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autoCompressPictures="0"/>
  <workbookProtection workbookPassword="E985" lockStructure="1"/>
  <bookViews>
    <workbookView xWindow="0" yWindow="60" windowWidth="19200" windowHeight="7284"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 comment="CountryList">'C'!$A$2:$A$239</definedName>
    <definedName name="LN" comment="language list for dropdown">L!$D$1:$M$1</definedName>
    <definedName name="Metal" comment="metal list for dropdown" localSheetId="4">'Smelter List'!$T$3:$W$3</definedName>
    <definedName name="MetalSmelter">'Smelter Reference List'!$J$5:$J$1010</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List'!$L$5:$L$333</definedName>
    <definedName name="SmelterIdetifiedForMetal">'Smelter List'!$B$5:$B$2490</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4525" concurrentCalc="0"/>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5" i="16" l="1"/>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B271" i="16"/>
  <c r="C271" i="16"/>
  <c r="S271" i="16"/>
  <c r="D271" i="16"/>
  <c r="E271" i="16"/>
  <c r="F271" i="16"/>
  <c r="G271" i="16"/>
  <c r="B272" i="16"/>
  <c r="C272" i="16"/>
  <c r="S272" i="16"/>
  <c r="D272" i="16"/>
  <c r="E272" i="16"/>
  <c r="F272" i="16"/>
  <c r="G272" i="16"/>
  <c r="B273" i="16"/>
  <c r="C273" i="16"/>
  <c r="S273" i="16"/>
  <c r="D273" i="16"/>
  <c r="E273" i="16"/>
  <c r="F273" i="16"/>
  <c r="G273" i="16"/>
  <c r="B274" i="16"/>
  <c r="C274" i="16"/>
  <c r="S274" i="16"/>
  <c r="D274" i="16"/>
  <c r="E274" i="16"/>
  <c r="F274" i="16"/>
  <c r="G274" i="16"/>
  <c r="B275" i="16"/>
  <c r="C275" i="16"/>
  <c r="S275" i="16"/>
  <c r="D275" i="16"/>
  <c r="E275" i="16"/>
  <c r="F275" i="16"/>
  <c r="G275" i="16"/>
  <c r="B276" i="16"/>
  <c r="C276" i="16"/>
  <c r="S276" i="16"/>
  <c r="D276" i="16"/>
  <c r="E276" i="16"/>
  <c r="F276" i="16"/>
  <c r="G276" i="16"/>
  <c r="B277" i="16"/>
  <c r="C277" i="16"/>
  <c r="S277" i="16"/>
  <c r="D277" i="16"/>
  <c r="E277" i="16"/>
  <c r="F277" i="16"/>
  <c r="G277" i="16"/>
  <c r="B278" i="16"/>
  <c r="C278" i="16"/>
  <c r="S278" i="16"/>
  <c r="D278" i="16"/>
  <c r="E278" i="16"/>
  <c r="F278" i="16"/>
  <c r="G278" i="16"/>
  <c r="B279" i="16"/>
  <c r="C279" i="16"/>
  <c r="S279" i="16"/>
  <c r="D279" i="16"/>
  <c r="E279" i="16"/>
  <c r="F279" i="16"/>
  <c r="G279" i="16"/>
  <c r="B280" i="16"/>
  <c r="C280" i="16"/>
  <c r="S280" i="16"/>
  <c r="D280" i="16"/>
  <c r="E280" i="16"/>
  <c r="F280" i="16"/>
  <c r="G280" i="16"/>
  <c r="B281" i="16"/>
  <c r="C281" i="16"/>
  <c r="S281" i="16"/>
  <c r="D281" i="16"/>
  <c r="E281" i="16"/>
  <c r="F281" i="16"/>
  <c r="G281" i="16"/>
  <c r="B282" i="16"/>
  <c r="C282" i="16"/>
  <c r="S282" i="16"/>
  <c r="D282" i="16"/>
  <c r="E282" i="16"/>
  <c r="F282" i="16"/>
  <c r="G282" i="16"/>
  <c r="B283" i="16"/>
  <c r="C283" i="16"/>
  <c r="S283" i="16"/>
  <c r="D283" i="16"/>
  <c r="E283" i="16"/>
  <c r="F283" i="16"/>
  <c r="G283" i="16"/>
  <c r="B284" i="16"/>
  <c r="C284" i="16"/>
  <c r="S284" i="16"/>
  <c r="D284" i="16"/>
  <c r="E284" i="16"/>
  <c r="F284" i="16"/>
  <c r="G284" i="16"/>
  <c r="B285" i="16"/>
  <c r="C285" i="16"/>
  <c r="S285" i="16"/>
  <c r="D285" i="16"/>
  <c r="E285" i="16"/>
  <c r="F285" i="16"/>
  <c r="G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7" i="13"/>
  <c r="A238" i="13"/>
  <c r="A239" i="13"/>
  <c r="A296" i="13"/>
  <c r="A297" i="13"/>
  <c r="A298" i="13"/>
  <c r="A299" i="13"/>
  <c r="A300" i="13"/>
  <c r="A301" i="13"/>
  <c r="A302" i="13"/>
  <c r="A303" i="13"/>
  <c r="A304" i="13"/>
  <c r="P3" i="4"/>
  <c r="B3" i="16"/>
  <c r="E4" i="14"/>
  <c r="S454" i="16"/>
  <c r="C522" i="16"/>
  <c r="C523" i="16"/>
  <c r="C524" i="16"/>
  <c r="C525" i="16"/>
  <c r="C526" i="16"/>
  <c r="C527" i="16"/>
  <c r="C528" i="16"/>
  <c r="C529" i="16"/>
  <c r="S529" i="16"/>
  <c r="C530" i="16"/>
  <c r="C531" i="16"/>
  <c r="C532" i="16"/>
  <c r="S532" i="16"/>
  <c r="I532" i="16"/>
  <c r="C533" i="16"/>
  <c r="S533" i="16"/>
  <c r="F533" i="16"/>
  <c r="C534" i="16"/>
  <c r="C535" i="16"/>
  <c r="C536" i="16"/>
  <c r="C537" i="16"/>
  <c r="S537" i="16"/>
  <c r="F537" i="16"/>
  <c r="C538" i="16"/>
  <c r="C539" i="16"/>
  <c r="C540" i="16"/>
  <c r="C541" i="16"/>
  <c r="B541" i="16"/>
  <c r="Y541" i="16"/>
  <c r="C542" i="16"/>
  <c r="C543" i="16"/>
  <c r="C544" i="16"/>
  <c r="S544" i="16"/>
  <c r="C545" i="16"/>
  <c r="S545" i="16"/>
  <c r="E545" i="16"/>
  <c r="C546" i="16"/>
  <c r="C547" i="16"/>
  <c r="C548" i="16"/>
  <c r="C549" i="16"/>
  <c r="C550" i="16"/>
  <c r="C551" i="16"/>
  <c r="C552" i="16"/>
  <c r="C553" i="16"/>
  <c r="S553" i="16"/>
  <c r="C554" i="16"/>
  <c r="C555" i="16"/>
  <c r="S555" i="16"/>
  <c r="F555" i="16"/>
  <c r="C556" i="16"/>
  <c r="S556" i="16"/>
  <c r="C557" i="16"/>
  <c r="S557" i="16"/>
  <c r="C558" i="16"/>
  <c r="C559" i="16"/>
  <c r="C560" i="16"/>
  <c r="C561" i="16"/>
  <c r="S561" i="16"/>
  <c r="C562" i="16"/>
  <c r="C563" i="16"/>
  <c r="C564" i="16"/>
  <c r="S564" i="16"/>
  <c r="C565" i="16"/>
  <c r="S565" i="16"/>
  <c r="C566" i="16"/>
  <c r="C567" i="16"/>
  <c r="C568" i="16"/>
  <c r="C569" i="16"/>
  <c r="C570" i="16"/>
  <c r="C571" i="16"/>
  <c r="C572" i="16"/>
  <c r="C573" i="16"/>
  <c r="C574" i="16"/>
  <c r="S574" i="16"/>
  <c r="E574" i="16"/>
  <c r="D574" i="16"/>
  <c r="U574" i="16"/>
  <c r="C575" i="16"/>
  <c r="C576" i="16"/>
  <c r="C577" i="16"/>
  <c r="C578" i="16"/>
  <c r="C579" i="16"/>
  <c r="S579" i="16"/>
  <c r="C580" i="16"/>
  <c r="S580" i="16"/>
  <c r="F580" i="16"/>
  <c r="C581" i="16"/>
  <c r="C582" i="16"/>
  <c r="C583" i="16"/>
  <c r="C584" i="16"/>
  <c r="C585" i="16"/>
  <c r="S585" i="16"/>
  <c r="I585" i="16"/>
  <c r="C586" i="16"/>
  <c r="C587" i="16"/>
  <c r="C588" i="16"/>
  <c r="C589" i="16"/>
  <c r="C590" i="16"/>
  <c r="C591" i="16"/>
  <c r="S591" i="16"/>
  <c r="C592" i="16"/>
  <c r="S592" i="16"/>
  <c r="C593" i="16"/>
  <c r="C594" i="16"/>
  <c r="C595" i="16"/>
  <c r="C596" i="16"/>
  <c r="S596" i="16"/>
  <c r="J596" i="16"/>
  <c r="C597" i="16"/>
  <c r="C598" i="16"/>
  <c r="C599" i="16"/>
  <c r="S599" i="16"/>
  <c r="C600" i="16"/>
  <c r="C601" i="16"/>
  <c r="C602" i="16"/>
  <c r="C603" i="16"/>
  <c r="C604" i="16"/>
  <c r="C605" i="16"/>
  <c r="C606" i="16"/>
  <c r="C607" i="16"/>
  <c r="C608" i="16"/>
  <c r="S608" i="16"/>
  <c r="J608" i="16"/>
  <c r="C609" i="16"/>
  <c r="C610" i="16"/>
  <c r="C611" i="16"/>
  <c r="S611" i="16"/>
  <c r="C612" i="16"/>
  <c r="S612" i="16"/>
  <c r="D612" i="16"/>
  <c r="C613" i="16"/>
  <c r="S613" i="16"/>
  <c r="F613" i="16"/>
  <c r="C614" i="16"/>
  <c r="C615" i="16"/>
  <c r="S615" i="16"/>
  <c r="C616" i="16"/>
  <c r="C617" i="16"/>
  <c r="C618" i="16"/>
  <c r="S618" i="16"/>
  <c r="C619" i="16"/>
  <c r="C620" i="16"/>
  <c r="S620" i="16"/>
  <c r="H620" i="16"/>
  <c r="C621" i="16"/>
  <c r="C622" i="16"/>
  <c r="C623" i="16"/>
  <c r="C624" i="16"/>
  <c r="C625" i="16"/>
  <c r="S625" i="16"/>
  <c r="I625" i="16"/>
  <c r="C626" i="16"/>
  <c r="C627" i="16"/>
  <c r="S627" i="16"/>
  <c r="C628" i="16"/>
  <c r="S628" i="16"/>
  <c r="C629" i="16"/>
  <c r="C630" i="16"/>
  <c r="S630" i="16"/>
  <c r="C631" i="16"/>
  <c r="C632" i="16"/>
  <c r="C633" i="16"/>
  <c r="C634" i="16"/>
  <c r="C635" i="16"/>
  <c r="C636" i="16"/>
  <c r="C637" i="16"/>
  <c r="S637" i="16"/>
  <c r="C638" i="16"/>
  <c r="S638" i="16"/>
  <c r="H638" i="16"/>
  <c r="C639" i="16"/>
  <c r="S639" i="16"/>
  <c r="F639" i="16"/>
  <c r="C640" i="16"/>
  <c r="C641" i="16"/>
  <c r="C642" i="16"/>
  <c r="S642" i="16"/>
  <c r="C643" i="16"/>
  <c r="C644" i="16"/>
  <c r="C645" i="16"/>
  <c r="C646" i="16"/>
  <c r="C647" i="16"/>
  <c r="C648" i="16"/>
  <c r="S648" i="16"/>
  <c r="C649" i="16"/>
  <c r="S649" i="16"/>
  <c r="C650" i="16"/>
  <c r="C651" i="16"/>
  <c r="S651" i="16"/>
  <c r="C652" i="16"/>
  <c r="S652" i="16"/>
  <c r="F652" i="16"/>
  <c r="C653" i="16"/>
  <c r="S653" i="16"/>
  <c r="C654" i="16"/>
  <c r="S654" i="16"/>
  <c r="C655" i="16"/>
  <c r="C656" i="16"/>
  <c r="C657" i="16"/>
  <c r="C658" i="16"/>
  <c r="C659" i="16"/>
  <c r="C660" i="16"/>
  <c r="C661" i="16"/>
  <c r="S661" i="16"/>
  <c r="C662" i="16"/>
  <c r="S662" i="16"/>
  <c r="C663" i="16"/>
  <c r="C664" i="16"/>
  <c r="C665" i="16"/>
  <c r="S665" i="16"/>
  <c r="C666" i="16"/>
  <c r="C667" i="16"/>
  <c r="C668" i="16"/>
  <c r="S668" i="16"/>
  <c r="E668" i="16"/>
  <c r="C669" i="16"/>
  <c r="C670" i="16"/>
  <c r="S670" i="16"/>
  <c r="C671" i="16"/>
  <c r="S671" i="16"/>
  <c r="C672" i="16"/>
  <c r="C673" i="16"/>
  <c r="C674" i="16"/>
  <c r="S674" i="16"/>
  <c r="C675" i="16"/>
  <c r="S675" i="16"/>
  <c r="J675" i="16"/>
  <c r="C676" i="16"/>
  <c r="C677" i="16"/>
  <c r="C678" i="16"/>
  <c r="S678" i="16"/>
  <c r="C679" i="16"/>
  <c r="C680" i="16"/>
  <c r="C681" i="16"/>
  <c r="S681" i="16"/>
  <c r="C682" i="16"/>
  <c r="C683" i="16"/>
  <c r="S683" i="16"/>
  <c r="C684" i="16"/>
  <c r="C685" i="16"/>
  <c r="S685" i="16"/>
  <c r="C686" i="16"/>
  <c r="S686" i="16"/>
  <c r="C687" i="16"/>
  <c r="C688" i="16"/>
  <c r="C689" i="16"/>
  <c r="C690" i="16"/>
  <c r="C691" i="16"/>
  <c r="C692" i="16"/>
  <c r="C693" i="16"/>
  <c r="S693" i="16"/>
  <c r="C694" i="16"/>
  <c r="C695" i="16"/>
  <c r="C696" i="16"/>
  <c r="S696" i="16"/>
  <c r="C697" i="16"/>
  <c r="C698" i="16"/>
  <c r="S698" i="16"/>
  <c r="C699" i="16"/>
  <c r="S699" i="16"/>
  <c r="C700" i="16"/>
  <c r="S700" i="16"/>
  <c r="C701" i="16"/>
  <c r="S701" i="16"/>
  <c r="J701" i="16"/>
  <c r="C702" i="16"/>
  <c r="S702" i="16"/>
  <c r="J702" i="16"/>
  <c r="C703" i="16"/>
  <c r="S703" i="16"/>
  <c r="H703" i="16"/>
  <c r="C704" i="16"/>
  <c r="S704" i="16"/>
  <c r="C705" i="16"/>
  <c r="C706" i="16"/>
  <c r="C707" i="16"/>
  <c r="C708" i="16"/>
  <c r="C709" i="16"/>
  <c r="S709" i="16"/>
  <c r="C710" i="16"/>
  <c r="S710" i="16"/>
  <c r="C711" i="16"/>
  <c r="C712" i="16"/>
  <c r="S712" i="16"/>
  <c r="C713" i="16"/>
  <c r="C714" i="16"/>
  <c r="S714" i="16"/>
  <c r="C715" i="16"/>
  <c r="C716" i="16"/>
  <c r="C717" i="16"/>
  <c r="C718" i="16"/>
  <c r="S718" i="16"/>
  <c r="C719" i="16"/>
  <c r="C720" i="16"/>
  <c r="C721" i="16"/>
  <c r="S721" i="16"/>
  <c r="J721" i="16"/>
  <c r="C722" i="16"/>
  <c r="C723" i="16"/>
  <c r="S723" i="16"/>
  <c r="C724" i="16"/>
  <c r="C725" i="16"/>
  <c r="C726" i="16"/>
  <c r="C727" i="16"/>
  <c r="C728" i="16"/>
  <c r="C729" i="16"/>
  <c r="C730" i="16"/>
  <c r="C731" i="16"/>
  <c r="S731" i="16"/>
  <c r="C732" i="16"/>
  <c r="C733" i="16"/>
  <c r="S733" i="16"/>
  <c r="H733" i="16"/>
  <c r="C734" i="16"/>
  <c r="C735" i="16"/>
  <c r="C736" i="16"/>
  <c r="C737" i="16"/>
  <c r="S737" i="16"/>
  <c r="C738" i="16"/>
  <c r="B738" i="16"/>
  <c r="Y738" i="16"/>
  <c r="C739" i="16"/>
  <c r="C740" i="16"/>
  <c r="C741" i="16"/>
  <c r="C742" i="16"/>
  <c r="C743" i="16"/>
  <c r="C744" i="16"/>
  <c r="S744" i="16"/>
  <c r="D744" i="16"/>
  <c r="C745" i="16"/>
  <c r="C746" i="16"/>
  <c r="S746" i="16"/>
  <c r="C747" i="16"/>
  <c r="C748" i="16"/>
  <c r="S748" i="16"/>
  <c r="C749" i="16"/>
  <c r="C750" i="16"/>
  <c r="S750" i="16"/>
  <c r="C751" i="16"/>
  <c r="C752" i="16"/>
  <c r="C753" i="16"/>
  <c r="S753" i="16"/>
  <c r="C754" i="16"/>
  <c r="S754" i="16"/>
  <c r="C755" i="16"/>
  <c r="C756" i="16"/>
  <c r="C757" i="16"/>
  <c r="C758" i="16"/>
  <c r="S758" i="16"/>
  <c r="C759" i="16"/>
  <c r="C760" i="16"/>
  <c r="C761" i="16"/>
  <c r="S761" i="16"/>
  <c r="C762" i="16"/>
  <c r="S762" i="16"/>
  <c r="C763" i="16"/>
  <c r="C764" i="16"/>
  <c r="C765" i="16"/>
  <c r="S765" i="16"/>
  <c r="E765" i="16"/>
  <c r="C766" i="16"/>
  <c r="S766" i="16"/>
  <c r="C767" i="16"/>
  <c r="C768" i="16"/>
  <c r="C769" i="16"/>
  <c r="C770" i="16"/>
  <c r="C771" i="16"/>
  <c r="C772" i="16"/>
  <c r="C773" i="16"/>
  <c r="C774" i="16"/>
  <c r="C775" i="16"/>
  <c r="C776" i="16"/>
  <c r="C777" i="16"/>
  <c r="C778" i="16"/>
  <c r="S778" i="16"/>
  <c r="C779" i="16"/>
  <c r="C780" i="16"/>
  <c r="C781" i="16"/>
  <c r="C782" i="16"/>
  <c r="S782" i="16"/>
  <c r="C783" i="16"/>
  <c r="S783" i="16"/>
  <c r="F783" i="16"/>
  <c r="C784" i="16"/>
  <c r="S784" i="16"/>
  <c r="C785" i="16"/>
  <c r="C786" i="16"/>
  <c r="C787" i="16"/>
  <c r="C788" i="16"/>
  <c r="C789" i="16"/>
  <c r="S789" i="16"/>
  <c r="C790" i="16"/>
  <c r="S790" i="16"/>
  <c r="H790" i="16"/>
  <c r="C791" i="16"/>
  <c r="C792" i="16"/>
  <c r="S792" i="16"/>
  <c r="G792" i="16"/>
  <c r="C793" i="16"/>
  <c r="S793" i="16"/>
  <c r="E793" i="16"/>
  <c r="C794" i="16"/>
  <c r="C795" i="16"/>
  <c r="C796" i="16"/>
  <c r="C797" i="16"/>
  <c r="C798" i="16"/>
  <c r="S798" i="16"/>
  <c r="C799" i="16"/>
  <c r="C800" i="16"/>
  <c r="S800" i="16"/>
  <c r="C801" i="16"/>
  <c r="S801" i="16"/>
  <c r="C802" i="16"/>
  <c r="C803" i="16"/>
  <c r="C804" i="16"/>
  <c r="C805" i="16"/>
  <c r="C806" i="16"/>
  <c r="C807" i="16"/>
  <c r="S807" i="16"/>
  <c r="C808" i="16"/>
  <c r="C809" i="16"/>
  <c r="S809" i="16"/>
  <c r="C810" i="16"/>
  <c r="S810" i="16"/>
  <c r="C811" i="16"/>
  <c r="C812" i="16"/>
  <c r="C813" i="16"/>
  <c r="C814" i="16"/>
  <c r="C815" i="16"/>
  <c r="S815" i="16"/>
  <c r="I815" i="16"/>
  <c r="C816" i="16"/>
  <c r="S816" i="16"/>
  <c r="C817" i="16"/>
  <c r="S817" i="16"/>
  <c r="C818" i="16"/>
  <c r="C819" i="16"/>
  <c r="C820" i="16"/>
  <c r="C821" i="16"/>
  <c r="S821" i="16"/>
  <c r="C822" i="16"/>
  <c r="S822" i="16"/>
  <c r="C823" i="16"/>
  <c r="C824" i="16"/>
  <c r="S824" i="16"/>
  <c r="C825" i="16"/>
  <c r="C826" i="16"/>
  <c r="C827" i="16"/>
  <c r="S827" i="16"/>
  <c r="C828" i="16"/>
  <c r="C829" i="16"/>
  <c r="C830" i="16"/>
  <c r="C831" i="16"/>
  <c r="S831" i="16"/>
  <c r="C832" i="16"/>
  <c r="C833" i="16"/>
  <c r="C834" i="16"/>
  <c r="S834" i="16"/>
  <c r="C835" i="16"/>
  <c r="C836" i="16"/>
  <c r="S836" i="16"/>
  <c r="C837" i="16"/>
  <c r="S837" i="16"/>
  <c r="D837" i="16"/>
  <c r="C838" i="16"/>
  <c r="S838" i="16"/>
  <c r="C839" i="16"/>
  <c r="C840" i="16"/>
  <c r="C841" i="16"/>
  <c r="C842" i="16"/>
  <c r="S842" i="16"/>
  <c r="J842" i="16"/>
  <c r="C843" i="16"/>
  <c r="C844" i="16"/>
  <c r="C845" i="16"/>
  <c r="C846" i="16"/>
  <c r="C847" i="16"/>
  <c r="S847" i="16"/>
  <c r="C848" i="16"/>
  <c r="C849" i="16"/>
  <c r="S849" i="16"/>
  <c r="C850" i="16"/>
  <c r="S850" i="16"/>
  <c r="J850" i="16"/>
  <c r="C851" i="16"/>
  <c r="C852" i="16"/>
  <c r="C853" i="16"/>
  <c r="S853" i="16"/>
  <c r="C854" i="16"/>
  <c r="C855" i="16"/>
  <c r="C856" i="16"/>
  <c r="C857" i="16"/>
  <c r="C858" i="16"/>
  <c r="S858" i="16"/>
  <c r="E858" i="16"/>
  <c r="C859" i="16"/>
  <c r="C860" i="16"/>
  <c r="C861" i="16"/>
  <c r="S861" i="16"/>
  <c r="C862" i="16"/>
  <c r="S862" i="16"/>
  <c r="C863" i="16"/>
  <c r="C864" i="16"/>
  <c r="S864" i="16"/>
  <c r="J864" i="16"/>
  <c r="C865" i="16"/>
  <c r="C866" i="16"/>
  <c r="S866" i="16"/>
  <c r="J866" i="16"/>
  <c r="C867" i="16"/>
  <c r="S867" i="16"/>
  <c r="C868" i="16"/>
  <c r="C869" i="16"/>
  <c r="C870" i="16"/>
  <c r="C871" i="16"/>
  <c r="C872" i="16"/>
  <c r="C873" i="16"/>
  <c r="S873" i="16"/>
  <c r="C874" i="16"/>
  <c r="C875" i="16"/>
  <c r="S875" i="16"/>
  <c r="C876" i="16"/>
  <c r="C877" i="16"/>
  <c r="S877" i="16"/>
  <c r="C878" i="16"/>
  <c r="C879" i="16"/>
  <c r="S879" i="16"/>
  <c r="C880" i="16"/>
  <c r="C881" i="16"/>
  <c r="C882" i="16"/>
  <c r="C883" i="16"/>
  <c r="C884" i="16"/>
  <c r="S884" i="16"/>
  <c r="C885" i="16"/>
  <c r="S885" i="16"/>
  <c r="H885" i="16"/>
  <c r="C886" i="16"/>
  <c r="S886" i="16"/>
  <c r="C887" i="16"/>
  <c r="C888" i="16"/>
  <c r="C889" i="16"/>
  <c r="S889" i="16"/>
  <c r="C890" i="16"/>
  <c r="C891" i="16"/>
  <c r="C892" i="16"/>
  <c r="C893" i="16"/>
  <c r="C894" i="16"/>
  <c r="S894" i="16"/>
  <c r="C895" i="16"/>
  <c r="S895" i="16"/>
  <c r="C896" i="16"/>
  <c r="C897" i="16"/>
  <c r="C898" i="16"/>
  <c r="S898" i="16"/>
  <c r="E898" i="16"/>
  <c r="C899" i="16"/>
  <c r="C900" i="16"/>
  <c r="S900" i="16"/>
  <c r="J900" i="16"/>
  <c r="C901" i="16"/>
  <c r="S901" i="16"/>
  <c r="C902" i="16"/>
  <c r="C903" i="16"/>
  <c r="S903" i="16"/>
  <c r="C904" i="16"/>
  <c r="C905" i="16"/>
  <c r="S905" i="16"/>
  <c r="C906" i="16"/>
  <c r="C907" i="16"/>
  <c r="B907" i="16"/>
  <c r="Y907" i="16"/>
  <c r="C908" i="16"/>
  <c r="C909" i="16"/>
  <c r="C910" i="16"/>
  <c r="C911" i="16"/>
  <c r="C912" i="16"/>
  <c r="S912" i="16"/>
  <c r="C913" i="16"/>
  <c r="S913" i="16"/>
  <c r="C914" i="16"/>
  <c r="C915" i="16"/>
  <c r="S915" i="16"/>
  <c r="I915" i="16"/>
  <c r="C916" i="16"/>
  <c r="C917" i="16"/>
  <c r="C918" i="16"/>
  <c r="C919" i="16"/>
  <c r="S919" i="16"/>
  <c r="J919" i="16"/>
  <c r="C920" i="16"/>
  <c r="C921" i="16"/>
  <c r="S921" i="16"/>
  <c r="I921" i="16"/>
  <c r="C922" i="16"/>
  <c r="S922" i="16"/>
  <c r="C923" i="16"/>
  <c r="C924" i="16"/>
  <c r="C925" i="16"/>
  <c r="C926" i="16"/>
  <c r="S926" i="16"/>
  <c r="C927" i="16"/>
  <c r="S927" i="16"/>
  <c r="C928" i="16"/>
  <c r="C929" i="16"/>
  <c r="S929" i="16"/>
  <c r="F929" i="16"/>
  <c r="C930" i="16"/>
  <c r="C931" i="16"/>
  <c r="C932" i="16"/>
  <c r="C933" i="16"/>
  <c r="S933" i="16"/>
  <c r="C934" i="16"/>
  <c r="C935" i="16"/>
  <c r="S935" i="16"/>
  <c r="F935" i="16"/>
  <c r="C936" i="16"/>
  <c r="C937" i="16"/>
  <c r="S937" i="16"/>
  <c r="C938" i="16"/>
  <c r="C939" i="16"/>
  <c r="S939" i="16"/>
  <c r="C940" i="16"/>
  <c r="S940" i="16"/>
  <c r="C941" i="16"/>
  <c r="C942" i="16"/>
  <c r="C943" i="16"/>
  <c r="C944" i="16"/>
  <c r="C945" i="16"/>
  <c r="S945" i="16"/>
  <c r="J945" i="16"/>
  <c r="C946" i="16"/>
  <c r="C947" i="16"/>
  <c r="S947" i="16"/>
  <c r="C948" i="16"/>
  <c r="C949" i="16"/>
  <c r="B949" i="16"/>
  <c r="Y949" i="16"/>
  <c r="C950" i="16"/>
  <c r="C951" i="16"/>
  <c r="C952" i="16"/>
  <c r="S952" i="16"/>
  <c r="C953" i="16"/>
  <c r="S953" i="16"/>
  <c r="C954" i="16"/>
  <c r="S954" i="16"/>
  <c r="C955" i="16"/>
  <c r="C956" i="16"/>
  <c r="S956" i="16"/>
  <c r="C957" i="16"/>
  <c r="C958" i="16"/>
  <c r="C959" i="16"/>
  <c r="C960" i="16"/>
  <c r="C961" i="16"/>
  <c r="C962" i="16"/>
  <c r="S962" i="16"/>
  <c r="F962" i="16"/>
  <c r="C963" i="16"/>
  <c r="S963" i="16"/>
  <c r="C964" i="16"/>
  <c r="C965" i="16"/>
  <c r="S965" i="16"/>
  <c r="D965" i="16"/>
  <c r="I965" i="16"/>
  <c r="C966" i="16"/>
  <c r="S966" i="16"/>
  <c r="C967" i="16"/>
  <c r="C968" i="16"/>
  <c r="C969" i="16"/>
  <c r="S969" i="16"/>
  <c r="C970" i="16"/>
  <c r="S970" i="16"/>
  <c r="C971" i="16"/>
  <c r="C972" i="16"/>
  <c r="S972" i="16"/>
  <c r="C973" i="16"/>
  <c r="C974" i="16"/>
  <c r="C975" i="16"/>
  <c r="C976" i="16"/>
  <c r="C977" i="16"/>
  <c r="S977" i="16"/>
  <c r="C978" i="16"/>
  <c r="S978" i="16"/>
  <c r="F978" i="16"/>
  <c r="C979" i="16"/>
  <c r="C980" i="16"/>
  <c r="C981" i="16"/>
  <c r="C982" i="16"/>
  <c r="S982" i="16"/>
  <c r="F982" i="16"/>
  <c r="C983" i="16"/>
  <c r="C984" i="16"/>
  <c r="C985" i="16"/>
  <c r="C986" i="16"/>
  <c r="S986" i="16"/>
  <c r="C987" i="16"/>
  <c r="C988" i="16"/>
  <c r="S988" i="16"/>
  <c r="C989" i="16"/>
  <c r="C990" i="16"/>
  <c r="C991" i="16"/>
  <c r="S991" i="16"/>
  <c r="I991" i="16"/>
  <c r="C992" i="16"/>
  <c r="C993" i="16"/>
  <c r="C994" i="16"/>
  <c r="C995" i="16"/>
  <c r="C996" i="16"/>
  <c r="C997" i="16"/>
  <c r="C998" i="16"/>
  <c r="C999" i="16"/>
  <c r="C1000" i="16"/>
  <c r="C1001" i="16"/>
  <c r="C1002" i="16"/>
  <c r="C1003" i="16"/>
  <c r="C1004" i="16"/>
  <c r="C1005" i="16"/>
  <c r="S1005" i="16"/>
  <c r="C1006" i="16"/>
  <c r="S1006" i="16"/>
  <c r="H1006" i="16"/>
  <c r="C1007" i="16"/>
  <c r="S1007" i="16"/>
  <c r="C1008" i="16"/>
  <c r="S1008" i="16"/>
  <c r="C1009" i="16"/>
  <c r="S1009" i="16"/>
  <c r="F1009" i="16"/>
  <c r="C1010" i="16"/>
  <c r="C1011" i="16"/>
  <c r="C1012" i="16"/>
  <c r="S1012" i="16"/>
  <c r="C1013" i="16"/>
  <c r="C1014" i="16"/>
  <c r="S1014" i="16"/>
  <c r="C1015" i="16"/>
  <c r="S1015" i="16"/>
  <c r="J1015" i="16"/>
  <c r="C1016" i="16"/>
  <c r="C1017" i="16"/>
  <c r="S1017" i="16"/>
  <c r="E1017" i="16"/>
  <c r="C1018" i="16"/>
  <c r="S1018" i="16"/>
  <c r="C1019" i="16"/>
  <c r="S1019" i="16"/>
  <c r="C1020" i="16"/>
  <c r="S1020" i="16"/>
  <c r="C1021" i="16"/>
  <c r="S1021" i="16"/>
  <c r="D1021" i="16"/>
  <c r="C1022" i="16"/>
  <c r="S1022" i="16"/>
  <c r="C1023" i="16"/>
  <c r="C1024" i="16"/>
  <c r="C1025" i="16"/>
  <c r="S1025" i="16"/>
  <c r="E1025" i="16"/>
  <c r="C1026" i="16"/>
  <c r="C1027" i="16"/>
  <c r="S1027" i="16"/>
  <c r="C1028" i="16"/>
  <c r="C1029" i="16"/>
  <c r="C1030" i="16"/>
  <c r="C1031" i="16"/>
  <c r="S1031" i="16"/>
  <c r="C1032" i="16"/>
  <c r="C1033" i="16"/>
  <c r="S1033" i="16"/>
  <c r="D1033" i="16"/>
  <c r="C1034" i="16"/>
  <c r="C1035" i="16"/>
  <c r="C1036" i="16"/>
  <c r="C1037" i="16"/>
  <c r="C1038" i="16"/>
  <c r="C1039" i="16"/>
  <c r="S1039" i="16"/>
  <c r="C1040" i="16"/>
  <c r="C1041" i="16"/>
  <c r="S1041" i="16"/>
  <c r="C1042" i="16"/>
  <c r="S1042" i="16"/>
  <c r="C1043" i="16"/>
  <c r="C1044" i="16"/>
  <c r="C1045" i="16"/>
  <c r="S1045" i="16"/>
  <c r="C1046" i="16"/>
  <c r="C1047" i="16"/>
  <c r="S1047" i="16"/>
  <c r="C1048" i="16"/>
  <c r="C1049" i="16"/>
  <c r="C1050" i="16"/>
  <c r="S1050" i="16"/>
  <c r="C1051" i="16"/>
  <c r="C1052" i="16"/>
  <c r="S1052" i="16"/>
  <c r="D1052" i="16"/>
  <c r="E1052" i="16"/>
  <c r="U1052" i="16"/>
  <c r="C1053" i="16"/>
  <c r="C1054" i="16"/>
  <c r="C1055" i="16"/>
  <c r="S1055" i="16"/>
  <c r="E1055" i="16"/>
  <c r="C1056" i="16"/>
  <c r="S1056" i="16"/>
  <c r="C1057" i="16"/>
  <c r="C1058" i="16"/>
  <c r="C1059" i="16"/>
  <c r="C1060" i="16"/>
  <c r="C1061" i="16"/>
  <c r="B1061" i="16"/>
  <c r="Y1061" i="16"/>
  <c r="C1062" i="16"/>
  <c r="C1063" i="16"/>
  <c r="C1064" i="16"/>
  <c r="C1065" i="16"/>
  <c r="S1065" i="16"/>
  <c r="J1065" i="16"/>
  <c r="C1066" i="16"/>
  <c r="C1067" i="16"/>
  <c r="S1067" i="16"/>
  <c r="C1068" i="16"/>
  <c r="C1069" i="16"/>
  <c r="C1070" i="16"/>
  <c r="S1070" i="16"/>
  <c r="F1070" i="16"/>
  <c r="C1071" i="16"/>
  <c r="S1071" i="16"/>
  <c r="C1072" i="16"/>
  <c r="C1073" i="16"/>
  <c r="C1074" i="16"/>
  <c r="S1074" i="16"/>
  <c r="C1075" i="16"/>
  <c r="C1076" i="16"/>
  <c r="S1076" i="16"/>
  <c r="C1077" i="16"/>
  <c r="S1077" i="16"/>
  <c r="C1078" i="16"/>
  <c r="C1079" i="16"/>
  <c r="C1080" i="16"/>
  <c r="C1081" i="16"/>
  <c r="C1082" i="16"/>
  <c r="C1083" i="16"/>
  <c r="C1084" i="16"/>
  <c r="S1084" i="16"/>
  <c r="C1085" i="16"/>
  <c r="C1086" i="16"/>
  <c r="C1087" i="16"/>
  <c r="C1088" i="16"/>
  <c r="C1089" i="16"/>
  <c r="S1089" i="16"/>
  <c r="E1089" i="16"/>
  <c r="C1090" i="16"/>
  <c r="C1091" i="16"/>
  <c r="C1092" i="16"/>
  <c r="S1092" i="16"/>
  <c r="C1093" i="16"/>
  <c r="C1094" i="16"/>
  <c r="S1094" i="16"/>
  <c r="C1095" i="16"/>
  <c r="C1096" i="16"/>
  <c r="C1097" i="16"/>
  <c r="S1097" i="16"/>
  <c r="C1098" i="16"/>
  <c r="C1099" i="16"/>
  <c r="C1100" i="16"/>
  <c r="C1101" i="16"/>
  <c r="S1101" i="16"/>
  <c r="C1102" i="16"/>
  <c r="C1103" i="16"/>
  <c r="S1103" i="16"/>
  <c r="C1104" i="16"/>
  <c r="C1105" i="16"/>
  <c r="C1106" i="16"/>
  <c r="C1107" i="16"/>
  <c r="C1108" i="16"/>
  <c r="C1109" i="16"/>
  <c r="S1109" i="16"/>
  <c r="C1110" i="16"/>
  <c r="C1111" i="16"/>
  <c r="S1111" i="16"/>
  <c r="C1112" i="16"/>
  <c r="C1113" i="16"/>
  <c r="C1114" i="16"/>
  <c r="C1115" i="16"/>
  <c r="C1116" i="16"/>
  <c r="C1117" i="16"/>
  <c r="C1118" i="16"/>
  <c r="C1119" i="16"/>
  <c r="C1120" i="16"/>
  <c r="C1121" i="16"/>
  <c r="S1121" i="16"/>
  <c r="C1122" i="16"/>
  <c r="C1123" i="16"/>
  <c r="C1124" i="16"/>
  <c r="S1124" i="16"/>
  <c r="D1124" i="16"/>
  <c r="C1125" i="16"/>
  <c r="S1125" i="16"/>
  <c r="C1126" i="16"/>
  <c r="C1127" i="16"/>
  <c r="S1127" i="16"/>
  <c r="C1128" i="16"/>
  <c r="C1129" i="16"/>
  <c r="S1129" i="16"/>
  <c r="C1130" i="16"/>
  <c r="S1130" i="16"/>
  <c r="C1131" i="16"/>
  <c r="C1132" i="16"/>
  <c r="C1133" i="16"/>
  <c r="C1134" i="16"/>
  <c r="C1135" i="16"/>
  <c r="S1135" i="16"/>
  <c r="C1136" i="16"/>
  <c r="S1136" i="16"/>
  <c r="C1137" i="16"/>
  <c r="C1138" i="16"/>
  <c r="S1138" i="16"/>
  <c r="H1138" i="16"/>
  <c r="C1139" i="16"/>
  <c r="C1140" i="16"/>
  <c r="C1141" i="16"/>
  <c r="C1142" i="16"/>
  <c r="C1143" i="16"/>
  <c r="C1144" i="16"/>
  <c r="C1145" i="16"/>
  <c r="S1145" i="16"/>
  <c r="G1145" i="16"/>
  <c r="C1146" i="16"/>
  <c r="C1147" i="16"/>
  <c r="C1148" i="16"/>
  <c r="C1149" i="16"/>
  <c r="C1150" i="16"/>
  <c r="S1150" i="16"/>
  <c r="C1151" i="16"/>
  <c r="C1152" i="16"/>
  <c r="C1153" i="16"/>
  <c r="C1154" i="16"/>
  <c r="C1155" i="16"/>
  <c r="S1155" i="16"/>
  <c r="C1156" i="16"/>
  <c r="C1157" i="16"/>
  <c r="S1157" i="16"/>
  <c r="F1157" i="16"/>
  <c r="C1158" i="16"/>
  <c r="C1159" i="16"/>
  <c r="S1159" i="16"/>
  <c r="C1160" i="16"/>
  <c r="C1161" i="16"/>
  <c r="C1162" i="16"/>
  <c r="C1163" i="16"/>
  <c r="C1164" i="16"/>
  <c r="C1165" i="16"/>
  <c r="C1166" i="16"/>
  <c r="C1167" i="16"/>
  <c r="C1168" i="16"/>
  <c r="S1168" i="16"/>
  <c r="D1168" i="16"/>
  <c r="C1169" i="16"/>
  <c r="C1170" i="16"/>
  <c r="C1171" i="16"/>
  <c r="C1172" i="16"/>
  <c r="S1172" i="16"/>
  <c r="J1172" i="16"/>
  <c r="C1173" i="16"/>
  <c r="C1174" i="16"/>
  <c r="C1175" i="16"/>
  <c r="C1176" i="16"/>
  <c r="C1177" i="16"/>
  <c r="S1177" i="16"/>
  <c r="D1177" i="16"/>
  <c r="C1178" i="16"/>
  <c r="C1179" i="16"/>
  <c r="C1180" i="16"/>
  <c r="C1181" i="16"/>
  <c r="S1181" i="16"/>
  <c r="C1182" i="16"/>
  <c r="S1182" i="16"/>
  <c r="C1183" i="16"/>
  <c r="C1184" i="16"/>
  <c r="C1185" i="16"/>
  <c r="C1186" i="16"/>
  <c r="C1187" i="16"/>
  <c r="C1188" i="16"/>
  <c r="C1189" i="16"/>
  <c r="C1190" i="16"/>
  <c r="S1190" i="16"/>
  <c r="C1191" i="16"/>
  <c r="C1192" i="16"/>
  <c r="C1193" i="16"/>
  <c r="C1194" i="16"/>
  <c r="C1195" i="16"/>
  <c r="C1196" i="16"/>
  <c r="S1196" i="16"/>
  <c r="C1197" i="16"/>
  <c r="C1198" i="16"/>
  <c r="C1199" i="16"/>
  <c r="S1199" i="16"/>
  <c r="C1200" i="16"/>
  <c r="S1200" i="16"/>
  <c r="C1201" i="16"/>
  <c r="C1202" i="16"/>
  <c r="S1202" i="16"/>
  <c r="C1203" i="16"/>
  <c r="C1204" i="16"/>
  <c r="C1205" i="16"/>
  <c r="C1206" i="16"/>
  <c r="C1207" i="16"/>
  <c r="S1207" i="16"/>
  <c r="F1207" i="16"/>
  <c r="C1208" i="16"/>
  <c r="C1209" i="16"/>
  <c r="S1209" i="16"/>
  <c r="C1210" i="16"/>
  <c r="C1211" i="16"/>
  <c r="C1212" i="16"/>
  <c r="C1213" i="16"/>
  <c r="C1214" i="16"/>
  <c r="C1215" i="16"/>
  <c r="C1216" i="16"/>
  <c r="C1217" i="16"/>
  <c r="C1218" i="16"/>
  <c r="S1218" i="16"/>
  <c r="C1219" i="16"/>
  <c r="S1219" i="16"/>
  <c r="I1219" i="16"/>
  <c r="C1220" i="16"/>
  <c r="C1221" i="16"/>
  <c r="C1222" i="16"/>
  <c r="C1223" i="16"/>
  <c r="C1224" i="16"/>
  <c r="C1225" i="16"/>
  <c r="S1225" i="16"/>
  <c r="I1225" i="16"/>
  <c r="C1226" i="16"/>
  <c r="S1226" i="16"/>
  <c r="J1226" i="16"/>
  <c r="C1227" i="16"/>
  <c r="S1227" i="16"/>
  <c r="C1228" i="16"/>
  <c r="C1229" i="16"/>
  <c r="S1229" i="16"/>
  <c r="J1229" i="16"/>
  <c r="C1230" i="16"/>
  <c r="S1230" i="16"/>
  <c r="C1231" i="16"/>
  <c r="C1232" i="16"/>
  <c r="S1232" i="16"/>
  <c r="C1233" i="16"/>
  <c r="S1233" i="16"/>
  <c r="C1234" i="16"/>
  <c r="S1234" i="16"/>
  <c r="C1235" i="16"/>
  <c r="C1236" i="16"/>
  <c r="C1237" i="16"/>
  <c r="C1238" i="16"/>
  <c r="S1238" i="16"/>
  <c r="C1239" i="16"/>
  <c r="C1240" i="16"/>
  <c r="C1241" i="16"/>
  <c r="C1242" i="16"/>
  <c r="C1243" i="16"/>
  <c r="C1244" i="16"/>
  <c r="S1244" i="16"/>
  <c r="C1245" i="16"/>
  <c r="S1245" i="16"/>
  <c r="C1246" i="16"/>
  <c r="C1247" i="16"/>
  <c r="C1248" i="16"/>
  <c r="S1248" i="16"/>
  <c r="C1249" i="16"/>
  <c r="S1249" i="16"/>
  <c r="C1250" i="16"/>
  <c r="S1250" i="16"/>
  <c r="H1250" i="16"/>
  <c r="C1251" i="16"/>
  <c r="C1252" i="16"/>
  <c r="C1253" i="16"/>
  <c r="C1254" i="16"/>
  <c r="S1254" i="16"/>
  <c r="E1254" i="16"/>
  <c r="C1255" i="16"/>
  <c r="S1255" i="16"/>
  <c r="C1256" i="16"/>
  <c r="C1257" i="16"/>
  <c r="S1257" i="16"/>
  <c r="I1257" i="16"/>
  <c r="C1258" i="16"/>
  <c r="S1258" i="16"/>
  <c r="C1259" i="16"/>
  <c r="C1260" i="16"/>
  <c r="S1260" i="16"/>
  <c r="C1261" i="16"/>
  <c r="S1261" i="16"/>
  <c r="D1261" i="16"/>
  <c r="C1262" i="16"/>
  <c r="C1263" i="16"/>
  <c r="C1264" i="16"/>
  <c r="C1265" i="16"/>
  <c r="S1265" i="16"/>
  <c r="H1265" i="16"/>
  <c r="C1266" i="16"/>
  <c r="C1267" i="16"/>
  <c r="S1267" i="16"/>
  <c r="C1268" i="16"/>
  <c r="C1269" i="16"/>
  <c r="C1270" i="16"/>
  <c r="C1271" i="16"/>
  <c r="S1271" i="16"/>
  <c r="C1272" i="16"/>
  <c r="C1273" i="16"/>
  <c r="S1273" i="16"/>
  <c r="E1273" i="16"/>
  <c r="C1274" i="16"/>
  <c r="C1275" i="16"/>
  <c r="C1276" i="16"/>
  <c r="S1276" i="16"/>
  <c r="C1277" i="16"/>
  <c r="C1278" i="16"/>
  <c r="B1278" i="16"/>
  <c r="Y1278" i="16"/>
  <c r="C1279" i="16"/>
  <c r="S1279" i="16"/>
  <c r="J1279" i="16"/>
  <c r="C1280" i="16"/>
  <c r="C1281" i="16"/>
  <c r="C1282" i="16"/>
  <c r="C1283" i="16"/>
  <c r="C1284" i="16"/>
  <c r="S1284" i="16"/>
  <c r="C1285" i="16"/>
  <c r="C1286" i="16"/>
  <c r="S1286" i="16"/>
  <c r="J1286" i="16"/>
  <c r="C1287" i="16"/>
  <c r="S1287" i="16"/>
  <c r="I1287" i="16"/>
  <c r="C1288" i="16"/>
  <c r="S1288" i="16"/>
  <c r="J1288" i="16"/>
  <c r="C1289" i="16"/>
  <c r="C1290" i="16"/>
  <c r="C1291" i="16"/>
  <c r="S1291" i="16"/>
  <c r="C1292" i="16"/>
  <c r="C1293" i="16"/>
  <c r="C1294" i="16"/>
  <c r="C1295" i="16"/>
  <c r="S1295" i="16"/>
  <c r="C1296" i="16"/>
  <c r="S1296" i="16"/>
  <c r="C1297" i="16"/>
  <c r="C1298" i="16"/>
  <c r="S1298" i="16"/>
  <c r="C1299" i="16"/>
  <c r="C1300" i="16"/>
  <c r="C1301" i="16"/>
  <c r="C1302" i="16"/>
  <c r="C1303" i="16"/>
  <c r="C1304" i="16"/>
  <c r="C1305" i="16"/>
  <c r="C1306" i="16"/>
  <c r="C1307" i="16"/>
  <c r="C1308" i="16"/>
  <c r="S1308" i="16"/>
  <c r="C1309" i="16"/>
  <c r="S1309" i="16"/>
  <c r="C1310" i="16"/>
  <c r="C1311" i="16"/>
  <c r="S1311" i="16"/>
  <c r="C1312" i="16"/>
  <c r="S1312" i="16"/>
  <c r="C1313" i="16"/>
  <c r="S1313" i="16"/>
  <c r="C1314" i="16"/>
  <c r="S1314" i="16"/>
  <c r="C1315" i="16"/>
  <c r="C1316" i="16"/>
  <c r="S1316" i="16"/>
  <c r="C1317" i="16"/>
  <c r="C1318" i="16"/>
  <c r="S1318" i="16"/>
  <c r="C1319" i="16"/>
  <c r="S1319" i="16"/>
  <c r="H1319" i="16"/>
  <c r="C1320" i="16"/>
  <c r="S1320" i="16"/>
  <c r="H1320" i="16"/>
  <c r="C1321" i="16"/>
  <c r="C1322" i="16"/>
  <c r="C1323" i="16"/>
  <c r="B1323" i="16"/>
  <c r="Y1323" i="16"/>
  <c r="C1324" i="16"/>
  <c r="C1325" i="16"/>
  <c r="S1325" i="16"/>
  <c r="C1326" i="16"/>
  <c r="C1327" i="16"/>
  <c r="S1327" i="16"/>
  <c r="C1328" i="16"/>
  <c r="S1328" i="16"/>
  <c r="D1328" i="16"/>
  <c r="C1329" i="16"/>
  <c r="C1330" i="16"/>
  <c r="C1331" i="16"/>
  <c r="S1331" i="16"/>
  <c r="C1332" i="16"/>
  <c r="C1333" i="16"/>
  <c r="C1334" i="16"/>
  <c r="C1335" i="16"/>
  <c r="C1336" i="16"/>
  <c r="C1337" i="16"/>
  <c r="C1338" i="16"/>
  <c r="C1339" i="16"/>
  <c r="C1340" i="16"/>
  <c r="C1341" i="16"/>
  <c r="C1342" i="16"/>
  <c r="C1343" i="16"/>
  <c r="S1343" i="16"/>
  <c r="I1343" i="16"/>
  <c r="C1344" i="16"/>
  <c r="C1345" i="16"/>
  <c r="S1345" i="16"/>
  <c r="C1346" i="16"/>
  <c r="C1347" i="16"/>
  <c r="C1348" i="16"/>
  <c r="C1349" i="16"/>
  <c r="S1349" i="16"/>
  <c r="C1350" i="16"/>
  <c r="C1351" i="16"/>
  <c r="C1352" i="16"/>
  <c r="C1353" i="16"/>
  <c r="S1353" i="16"/>
  <c r="C1354" i="16"/>
  <c r="C1355" i="16"/>
  <c r="S1355" i="16"/>
  <c r="I1355" i="16"/>
  <c r="C1356" i="16"/>
  <c r="C1357" i="16"/>
  <c r="S1357" i="16"/>
  <c r="F1357" i="16"/>
  <c r="C1358" i="16"/>
  <c r="C1359" i="16"/>
  <c r="S1359" i="16"/>
  <c r="C1360" i="16"/>
  <c r="C1361" i="16"/>
  <c r="C1362" i="16"/>
  <c r="S1362" i="16"/>
  <c r="C1363" i="16"/>
  <c r="S1363" i="16"/>
  <c r="D1363" i="16"/>
  <c r="C1364" i="16"/>
  <c r="C1365" i="16"/>
  <c r="C1366" i="16"/>
  <c r="S1366" i="16"/>
  <c r="C1367" i="16"/>
  <c r="C1368" i="16"/>
  <c r="S1368" i="16"/>
  <c r="C1369" i="16"/>
  <c r="C1370" i="16"/>
  <c r="C1371" i="16"/>
  <c r="S1371" i="16"/>
  <c r="C1372" i="16"/>
  <c r="S1372" i="16"/>
  <c r="J1372" i="16"/>
  <c r="C1373" i="16"/>
  <c r="C1374" i="16"/>
  <c r="S1374" i="16"/>
  <c r="I1374" i="16"/>
  <c r="C1375" i="16"/>
  <c r="S1375" i="16"/>
  <c r="H1375" i="16"/>
  <c r="C1376" i="16"/>
  <c r="S1376" i="16"/>
  <c r="C1377" i="16"/>
  <c r="S1377" i="16"/>
  <c r="C1378" i="16"/>
  <c r="C1379" i="16"/>
  <c r="C1380" i="16"/>
  <c r="C1381" i="16"/>
  <c r="C1382" i="16"/>
  <c r="S1382" i="16"/>
  <c r="D1382" i="16"/>
  <c r="C1383" i="16"/>
  <c r="C1384" i="16"/>
  <c r="C1385" i="16"/>
  <c r="C1386" i="16"/>
  <c r="C1387" i="16"/>
  <c r="S1387" i="16"/>
  <c r="C1388" i="16"/>
  <c r="S1388" i="16"/>
  <c r="C1389" i="16"/>
  <c r="C1390" i="16"/>
  <c r="C1391" i="16"/>
  <c r="C1392" i="16"/>
  <c r="C1393" i="16"/>
  <c r="S1393" i="16"/>
  <c r="J1393" i="16"/>
  <c r="C1394" i="16"/>
  <c r="C1395" i="16"/>
  <c r="C1396" i="16"/>
  <c r="S1396" i="16"/>
  <c r="J1396" i="16"/>
  <c r="C1397" i="16"/>
  <c r="C1398" i="16"/>
  <c r="C1399" i="16"/>
  <c r="C1400" i="16"/>
  <c r="S1400" i="16"/>
  <c r="C1401" i="16"/>
  <c r="S1401" i="16"/>
  <c r="I1401" i="16"/>
  <c r="C1402" i="16"/>
  <c r="C1403" i="16"/>
  <c r="S1403" i="16"/>
  <c r="E1403" i="16"/>
  <c r="C1404" i="16"/>
  <c r="S1404" i="16"/>
  <c r="C1405" i="16"/>
  <c r="C1406" i="16"/>
  <c r="C1407" i="16"/>
  <c r="C1408" i="16"/>
  <c r="C1409" i="16"/>
  <c r="C1410" i="16"/>
  <c r="S1410" i="16"/>
  <c r="J1410" i="16"/>
  <c r="I1410" i="16"/>
  <c r="C1411" i="16"/>
  <c r="C1412" i="16"/>
  <c r="C1413" i="16"/>
  <c r="S1413" i="16"/>
  <c r="C1414" i="16"/>
  <c r="C1415" i="16"/>
  <c r="C1416" i="16"/>
  <c r="S1416" i="16"/>
  <c r="C1417" i="16"/>
  <c r="C1418" i="16"/>
  <c r="C1419" i="16"/>
  <c r="C1420" i="16"/>
  <c r="C1421" i="16"/>
  <c r="C1422" i="16"/>
  <c r="C1423" i="16"/>
  <c r="S1423" i="16"/>
  <c r="I1423" i="16"/>
  <c r="J1423" i="16"/>
  <c r="C1424" i="16"/>
  <c r="S1424" i="16"/>
  <c r="C1425" i="16"/>
  <c r="S1425" i="16"/>
  <c r="C1426" i="16"/>
  <c r="C1427" i="16"/>
  <c r="C1428" i="16"/>
  <c r="C1429" i="16"/>
  <c r="C1430" i="16"/>
  <c r="C1431" i="16"/>
  <c r="S1431" i="16"/>
  <c r="C1432" i="16"/>
  <c r="C1433" i="16"/>
  <c r="S1433" i="16"/>
  <c r="C1434" i="16"/>
  <c r="S1434" i="16"/>
  <c r="C1435" i="16"/>
  <c r="S1435" i="16"/>
  <c r="C1436" i="16"/>
  <c r="S1436" i="16"/>
  <c r="C1437" i="16"/>
  <c r="S1437" i="16"/>
  <c r="D1437" i="16"/>
  <c r="C1438" i="16"/>
  <c r="S1438" i="16"/>
  <c r="C1439" i="16"/>
  <c r="S1439" i="16"/>
  <c r="C1440" i="16"/>
  <c r="C1441" i="16"/>
  <c r="S1441" i="16"/>
  <c r="D1441" i="16"/>
  <c r="C1442" i="16"/>
  <c r="C1443" i="16"/>
  <c r="C1444" i="16"/>
  <c r="S1444" i="16"/>
  <c r="C1445" i="16"/>
  <c r="C1446" i="16"/>
  <c r="S1446" i="16"/>
  <c r="C1447" i="16"/>
  <c r="S1447" i="16"/>
  <c r="J1447" i="16"/>
  <c r="C1448" i="16"/>
  <c r="C1449" i="16"/>
  <c r="S1449" i="16"/>
  <c r="C1450" i="16"/>
  <c r="C1451" i="16"/>
  <c r="C1452" i="16"/>
  <c r="C1453" i="16"/>
  <c r="C1454" i="16"/>
  <c r="C1455" i="16"/>
  <c r="C1456" i="16"/>
  <c r="C1457" i="16"/>
  <c r="S1457" i="16"/>
  <c r="C1458" i="16"/>
  <c r="S1458" i="16"/>
  <c r="C1459" i="16"/>
  <c r="S1459" i="16"/>
  <c r="C1460" i="16"/>
  <c r="C1461" i="16"/>
  <c r="C1462" i="16"/>
  <c r="S1462" i="16"/>
  <c r="C1463" i="16"/>
  <c r="S1463" i="16"/>
  <c r="C1464" i="16"/>
  <c r="B1464" i="16"/>
  <c r="Y1464" i="16"/>
  <c r="C1465" i="16"/>
  <c r="S1465" i="16"/>
  <c r="F1465" i="16"/>
  <c r="C1466" i="16"/>
  <c r="S1466" i="16"/>
  <c r="C1467" i="16"/>
  <c r="S1467" i="16"/>
  <c r="C1468" i="16"/>
  <c r="C1469" i="16"/>
  <c r="S1469" i="16"/>
  <c r="J1469" i="16"/>
  <c r="C1470" i="16"/>
  <c r="C1471" i="16"/>
  <c r="C1472" i="16"/>
  <c r="S1472" i="16"/>
  <c r="C1473" i="16"/>
  <c r="C1474" i="16"/>
  <c r="C1475" i="16"/>
  <c r="S1475" i="16"/>
  <c r="F1475" i="16"/>
  <c r="C1476" i="16"/>
  <c r="C1477" i="16"/>
  <c r="C1478" i="16"/>
  <c r="S1478" i="16"/>
  <c r="F1478" i="16"/>
  <c r="C1479" i="16"/>
  <c r="S1479" i="16"/>
  <c r="E1479" i="16"/>
  <c r="C1480" i="16"/>
  <c r="S1480" i="16"/>
  <c r="I1480" i="16"/>
  <c r="C1481" i="16"/>
  <c r="C1482" i="16"/>
  <c r="C1483" i="16"/>
  <c r="S1483" i="16"/>
  <c r="C1484" i="16"/>
  <c r="C1485" i="16"/>
  <c r="C1486" i="16"/>
  <c r="C1487" i="16"/>
  <c r="S1487" i="16"/>
  <c r="C1488" i="16"/>
  <c r="C1489" i="16"/>
  <c r="S1489" i="16"/>
  <c r="C1490" i="16"/>
  <c r="C1491" i="16"/>
  <c r="S1491" i="16"/>
  <c r="C1492" i="16"/>
  <c r="C1493" i="16"/>
  <c r="S1493" i="16"/>
  <c r="F1493" i="16"/>
  <c r="C1494" i="16"/>
  <c r="S1494" i="16"/>
  <c r="C1495" i="16"/>
  <c r="C1496" i="16"/>
  <c r="S1496" i="16"/>
  <c r="H1496" i="16"/>
  <c r="C1497" i="16"/>
  <c r="S1497" i="16"/>
  <c r="C1498" i="16"/>
  <c r="C1499" i="16"/>
  <c r="C1500" i="16"/>
  <c r="C1501" i="16"/>
  <c r="S1501" i="16"/>
  <c r="C1502" i="16"/>
  <c r="C1503" i="16"/>
  <c r="S1503" i="16"/>
  <c r="E1503" i="16"/>
  <c r="C1504" i="16"/>
  <c r="C1505" i="16"/>
  <c r="C1506" i="16"/>
  <c r="C1507" i="16"/>
  <c r="S1507" i="16"/>
  <c r="C1508" i="16"/>
  <c r="C1509" i="16"/>
  <c r="C1510" i="16"/>
  <c r="C1511" i="16"/>
  <c r="C1512" i="16"/>
  <c r="S1512" i="16"/>
  <c r="J1512" i="16"/>
  <c r="C1513" i="16"/>
  <c r="S1513" i="16"/>
  <c r="H1513" i="16"/>
  <c r="C1514" i="16"/>
  <c r="C1515" i="16"/>
  <c r="S1515" i="16"/>
  <c r="H1515" i="16"/>
  <c r="C1516" i="16"/>
  <c r="C1517" i="16"/>
  <c r="S1517" i="16"/>
  <c r="C1518" i="16"/>
  <c r="S1518" i="16"/>
  <c r="D1518" i="16"/>
  <c r="C1519" i="16"/>
  <c r="C1520" i="16"/>
  <c r="C1521" i="16"/>
  <c r="S1521" i="16"/>
  <c r="F1521" i="16"/>
  <c r="C1522" i="16"/>
  <c r="C1523" i="16"/>
  <c r="S1523" i="16"/>
  <c r="E1523" i="16"/>
  <c r="C1524" i="16"/>
  <c r="C1525" i="16"/>
  <c r="S1525" i="16"/>
  <c r="C1526" i="16"/>
  <c r="B1526" i="16"/>
  <c r="Y1526" i="16"/>
  <c r="C1527" i="16"/>
  <c r="S1527" i="16"/>
  <c r="C1528" i="16"/>
  <c r="S1528" i="16"/>
  <c r="C1529" i="16"/>
  <c r="C1530" i="16"/>
  <c r="S1530" i="16"/>
  <c r="I1530" i="16"/>
  <c r="C1531" i="16"/>
  <c r="S1531" i="16"/>
  <c r="C1532" i="16"/>
  <c r="C1533" i="16"/>
  <c r="S1533" i="16"/>
  <c r="C1534" i="16"/>
  <c r="S1534" i="16"/>
  <c r="F1534" i="16"/>
  <c r="C1535" i="16"/>
  <c r="S1535" i="16"/>
  <c r="C1536" i="16"/>
  <c r="C1537" i="16"/>
  <c r="C1538" i="16"/>
  <c r="S1538" i="16"/>
  <c r="F1538" i="16"/>
  <c r="C1539" i="16"/>
  <c r="S1539" i="16"/>
  <c r="C1540" i="16"/>
  <c r="S1540" i="16"/>
  <c r="C1541" i="16"/>
  <c r="C1542" i="16"/>
  <c r="C1543" i="16"/>
  <c r="S1543" i="16"/>
  <c r="J1543" i="16"/>
  <c r="C1544" i="16"/>
  <c r="S1544" i="16"/>
  <c r="F1544" i="16"/>
  <c r="C1545" i="16"/>
  <c r="S1545" i="16"/>
  <c r="C1546" i="16"/>
  <c r="S1546" i="16"/>
  <c r="C1547" i="16"/>
  <c r="C1548" i="16"/>
  <c r="C1549" i="16"/>
  <c r="C1550" i="16"/>
  <c r="S1550" i="16"/>
  <c r="C1551" i="16"/>
  <c r="C1552" i="16"/>
  <c r="C1553" i="16"/>
  <c r="C1554" i="16"/>
  <c r="C1555" i="16"/>
  <c r="C1556" i="16"/>
  <c r="C1557" i="16"/>
  <c r="S1557" i="16"/>
  <c r="C1558" i="16"/>
  <c r="C1559" i="16"/>
  <c r="S1559" i="16"/>
  <c r="C1560" i="16"/>
  <c r="C1561" i="16"/>
  <c r="C1562" i="16"/>
  <c r="C1563" i="16"/>
  <c r="C1564" i="16"/>
  <c r="C1565" i="16"/>
  <c r="C1566" i="16"/>
  <c r="C1567" i="16"/>
  <c r="C1568" i="16"/>
  <c r="C1569" i="16"/>
  <c r="C1570" i="16"/>
  <c r="C1571" i="16"/>
  <c r="S1571" i="16"/>
  <c r="C1572" i="16"/>
  <c r="C1573" i="16"/>
  <c r="S1573" i="16"/>
  <c r="C1574" i="16"/>
  <c r="C1575" i="16"/>
  <c r="C1576" i="16"/>
  <c r="S1576" i="16"/>
  <c r="H1576" i="16"/>
  <c r="C1577" i="16"/>
  <c r="C1578" i="16"/>
  <c r="C1579" i="16"/>
  <c r="C1580" i="16"/>
  <c r="C1581" i="16"/>
  <c r="S1581" i="16"/>
  <c r="C1582" i="16"/>
  <c r="C1583" i="16"/>
  <c r="S1583" i="16"/>
  <c r="C1584" i="16"/>
  <c r="C1585" i="16"/>
  <c r="C1586" i="16"/>
  <c r="C1587" i="16"/>
  <c r="C1588" i="16"/>
  <c r="C1589" i="16"/>
  <c r="S1589" i="16"/>
  <c r="C1590" i="16"/>
  <c r="C1591" i="16"/>
  <c r="C1592" i="16"/>
  <c r="C1593" i="16"/>
  <c r="C1594" i="16"/>
  <c r="C1595" i="16"/>
  <c r="C1596" i="16"/>
  <c r="C1597" i="16"/>
  <c r="C1598" i="16"/>
  <c r="C1599" i="16"/>
  <c r="C1600" i="16"/>
  <c r="S1600" i="16"/>
  <c r="C1601" i="16"/>
  <c r="C1602" i="16"/>
  <c r="S1602" i="16"/>
  <c r="D1602" i="16"/>
  <c r="C1603" i="16"/>
  <c r="C1604" i="16"/>
  <c r="C1605" i="16"/>
  <c r="S1605" i="16"/>
  <c r="C1606" i="16"/>
  <c r="C1607" i="16"/>
  <c r="C1608" i="16"/>
  <c r="C1609" i="16"/>
  <c r="C1610" i="16"/>
  <c r="C1611" i="16"/>
  <c r="C1612" i="16"/>
  <c r="S1612" i="16"/>
  <c r="H1612" i="16"/>
  <c r="C1613" i="16"/>
  <c r="C1614" i="16"/>
  <c r="S1614" i="16"/>
  <c r="C1615" i="16"/>
  <c r="C1616" i="16"/>
  <c r="C1617" i="16"/>
  <c r="C1618" i="16"/>
  <c r="C1619" i="16"/>
  <c r="C1620" i="16"/>
  <c r="S1620" i="16"/>
  <c r="J1620" i="16"/>
  <c r="C1621" i="16"/>
  <c r="C1622" i="16"/>
  <c r="C1623" i="16"/>
  <c r="S1623" i="16"/>
  <c r="C1624" i="16"/>
  <c r="C1625" i="16"/>
  <c r="C1626" i="16"/>
  <c r="S1626" i="16"/>
  <c r="C1627" i="16"/>
  <c r="C1628" i="16"/>
  <c r="C1629" i="16"/>
  <c r="C1630" i="16"/>
  <c r="C1631" i="16"/>
  <c r="S1631" i="16"/>
  <c r="J1631" i="16"/>
  <c r="C1632" i="16"/>
  <c r="C1633" i="16"/>
  <c r="C1634" i="16"/>
  <c r="C1635" i="16"/>
  <c r="S1635" i="16"/>
  <c r="C1636" i="16"/>
  <c r="S1636" i="16"/>
  <c r="I1636" i="16"/>
  <c r="C1637" i="16"/>
  <c r="C1638" i="16"/>
  <c r="C1639" i="16"/>
  <c r="C1640" i="16"/>
  <c r="S1640" i="16"/>
  <c r="C1641" i="16"/>
  <c r="C1642" i="16"/>
  <c r="C1643" i="16"/>
  <c r="C1644" i="16"/>
  <c r="C1645" i="16"/>
  <c r="S1645" i="16"/>
  <c r="C1646" i="16"/>
  <c r="S1646" i="16"/>
  <c r="E1646" i="16"/>
  <c r="C1647" i="16"/>
  <c r="C1648" i="16"/>
  <c r="C1649" i="16"/>
  <c r="S1649" i="16"/>
  <c r="D1649" i="16"/>
  <c r="C1650" i="16"/>
  <c r="C1651" i="16"/>
  <c r="C1652" i="16"/>
  <c r="S1652" i="16"/>
  <c r="C1653" i="16"/>
  <c r="C1654" i="16"/>
  <c r="C1655" i="16"/>
  <c r="S1655" i="16"/>
  <c r="C1656" i="16"/>
  <c r="S1656" i="16"/>
  <c r="C1657" i="16"/>
  <c r="C1658" i="16"/>
  <c r="C1659" i="16"/>
  <c r="S1659" i="16"/>
  <c r="C1660" i="16"/>
  <c r="S1660" i="16"/>
  <c r="D1660" i="16"/>
  <c r="C1661" i="16"/>
  <c r="C1662" i="16"/>
  <c r="C1663" i="16"/>
  <c r="C1664" i="16"/>
  <c r="C1665" i="16"/>
  <c r="C1666" i="16"/>
  <c r="C1667" i="16"/>
  <c r="C1668" i="16"/>
  <c r="C1669" i="16"/>
  <c r="C1670" i="16"/>
  <c r="S1670" i="16"/>
  <c r="I1670" i="16"/>
  <c r="C1671" i="16"/>
  <c r="C1672" i="16"/>
  <c r="S1672" i="16"/>
  <c r="D1672" i="16"/>
  <c r="C1673" i="16"/>
  <c r="C1674" i="16"/>
  <c r="S1674" i="16"/>
  <c r="C1675" i="16"/>
  <c r="C1676" i="16"/>
  <c r="C1677" i="16"/>
  <c r="C1678" i="16"/>
  <c r="C1679" i="16"/>
  <c r="S1679" i="16"/>
  <c r="C1680" i="16"/>
  <c r="C1681" i="16"/>
  <c r="C1682" i="16"/>
  <c r="C1683" i="16"/>
  <c r="S1683" i="16"/>
  <c r="C1684" i="16"/>
  <c r="S1684" i="16"/>
  <c r="I1684" i="16"/>
  <c r="C1685" i="16"/>
  <c r="C1686" i="16"/>
  <c r="C1687" i="16"/>
  <c r="S1687" i="16"/>
  <c r="C1688" i="16"/>
  <c r="C1689" i="16"/>
  <c r="S1689" i="16"/>
  <c r="I1689" i="16"/>
  <c r="C1690" i="16"/>
  <c r="C1691" i="16"/>
  <c r="S1691" i="16"/>
  <c r="C1692" i="16"/>
  <c r="C1693" i="16"/>
  <c r="C1694" i="16"/>
  <c r="C1695" i="16"/>
  <c r="C1696" i="16"/>
  <c r="C1697" i="16"/>
  <c r="C1698" i="16"/>
  <c r="C1699" i="16"/>
  <c r="S1699" i="16"/>
  <c r="C1700" i="16"/>
  <c r="C1701" i="16"/>
  <c r="C1702" i="16"/>
  <c r="C1703" i="16"/>
  <c r="C1704" i="16"/>
  <c r="S1704" i="16"/>
  <c r="C1705" i="16"/>
  <c r="C1706" i="16"/>
  <c r="C1707" i="16"/>
  <c r="C1708" i="16"/>
  <c r="C1709" i="16"/>
  <c r="S1709" i="16"/>
  <c r="F1709" i="16"/>
  <c r="C1710" i="16"/>
  <c r="S1710" i="16"/>
  <c r="H1710" i="16"/>
  <c r="C1711" i="16"/>
  <c r="C1712" i="16"/>
  <c r="C1713" i="16"/>
  <c r="S1713" i="16"/>
  <c r="C1714" i="16"/>
  <c r="C1715" i="16"/>
  <c r="C1716" i="16"/>
  <c r="S1716" i="16"/>
  <c r="C1717" i="16"/>
  <c r="C1718" i="16"/>
  <c r="C1719" i="16"/>
  <c r="S1719" i="16"/>
  <c r="C1720" i="16"/>
  <c r="S1720" i="16"/>
  <c r="F1720" i="16"/>
  <c r="C1721" i="16"/>
  <c r="S1721" i="16"/>
  <c r="C1722" i="16"/>
  <c r="S1722" i="16"/>
  <c r="C1723" i="16"/>
  <c r="C1724" i="16"/>
  <c r="C1725" i="16"/>
  <c r="C1726" i="16"/>
  <c r="S1726" i="16"/>
  <c r="C1727" i="16"/>
  <c r="C1728" i="16"/>
  <c r="S1728" i="16"/>
  <c r="C1729" i="16"/>
  <c r="S1729" i="16"/>
  <c r="C1730" i="16"/>
  <c r="C1731" i="16"/>
  <c r="C1732" i="16"/>
  <c r="C1733" i="16"/>
  <c r="S1733" i="16"/>
  <c r="E1733" i="16"/>
  <c r="C1734" i="16"/>
  <c r="C1735" i="16"/>
  <c r="C1736" i="16"/>
  <c r="S1736" i="16"/>
  <c r="C1737" i="16"/>
  <c r="S1737" i="16"/>
  <c r="C1738" i="16"/>
  <c r="C1739" i="16"/>
  <c r="S1739" i="16"/>
  <c r="C1740" i="16"/>
  <c r="C1741" i="16"/>
  <c r="S1741" i="16"/>
  <c r="C1742" i="16"/>
  <c r="C1743" i="16"/>
  <c r="S1743" i="16"/>
  <c r="D1743" i="16"/>
  <c r="C1744" i="16"/>
  <c r="C1745" i="16"/>
  <c r="C1746" i="16"/>
  <c r="C1747" i="16"/>
  <c r="C1748" i="16"/>
  <c r="C1749" i="16"/>
  <c r="C1750" i="16"/>
  <c r="S1750" i="16"/>
  <c r="C1751" i="16"/>
  <c r="C1752" i="16"/>
  <c r="C1753" i="16"/>
  <c r="C1754" i="16"/>
  <c r="C1755" i="16"/>
  <c r="C1756" i="16"/>
  <c r="S1756" i="16"/>
  <c r="F1756" i="16"/>
  <c r="C1757" i="16"/>
  <c r="S1757" i="16"/>
  <c r="C1758" i="16"/>
  <c r="C1759" i="16"/>
  <c r="C1760" i="16"/>
  <c r="C1761" i="16"/>
  <c r="C1762" i="16"/>
  <c r="C1763" i="16"/>
  <c r="C1764" i="16"/>
  <c r="C1765" i="16"/>
  <c r="C1766" i="16"/>
  <c r="S1766" i="16"/>
  <c r="C1767" i="16"/>
  <c r="C1768" i="16"/>
  <c r="S1768" i="16"/>
  <c r="D1768" i="16"/>
  <c r="C1769" i="16"/>
  <c r="S1769" i="16"/>
  <c r="C1770" i="16"/>
  <c r="C1771" i="16"/>
  <c r="C1772" i="16"/>
  <c r="C1773" i="16"/>
  <c r="C1774" i="16"/>
  <c r="C1775" i="16"/>
  <c r="S1775" i="16"/>
  <c r="C1776" i="16"/>
  <c r="C1777" i="16"/>
  <c r="C1778" i="16"/>
  <c r="C1779" i="16"/>
  <c r="S1779" i="16"/>
  <c r="C1780" i="16"/>
  <c r="C1781" i="16"/>
  <c r="C1782" i="16"/>
  <c r="C1783" i="16"/>
  <c r="S1783" i="16"/>
  <c r="C1784" i="16"/>
  <c r="S1784" i="16"/>
  <c r="C1785" i="16"/>
  <c r="C1786" i="16"/>
  <c r="S1786" i="16"/>
  <c r="D1786" i="16"/>
  <c r="C1787" i="16"/>
  <c r="C1788" i="16"/>
  <c r="S1788" i="16"/>
  <c r="C1789" i="16"/>
  <c r="S1789" i="16"/>
  <c r="C1790" i="16"/>
  <c r="C1791" i="16"/>
  <c r="C1792" i="16"/>
  <c r="C1793" i="16"/>
  <c r="C1794" i="16"/>
  <c r="C1795" i="16"/>
  <c r="C1796" i="16"/>
  <c r="C1797" i="16"/>
  <c r="C1798" i="16"/>
  <c r="C1799" i="16"/>
  <c r="S1799" i="16"/>
  <c r="C1800" i="16"/>
  <c r="S1800" i="16"/>
  <c r="I1800" i="16"/>
  <c r="C1801" i="16"/>
  <c r="C1802" i="16"/>
  <c r="C1803" i="16"/>
  <c r="C1804" i="16"/>
  <c r="C1805" i="16"/>
  <c r="S1805" i="16"/>
  <c r="C1806" i="16"/>
  <c r="C1807" i="16"/>
  <c r="C1808" i="16"/>
  <c r="S1808" i="16"/>
  <c r="C1809" i="16"/>
  <c r="C1810" i="16"/>
  <c r="C1811" i="16"/>
  <c r="C1812" i="16"/>
  <c r="C1813" i="16"/>
  <c r="S1813" i="16"/>
  <c r="C1814" i="16"/>
  <c r="S1814" i="16"/>
  <c r="C1815" i="16"/>
  <c r="C1816" i="16"/>
  <c r="C1817" i="16"/>
  <c r="C1818" i="16"/>
  <c r="C1819" i="16"/>
  <c r="C1820" i="16"/>
  <c r="C1821" i="16"/>
  <c r="S1821" i="16"/>
  <c r="C1822" i="16"/>
  <c r="S1822" i="16"/>
  <c r="C1823" i="16"/>
  <c r="C1824" i="16"/>
  <c r="C1825" i="16"/>
  <c r="C1826" i="16"/>
  <c r="C1827" i="16"/>
  <c r="S1827" i="16"/>
  <c r="F1827" i="16"/>
  <c r="C1828" i="16"/>
  <c r="C1829" i="16"/>
  <c r="C1830" i="16"/>
  <c r="C1831" i="16"/>
  <c r="C1832" i="16"/>
  <c r="S1832" i="16"/>
  <c r="C1833" i="16"/>
  <c r="S1833" i="16"/>
  <c r="C1834" i="16"/>
  <c r="C1835" i="16"/>
  <c r="C1836" i="16"/>
  <c r="C1837" i="16"/>
  <c r="S1837" i="16"/>
  <c r="C1838" i="16"/>
  <c r="C1839" i="16"/>
  <c r="C1840" i="16"/>
  <c r="C1841" i="16"/>
  <c r="C1842" i="16"/>
  <c r="S1842" i="16"/>
  <c r="C1843" i="16"/>
  <c r="C1844" i="16"/>
  <c r="S1844" i="16"/>
  <c r="C1845" i="16"/>
  <c r="C1846" i="16"/>
  <c r="C1847" i="16"/>
  <c r="S1847" i="16"/>
  <c r="C1848" i="16"/>
  <c r="S1848" i="16"/>
  <c r="J1848" i="16"/>
  <c r="C1849" i="16"/>
  <c r="C1850" i="16"/>
  <c r="S1850" i="16"/>
  <c r="C1851" i="16"/>
  <c r="S1851" i="16"/>
  <c r="E1851" i="16"/>
  <c r="C1852" i="16"/>
  <c r="C1853" i="16"/>
  <c r="C1854" i="16"/>
  <c r="S1854" i="16"/>
  <c r="C1855" i="16"/>
  <c r="S1855" i="16"/>
  <c r="J1855" i="16"/>
  <c r="C1856" i="16"/>
  <c r="C1857" i="16"/>
  <c r="C1858" i="16"/>
  <c r="S1858" i="16"/>
  <c r="C1859" i="16"/>
  <c r="S1859" i="16"/>
  <c r="C1860" i="16"/>
  <c r="C1861" i="16"/>
  <c r="C1862" i="16"/>
  <c r="C1863" i="16"/>
  <c r="C1864" i="16"/>
  <c r="C1865" i="16"/>
  <c r="C1866" i="16"/>
  <c r="C1867" i="16"/>
  <c r="C1868" i="16"/>
  <c r="S1868" i="16"/>
  <c r="C1869" i="16"/>
  <c r="C1870" i="16"/>
  <c r="S1870" i="16"/>
  <c r="C1871" i="16"/>
  <c r="C1872" i="16"/>
  <c r="C1873" i="16"/>
  <c r="C1874" i="16"/>
  <c r="C1875" i="16"/>
  <c r="C1876" i="16"/>
  <c r="C1877" i="16"/>
  <c r="S1877" i="16"/>
  <c r="D1877" i="16"/>
  <c r="C1878" i="16"/>
  <c r="C1879" i="16"/>
  <c r="S1879" i="16"/>
  <c r="C1880" i="16"/>
  <c r="C1881" i="16"/>
  <c r="S1881" i="16"/>
  <c r="F1881" i="16"/>
  <c r="C1882" i="16"/>
  <c r="C1883" i="16"/>
  <c r="S1883" i="16"/>
  <c r="D1883" i="16"/>
  <c r="C1884" i="16"/>
  <c r="C1885" i="16"/>
  <c r="C1886" i="16"/>
  <c r="C1887" i="16"/>
  <c r="C1888" i="16"/>
  <c r="C1889" i="16"/>
  <c r="C1890" i="16"/>
  <c r="S1890" i="16"/>
  <c r="C1891" i="16"/>
  <c r="C1892" i="16"/>
  <c r="S1892" i="16"/>
  <c r="C1893" i="16"/>
  <c r="S1893" i="16"/>
  <c r="C1894" i="16"/>
  <c r="C1895" i="16"/>
  <c r="C1896" i="16"/>
  <c r="C1897" i="16"/>
  <c r="C1898" i="16"/>
  <c r="C1899" i="16"/>
  <c r="S1899" i="16"/>
  <c r="D1899" i="16"/>
  <c r="C1900" i="16"/>
  <c r="S1900" i="16"/>
  <c r="C1901" i="16"/>
  <c r="C1902" i="16"/>
  <c r="S1902" i="16"/>
  <c r="C1903" i="16"/>
  <c r="S1903" i="16"/>
  <c r="I1903" i="16"/>
  <c r="C1904" i="16"/>
  <c r="C1905" i="16"/>
  <c r="C1906" i="16"/>
  <c r="S1906" i="16"/>
  <c r="C1907" i="16"/>
  <c r="C1908" i="16"/>
  <c r="C1909" i="16"/>
  <c r="C1910" i="16"/>
  <c r="S1910" i="16"/>
  <c r="C1911" i="16"/>
  <c r="C1912" i="16"/>
  <c r="C1913" i="16"/>
  <c r="S1913" i="16"/>
  <c r="C1914" i="16"/>
  <c r="C1915" i="16"/>
  <c r="C1916" i="16"/>
  <c r="C1917" i="16"/>
  <c r="S1917" i="16"/>
  <c r="H1917" i="16"/>
  <c r="C1918" i="16"/>
  <c r="C1919" i="16"/>
  <c r="C1920" i="16"/>
  <c r="C1921" i="16"/>
  <c r="C1922" i="16"/>
  <c r="S1922" i="16"/>
  <c r="D1922" i="16"/>
  <c r="C1923" i="16"/>
  <c r="C1924" i="16"/>
  <c r="S1924" i="16"/>
  <c r="C1925" i="16"/>
  <c r="C1926" i="16"/>
  <c r="C1927" i="16"/>
  <c r="C1928" i="16"/>
  <c r="C1929" i="16"/>
  <c r="C1930" i="16"/>
  <c r="S1930" i="16"/>
  <c r="C1931" i="16"/>
  <c r="S1931" i="16"/>
  <c r="C1932" i="16"/>
  <c r="S1932" i="16"/>
  <c r="C1933" i="16"/>
  <c r="C1934" i="16"/>
  <c r="S1934" i="16"/>
  <c r="C1935" i="16"/>
  <c r="C1936" i="16"/>
  <c r="C1937" i="16"/>
  <c r="C1938" i="16"/>
  <c r="C1939" i="16"/>
  <c r="S1939" i="16"/>
  <c r="H1939" i="16"/>
  <c r="C1940" i="16"/>
  <c r="C1941" i="16"/>
  <c r="S1941" i="16"/>
  <c r="E1941" i="16"/>
  <c r="D1941" i="16"/>
  <c r="U1941" i="16"/>
  <c r="C1942" i="16"/>
  <c r="C1943" i="16"/>
  <c r="C1944" i="16"/>
  <c r="C1945" i="16"/>
  <c r="S1945" i="16"/>
  <c r="C1946" i="16"/>
  <c r="S1946" i="16"/>
  <c r="C1947" i="16"/>
  <c r="S1947" i="16"/>
  <c r="C1948" i="16"/>
  <c r="S1948" i="16"/>
  <c r="C1949" i="16"/>
  <c r="S1949" i="16"/>
  <c r="C1950" i="16"/>
  <c r="S1950" i="16"/>
  <c r="C1951" i="16"/>
  <c r="S1951" i="16"/>
  <c r="C1952" i="16"/>
  <c r="C1953" i="16"/>
  <c r="S1953" i="16"/>
  <c r="C1954" i="16"/>
  <c r="C1955" i="16"/>
  <c r="C1956" i="16"/>
  <c r="C1957" i="16"/>
  <c r="C1958" i="16"/>
  <c r="C1959" i="16"/>
  <c r="C1960" i="16"/>
  <c r="B1960" i="16"/>
  <c r="Y1960" i="16"/>
  <c r="C1961" i="16"/>
  <c r="C1962" i="16"/>
  <c r="C1963" i="16"/>
  <c r="C1964" i="16"/>
  <c r="C1965" i="16"/>
  <c r="S1965" i="16"/>
  <c r="C1966" i="16"/>
  <c r="C1967" i="16"/>
  <c r="S1967" i="16"/>
  <c r="C1968" i="16"/>
  <c r="C1969" i="16"/>
  <c r="S1969" i="16"/>
  <c r="C1970" i="16"/>
  <c r="S1970" i="16"/>
  <c r="C1971" i="16"/>
  <c r="S1971" i="16"/>
  <c r="C1972" i="16"/>
  <c r="C1973" i="16"/>
  <c r="S1973" i="16"/>
  <c r="E1973" i="16"/>
  <c r="C1974" i="16"/>
  <c r="S1974" i="16"/>
  <c r="C1975" i="16"/>
  <c r="C1976" i="16"/>
  <c r="S1976" i="16"/>
  <c r="C1977" i="16"/>
  <c r="C1978" i="16"/>
  <c r="C1979" i="16"/>
  <c r="C1980" i="16"/>
  <c r="C1981" i="16"/>
  <c r="S1981" i="16"/>
  <c r="F1981" i="16"/>
  <c r="C1982" i="16"/>
  <c r="S1982" i="16"/>
  <c r="C1983" i="16"/>
  <c r="S1983" i="16"/>
  <c r="I1983" i="16"/>
  <c r="C1984" i="16"/>
  <c r="C1985" i="16"/>
  <c r="S1985" i="16"/>
  <c r="C1986" i="16"/>
  <c r="C1987" i="16"/>
  <c r="S1987" i="16"/>
  <c r="J1987" i="16"/>
  <c r="C1988" i="16"/>
  <c r="C1989" i="16"/>
  <c r="S1989" i="16"/>
  <c r="C1990" i="16"/>
  <c r="C1991" i="16"/>
  <c r="C1992" i="16"/>
  <c r="C1993" i="16"/>
  <c r="C1994" i="16"/>
  <c r="S1994" i="16"/>
  <c r="C1995" i="16"/>
  <c r="C1996" i="16"/>
  <c r="B1996" i="16"/>
  <c r="Y1996" i="16"/>
  <c r="C1997" i="16"/>
  <c r="C1998" i="16"/>
  <c r="S1998" i="16"/>
  <c r="C1999" i="16"/>
  <c r="C2000" i="16"/>
  <c r="C2001" i="16"/>
  <c r="C2002" i="16"/>
  <c r="C2003" i="16"/>
  <c r="S2003" i="16"/>
  <c r="C2004" i="16"/>
  <c r="C2005" i="16"/>
  <c r="C2006" i="16"/>
  <c r="C2007" i="16"/>
  <c r="S2007" i="16"/>
  <c r="C2008" i="16"/>
  <c r="C2009" i="16"/>
  <c r="C2010" i="16"/>
  <c r="C2011" i="16"/>
  <c r="C2012" i="16"/>
  <c r="C2013" i="16"/>
  <c r="C2014" i="16"/>
  <c r="C2015" i="16"/>
  <c r="C2016" i="16"/>
  <c r="S2016" i="16"/>
  <c r="J2016" i="16"/>
  <c r="C2017" i="16"/>
  <c r="C2018" i="16"/>
  <c r="C2019" i="16"/>
  <c r="C2020" i="16"/>
  <c r="C2021" i="16"/>
  <c r="C2022" i="16"/>
  <c r="C2023" i="16"/>
  <c r="S2023" i="16"/>
  <c r="C2024" i="16"/>
  <c r="S2024" i="16"/>
  <c r="C2025" i="16"/>
  <c r="C2026" i="16"/>
  <c r="C2027" i="16"/>
  <c r="S2027" i="16"/>
  <c r="E2027" i="16"/>
  <c r="C2028" i="16"/>
  <c r="C2029" i="16"/>
  <c r="S2029" i="16"/>
  <c r="J2029" i="16"/>
  <c r="C2030" i="16"/>
  <c r="C2031" i="16"/>
  <c r="S2031" i="16"/>
  <c r="D2031" i="16"/>
  <c r="C2032" i="16"/>
  <c r="S2032" i="16"/>
  <c r="C2033" i="16"/>
  <c r="C2034" i="16"/>
  <c r="S2034" i="16"/>
  <c r="C2035" i="16"/>
  <c r="C2036" i="16"/>
  <c r="S2036" i="16"/>
  <c r="C2037" i="16"/>
  <c r="C2038" i="16"/>
  <c r="C2039" i="16"/>
  <c r="C2040" i="16"/>
  <c r="S2040" i="16"/>
  <c r="C2041" i="16"/>
  <c r="C2042" i="16"/>
  <c r="C2043" i="16"/>
  <c r="C2044" i="16"/>
  <c r="C2045" i="16"/>
  <c r="S2045" i="16"/>
  <c r="J2045" i="16"/>
  <c r="C2046" i="16"/>
  <c r="C2047" i="16"/>
  <c r="C2048" i="16"/>
  <c r="C2049" i="16"/>
  <c r="C2050" i="16"/>
  <c r="C2051" i="16"/>
  <c r="C2052" i="16"/>
  <c r="S2052" i="16"/>
  <c r="F2052" i="16"/>
  <c r="C2053" i="16"/>
  <c r="S2053" i="16"/>
  <c r="C2054" i="16"/>
  <c r="C2055" i="16"/>
  <c r="C2056" i="16"/>
  <c r="S2056" i="16"/>
  <c r="C2057" i="16"/>
  <c r="C2058" i="16"/>
  <c r="S2058" i="16"/>
  <c r="F2058" i="16"/>
  <c r="C2059" i="16"/>
  <c r="C2060" i="16"/>
  <c r="S2060" i="16"/>
  <c r="C2061" i="16"/>
  <c r="C2062" i="16"/>
  <c r="C2063" i="16"/>
  <c r="C2064" i="16"/>
  <c r="C2065" i="16"/>
  <c r="C2066" i="16"/>
  <c r="S2066" i="16"/>
  <c r="C2067" i="16"/>
  <c r="C2068" i="16"/>
  <c r="S2068" i="16"/>
  <c r="C2069" i="16"/>
  <c r="C2070" i="16"/>
  <c r="C2071" i="16"/>
  <c r="C2072" i="16"/>
  <c r="S2072" i="16"/>
  <c r="C2073" i="16"/>
  <c r="C2074" i="16"/>
  <c r="C2075" i="16"/>
  <c r="C2076" i="16"/>
  <c r="C2077" i="16"/>
  <c r="C2078" i="16"/>
  <c r="C2079" i="16"/>
  <c r="C2080" i="16"/>
  <c r="C2081" i="16"/>
  <c r="C2082" i="16"/>
  <c r="C2083" i="16"/>
  <c r="C2084" i="16"/>
  <c r="S2084" i="16"/>
  <c r="J2084" i="16"/>
  <c r="C2085" i="16"/>
  <c r="S2085" i="16"/>
  <c r="C2086" i="16"/>
  <c r="S2086" i="16"/>
  <c r="C2087" i="16"/>
  <c r="C2088" i="16"/>
  <c r="C2089" i="16"/>
  <c r="C2090" i="16"/>
  <c r="C2091" i="16"/>
  <c r="C2092" i="16"/>
  <c r="C2093" i="16"/>
  <c r="C2094" i="16"/>
  <c r="C2095" i="16"/>
  <c r="C2096" i="16"/>
  <c r="C2097" i="16"/>
  <c r="C2098" i="16"/>
  <c r="C2099" i="16"/>
  <c r="C2100" i="16"/>
  <c r="C2101" i="16"/>
  <c r="S2101" i="16"/>
  <c r="C2102" i="16"/>
  <c r="S2102" i="16"/>
  <c r="F2102" i="16"/>
  <c r="C2103" i="16"/>
  <c r="S2103" i="16"/>
  <c r="C2104" i="16"/>
  <c r="C2105" i="16"/>
  <c r="C2106" i="16"/>
  <c r="S2106" i="16"/>
  <c r="C2107" i="16"/>
  <c r="C2108" i="16"/>
  <c r="C2109" i="16"/>
  <c r="C2110" i="16"/>
  <c r="C2111" i="16"/>
  <c r="C2112" i="16"/>
  <c r="C2113" i="16"/>
  <c r="C2114" i="16"/>
  <c r="C2115" i="16"/>
  <c r="S2115" i="16"/>
  <c r="C2116" i="16"/>
  <c r="C2117" i="16"/>
  <c r="C2118" i="16"/>
  <c r="S2118" i="16"/>
  <c r="C2119" i="16"/>
  <c r="S2119" i="16"/>
  <c r="J2119" i="16"/>
  <c r="C2120" i="16"/>
  <c r="C2121" i="16"/>
  <c r="C2122" i="16"/>
  <c r="S2122" i="16"/>
  <c r="C2123" i="16"/>
  <c r="C2124" i="16"/>
  <c r="C2125" i="16"/>
  <c r="S2125" i="16"/>
  <c r="C2126" i="16"/>
  <c r="C2127" i="16"/>
  <c r="C2128" i="16"/>
  <c r="C2129" i="16"/>
  <c r="C2130" i="16"/>
  <c r="C2131" i="16"/>
  <c r="C2132" i="16"/>
  <c r="C2133" i="16"/>
  <c r="C2134" i="16"/>
  <c r="C2135" i="16"/>
  <c r="C2136" i="16"/>
  <c r="C2137" i="16"/>
  <c r="C2138" i="16"/>
  <c r="C2139" i="16"/>
  <c r="C2140" i="16"/>
  <c r="C2141" i="16"/>
  <c r="C2142" i="16"/>
  <c r="S2142" i="16"/>
  <c r="C2143" i="16"/>
  <c r="S2143" i="16"/>
  <c r="C2144" i="16"/>
  <c r="C2145" i="16"/>
  <c r="C2146" i="16"/>
  <c r="C2147" i="16"/>
  <c r="S2147" i="16"/>
  <c r="C2148" i="16"/>
  <c r="C2149" i="16"/>
  <c r="C2150" i="16"/>
  <c r="S2150" i="16"/>
  <c r="C2151" i="16"/>
  <c r="S2151" i="16"/>
  <c r="C2152" i="16"/>
  <c r="C2153" i="16"/>
  <c r="C2154" i="16"/>
  <c r="C2155" i="16"/>
  <c r="S2155" i="16"/>
  <c r="C2156" i="16"/>
  <c r="C2157" i="16"/>
  <c r="S2157" i="16"/>
  <c r="C2158" i="16"/>
  <c r="S2158" i="16"/>
  <c r="C2159" i="16"/>
  <c r="S2159" i="16"/>
  <c r="C2160" i="16"/>
  <c r="S2160" i="16"/>
  <c r="C2161" i="16"/>
  <c r="S2161" i="16"/>
  <c r="C2162" i="16"/>
  <c r="S2162" i="16"/>
  <c r="C2163" i="16"/>
  <c r="S2163" i="16"/>
  <c r="H2163" i="16"/>
  <c r="C2164" i="16"/>
  <c r="C2165" i="16"/>
  <c r="C2166" i="16"/>
  <c r="S2166" i="16"/>
  <c r="C2167" i="16"/>
  <c r="S2167" i="16"/>
  <c r="C2168" i="16"/>
  <c r="C2169" i="16"/>
  <c r="C2170" i="16"/>
  <c r="C2171" i="16"/>
  <c r="C2172" i="16"/>
  <c r="C2173" i="16"/>
  <c r="C2174" i="16"/>
  <c r="S2174" i="16"/>
  <c r="C2175" i="16"/>
  <c r="S2175" i="16"/>
  <c r="C2176" i="16"/>
  <c r="C2177" i="16"/>
  <c r="C2178" i="16"/>
  <c r="S2178" i="16"/>
  <c r="E2178" i="16"/>
  <c r="C2179" i="16"/>
  <c r="C2180" i="16"/>
  <c r="C2181" i="16"/>
  <c r="C2182" i="16"/>
  <c r="S2182" i="16"/>
  <c r="C2183" i="16"/>
  <c r="C2184" i="16"/>
  <c r="C2185" i="16"/>
  <c r="C2186" i="16"/>
  <c r="S2186" i="16"/>
  <c r="C2187" i="16"/>
  <c r="C2188" i="16"/>
  <c r="C2189" i="16"/>
  <c r="S2189" i="16"/>
  <c r="C2190" i="16"/>
  <c r="S2190" i="16"/>
  <c r="D2190" i="16"/>
  <c r="C2191" i="16"/>
  <c r="S2191" i="16"/>
  <c r="E2191" i="16"/>
  <c r="C2192" i="16"/>
  <c r="C2193" i="16"/>
  <c r="S2193" i="16"/>
  <c r="D2193" i="16"/>
  <c r="C2194" i="16"/>
  <c r="C2195" i="16"/>
  <c r="C2196" i="16"/>
  <c r="C2197" i="16"/>
  <c r="S2197" i="16"/>
  <c r="C2198" i="16"/>
  <c r="S2198" i="16"/>
  <c r="C2199" i="16"/>
  <c r="S2199" i="16"/>
  <c r="E2199" i="16"/>
  <c r="D2199" i="16"/>
  <c r="U2199" i="16"/>
  <c r="C2200" i="16"/>
  <c r="C2201" i="16"/>
  <c r="S2201" i="16"/>
  <c r="C2202" i="16"/>
  <c r="S2202" i="16"/>
  <c r="J2202" i="16"/>
  <c r="C2203" i="16"/>
  <c r="S2203" i="16"/>
  <c r="C2204" i="16"/>
  <c r="S2204" i="16"/>
  <c r="H2204" i="16"/>
  <c r="C2205" i="16"/>
  <c r="S2205" i="16"/>
  <c r="C2206" i="16"/>
  <c r="B2206" i="16"/>
  <c r="Y2206" i="16"/>
  <c r="S2206" i="16"/>
  <c r="C2207" i="16"/>
  <c r="S2207" i="16"/>
  <c r="E2207" i="16"/>
  <c r="C2208" i="16"/>
  <c r="C2209" i="16"/>
  <c r="C2210" i="16"/>
  <c r="C2211" i="16"/>
  <c r="C2212" i="16"/>
  <c r="C2213" i="16"/>
  <c r="S2213" i="16"/>
  <c r="J2213" i="16"/>
  <c r="C2214" i="16"/>
  <c r="C2215" i="16"/>
  <c r="S2215" i="16"/>
  <c r="F2215" i="16"/>
  <c r="C2216" i="16"/>
  <c r="S2216" i="16"/>
  <c r="F2216" i="16"/>
  <c r="C2217" i="16"/>
  <c r="S2217" i="16"/>
  <c r="C2218" i="16"/>
  <c r="C2219" i="16"/>
  <c r="C2220" i="16"/>
  <c r="C2221" i="16"/>
  <c r="C2222" i="16"/>
  <c r="C2223" i="16"/>
  <c r="C2224" i="16"/>
  <c r="C2225" i="16"/>
  <c r="S2225" i="16"/>
  <c r="C2226" i="16"/>
  <c r="S2226" i="16"/>
  <c r="J2226" i="16"/>
  <c r="C2227" i="16"/>
  <c r="C2228" i="16"/>
  <c r="C2229" i="16"/>
  <c r="C2230" i="16"/>
  <c r="C2231" i="16"/>
  <c r="C2232" i="16"/>
  <c r="C2233" i="16"/>
  <c r="C2234" i="16"/>
  <c r="S2234" i="16"/>
  <c r="C2235" i="16"/>
  <c r="C2236" i="16"/>
  <c r="S2236" i="16"/>
  <c r="C2237" i="16"/>
  <c r="S2237" i="16"/>
  <c r="C2238" i="16"/>
  <c r="C2239" i="16"/>
  <c r="C2240" i="16"/>
  <c r="C2241" i="16"/>
  <c r="C2242" i="16"/>
  <c r="C2243" i="16"/>
  <c r="C2244" i="16"/>
  <c r="C2245" i="16"/>
  <c r="C2246" i="16"/>
  <c r="C2247" i="16"/>
  <c r="C2248" i="16"/>
  <c r="S2248" i="16"/>
  <c r="J2248" i="16"/>
  <c r="C2249" i="16"/>
  <c r="S2249" i="16"/>
  <c r="F2249" i="16"/>
  <c r="C2250" i="16"/>
  <c r="C2251" i="16"/>
  <c r="C2252" i="16"/>
  <c r="C2253" i="16"/>
  <c r="S2253" i="16"/>
  <c r="J2253" i="16"/>
  <c r="C2254" i="16"/>
  <c r="C2255" i="16"/>
  <c r="S2255" i="16"/>
  <c r="C2256" i="16"/>
  <c r="C2257" i="16"/>
  <c r="C2258" i="16"/>
  <c r="C2259" i="16"/>
  <c r="S2259" i="16"/>
  <c r="E2259" i="16"/>
  <c r="C2260" i="16"/>
  <c r="C2261" i="16"/>
  <c r="C2262" i="16"/>
  <c r="C2263" i="16"/>
  <c r="C2264" i="16"/>
  <c r="S2264" i="16"/>
  <c r="C2265" i="16"/>
  <c r="S2265" i="16"/>
  <c r="C2266" i="16"/>
  <c r="C2267" i="16"/>
  <c r="C2268" i="16"/>
  <c r="C2269" i="16"/>
  <c r="C2270" i="16"/>
  <c r="C2271" i="16"/>
  <c r="C2272" i="16"/>
  <c r="S2272" i="16"/>
  <c r="C2273" i="16"/>
  <c r="C2274" i="16"/>
  <c r="C2275" i="16"/>
  <c r="S2275" i="16"/>
  <c r="C2276" i="16"/>
  <c r="C2277" i="16"/>
  <c r="C2278" i="16"/>
  <c r="C2279" i="16"/>
  <c r="S2279" i="16"/>
  <c r="C2280" i="16"/>
  <c r="S2280" i="16"/>
  <c r="C2281" i="16"/>
  <c r="S2281" i="16"/>
  <c r="C2282" i="16"/>
  <c r="C2283" i="16"/>
  <c r="S2283" i="16"/>
  <c r="C2284" i="16"/>
  <c r="C2285" i="16"/>
  <c r="C2286" i="16"/>
  <c r="S2286" i="16"/>
  <c r="C2287" i="16"/>
  <c r="S2287" i="16"/>
  <c r="C2288" i="16"/>
  <c r="C2289" i="16"/>
  <c r="C2290" i="16"/>
  <c r="S2290" i="16"/>
  <c r="J2290" i="16"/>
  <c r="C2291" i="16"/>
  <c r="S2291" i="16"/>
  <c r="C2292" i="16"/>
  <c r="C2293" i="16"/>
  <c r="S2293" i="16"/>
  <c r="C2294" i="16"/>
  <c r="C2295" i="16"/>
  <c r="C2296" i="16"/>
  <c r="C2297" i="16"/>
  <c r="S2297" i="16"/>
  <c r="C2298" i="16"/>
  <c r="C2299" i="16"/>
  <c r="C2300" i="16"/>
  <c r="C2301" i="16"/>
  <c r="C2302" i="16"/>
  <c r="C2303" i="16"/>
  <c r="S2303" i="16"/>
  <c r="I2303" i="16"/>
  <c r="C2304" i="16"/>
  <c r="C2305" i="16"/>
  <c r="S2305" i="16"/>
  <c r="C2306" i="16"/>
  <c r="S2306" i="16"/>
  <c r="C2307" i="16"/>
  <c r="S2307" i="16"/>
  <c r="C2308" i="16"/>
  <c r="C2309" i="16"/>
  <c r="C2310" i="16"/>
  <c r="S2310" i="16"/>
  <c r="C2311" i="16"/>
  <c r="C2312" i="16"/>
  <c r="C2313" i="16"/>
  <c r="S2313" i="16"/>
  <c r="J2313" i="16"/>
  <c r="C2314" i="16"/>
  <c r="S2314" i="16"/>
  <c r="E2314" i="16"/>
  <c r="C2315" i="16"/>
  <c r="C2316" i="16"/>
  <c r="S2316" i="16"/>
  <c r="C2317" i="16"/>
  <c r="C2318" i="16"/>
  <c r="C2319" i="16"/>
  <c r="C2320" i="16"/>
  <c r="S2320" i="16"/>
  <c r="C2321" i="16"/>
  <c r="S2321" i="16"/>
  <c r="C2322" i="16"/>
  <c r="C2323" i="16"/>
  <c r="C2324" i="16"/>
  <c r="C2325" i="16"/>
  <c r="S2325" i="16"/>
  <c r="H2325" i="16"/>
  <c r="C2326" i="16"/>
  <c r="C2327" i="16"/>
  <c r="C2328" i="16"/>
  <c r="C2329" i="16"/>
  <c r="S2329" i="16"/>
  <c r="C2330" i="16"/>
  <c r="S2330" i="16"/>
  <c r="C2331" i="16"/>
  <c r="S2331" i="16"/>
  <c r="C2332" i="16"/>
  <c r="S2332" i="16"/>
  <c r="C2333" i="16"/>
  <c r="S2333" i="16"/>
  <c r="C2334" i="16"/>
  <c r="S2334" i="16"/>
  <c r="H2334" i="16"/>
  <c r="C2335" i="16"/>
  <c r="C2336" i="16"/>
  <c r="S2336" i="16"/>
  <c r="C2337" i="16"/>
  <c r="S2337" i="16"/>
  <c r="C2338" i="16"/>
  <c r="C2339" i="16"/>
  <c r="C2340" i="16"/>
  <c r="C2341" i="16"/>
  <c r="C2342" i="16"/>
  <c r="C2343" i="16"/>
  <c r="C2344" i="16"/>
  <c r="C2345" i="16"/>
  <c r="S2345" i="16"/>
  <c r="C2346" i="16"/>
  <c r="C2347" i="16"/>
  <c r="C2348" i="16"/>
  <c r="S2348" i="16"/>
  <c r="C2349" i="16"/>
  <c r="S2349" i="16"/>
  <c r="C2350" i="16"/>
  <c r="C2351" i="16"/>
  <c r="C2352" i="16"/>
  <c r="C2353" i="16"/>
  <c r="S2353" i="16"/>
  <c r="H2353" i="16"/>
  <c r="C2354" i="16"/>
  <c r="C2355" i="16"/>
  <c r="C2356" i="16"/>
  <c r="C2357" i="16"/>
  <c r="C2358" i="16"/>
  <c r="C2359" i="16"/>
  <c r="C2360" i="16"/>
  <c r="C2361" i="16"/>
  <c r="S2361" i="16"/>
  <c r="C2362" i="16"/>
  <c r="S2362" i="16"/>
  <c r="C2363" i="16"/>
  <c r="S2363" i="16"/>
  <c r="C2364" i="16"/>
  <c r="C2365" i="16"/>
  <c r="S2365" i="16"/>
  <c r="C2366" i="16"/>
  <c r="B2366" i="16"/>
  <c r="Y2366" i="16"/>
  <c r="C2367" i="16"/>
  <c r="S2367" i="16"/>
  <c r="F2367" i="16"/>
  <c r="C2368" i="16"/>
  <c r="C2369" i="16"/>
  <c r="S2369" i="16"/>
  <c r="C2370" i="16"/>
  <c r="C2371" i="16"/>
  <c r="S2371" i="16"/>
  <c r="G2371" i="16"/>
  <c r="C2372" i="16"/>
  <c r="C2373" i="16"/>
  <c r="C2374" i="16"/>
  <c r="C2375" i="16"/>
  <c r="S2375" i="16"/>
  <c r="C2376" i="16"/>
  <c r="C2377" i="16"/>
  <c r="S2377" i="16"/>
  <c r="C2378" i="16"/>
  <c r="C2379" i="16"/>
  <c r="S2379" i="16"/>
  <c r="D2379" i="16"/>
  <c r="C2380" i="16"/>
  <c r="S2380" i="16"/>
  <c r="C2381" i="16"/>
  <c r="S2381" i="16"/>
  <c r="C2382" i="16"/>
  <c r="C2383" i="16"/>
  <c r="S2383" i="16"/>
  <c r="C2384" i="16"/>
  <c r="B2384" i="16"/>
  <c r="Y2384" i="16"/>
  <c r="C2385" i="16"/>
  <c r="C2386" i="16"/>
  <c r="C2387" i="16"/>
  <c r="S2387" i="16"/>
  <c r="J2387" i="16"/>
  <c r="C2388" i="16"/>
  <c r="C2389" i="16"/>
  <c r="S2389" i="16"/>
  <c r="C2390" i="16"/>
  <c r="C2391" i="16"/>
  <c r="C2392" i="16"/>
  <c r="C2393" i="16"/>
  <c r="S2393" i="16"/>
  <c r="C2394" i="16"/>
  <c r="S2394" i="16"/>
  <c r="C2395" i="16"/>
  <c r="S2395" i="16"/>
  <c r="D2395" i="16"/>
  <c r="C2396" i="16"/>
  <c r="B2396" i="16"/>
  <c r="Y2396" i="16"/>
  <c r="S2396" i="16"/>
  <c r="I2396" i="16"/>
  <c r="C2397" i="16"/>
  <c r="S2397" i="16"/>
  <c r="C2398" i="16"/>
  <c r="C2399" i="16"/>
  <c r="B2399" i="16"/>
  <c r="Y2399" i="16"/>
  <c r="C2400" i="16"/>
  <c r="C2401" i="16"/>
  <c r="C2402" i="16"/>
  <c r="S2402" i="16"/>
  <c r="C2403" i="16"/>
  <c r="C2404" i="16"/>
  <c r="C2405" i="16"/>
  <c r="B2405" i="16"/>
  <c r="Y2405" i="16"/>
  <c r="C2406" i="16"/>
  <c r="S2406" i="16"/>
  <c r="E2406" i="16"/>
  <c r="C2407" i="16"/>
  <c r="C2408" i="16"/>
  <c r="C2409" i="16"/>
  <c r="S2409" i="16"/>
  <c r="C2410" i="16"/>
  <c r="C2411" i="16"/>
  <c r="S2411" i="16"/>
  <c r="C2412" i="16"/>
  <c r="C2413" i="16"/>
  <c r="C2414" i="16"/>
  <c r="B2414" i="16"/>
  <c r="Y2414" i="16"/>
  <c r="C2415" i="16"/>
  <c r="C2416" i="16"/>
  <c r="C2417" i="16"/>
  <c r="C2418" i="16"/>
  <c r="C2419" i="16"/>
  <c r="S2419" i="16"/>
  <c r="I2419" i="16"/>
  <c r="C2420" i="16"/>
  <c r="S2420" i="16"/>
  <c r="C2421" i="16"/>
  <c r="S2421" i="16"/>
  <c r="E2421" i="16"/>
  <c r="C2422" i="16"/>
  <c r="C2423" i="16"/>
  <c r="S2423" i="16"/>
  <c r="F2423" i="16"/>
  <c r="C2424" i="16"/>
  <c r="C2425" i="16"/>
  <c r="C2426" i="16"/>
  <c r="C2427" i="16"/>
  <c r="S2427" i="16"/>
  <c r="C2428" i="16"/>
  <c r="S2428" i="16"/>
  <c r="C2429" i="16"/>
  <c r="C2430" i="16"/>
  <c r="B2430" i="16"/>
  <c r="Y2430" i="16"/>
  <c r="C2431" i="16"/>
  <c r="S2431" i="16"/>
  <c r="D2431" i="16"/>
  <c r="C2432" i="16"/>
  <c r="C2433" i="16"/>
  <c r="C2434" i="16"/>
  <c r="S2434" i="16"/>
  <c r="C2435" i="16"/>
  <c r="C2436" i="16"/>
  <c r="S2436" i="16"/>
  <c r="C2437" i="16"/>
  <c r="C2438" i="16"/>
  <c r="S2438" i="16"/>
  <c r="E2438" i="16"/>
  <c r="C2439" i="16"/>
  <c r="B2439" i="16"/>
  <c r="Y2439" i="16"/>
  <c r="C2440" i="16"/>
  <c r="C2441" i="16"/>
  <c r="C2442" i="16"/>
  <c r="C2443" i="16"/>
  <c r="C2444" i="16"/>
  <c r="C2445" i="16"/>
  <c r="S2445" i="16"/>
  <c r="F2445" i="16"/>
  <c r="C2446" i="16"/>
  <c r="C2447" i="16"/>
  <c r="C2448" i="16"/>
  <c r="C2449" i="16"/>
  <c r="C2450" i="16"/>
  <c r="C2451" i="16"/>
  <c r="S2451" i="16"/>
  <c r="C2452" i="16"/>
  <c r="S2452" i="16"/>
  <c r="C2453" i="16"/>
  <c r="S2453" i="16"/>
  <c r="F2453" i="16"/>
  <c r="C2454" i="16"/>
  <c r="S2454" i="16"/>
  <c r="C2455" i="16"/>
  <c r="S2455" i="16"/>
  <c r="E2455" i="16"/>
  <c r="C2456" i="16"/>
  <c r="S2456" i="16"/>
  <c r="C2457" i="16"/>
  <c r="C2458" i="16"/>
  <c r="S2458" i="16"/>
  <c r="C2459" i="16"/>
  <c r="C2460" i="16"/>
  <c r="C2461" i="16"/>
  <c r="C2462" i="16"/>
  <c r="C2463" i="16"/>
  <c r="S2463" i="16"/>
  <c r="I2463" i="16"/>
  <c r="C2464" i="16"/>
  <c r="B2464" i="16"/>
  <c r="Y2464" i="16"/>
  <c r="C2465" i="16"/>
  <c r="C2466" i="16"/>
  <c r="C2467" i="16"/>
  <c r="S2467" i="16"/>
  <c r="H2467" i="16"/>
  <c r="C2468" i="16"/>
  <c r="C2469" i="16"/>
  <c r="C2470" i="16"/>
  <c r="S2470" i="16"/>
  <c r="C2471" i="16"/>
  <c r="S2471" i="16"/>
  <c r="H2471" i="16"/>
  <c r="C2472" i="16"/>
  <c r="C2473" i="16"/>
  <c r="C2474" i="16"/>
  <c r="S2474" i="16"/>
  <c r="C2475" i="16"/>
  <c r="B2475" i="16"/>
  <c r="Y2475" i="16"/>
  <c r="C2476" i="16"/>
  <c r="S2476" i="16"/>
  <c r="C2477" i="16"/>
  <c r="C2478" i="16"/>
  <c r="C2479" i="16"/>
  <c r="B2479" i="16"/>
  <c r="Y2479" i="16"/>
  <c r="C2480" i="16"/>
  <c r="C2481" i="16"/>
  <c r="C2483" i="16"/>
  <c r="S2483" i="16"/>
  <c r="F2483" i="16"/>
  <c r="C2484" i="16"/>
  <c r="S2484" i="16"/>
  <c r="C2485" i="16"/>
  <c r="C2486" i="16"/>
  <c r="S2486" i="16"/>
  <c r="C2487" i="16"/>
  <c r="C2488" i="16"/>
  <c r="S2488" i="16"/>
  <c r="C2489" i="16"/>
  <c r="S2489" i="16"/>
  <c r="C2490" i="16"/>
  <c r="B2486" i="16"/>
  <c r="B2490" i="16"/>
  <c r="B2483" i="16"/>
  <c r="Y2483" i="16"/>
  <c r="K528" i="14"/>
  <c r="K529" i="14"/>
  <c r="K530" i="14"/>
  <c r="K531" i="14"/>
  <c r="K532" i="14"/>
  <c r="K533" i="14"/>
  <c r="K522" i="14"/>
  <c r="K534" i="14"/>
  <c r="J528" i="14"/>
  <c r="J529" i="14"/>
  <c r="J530" i="14"/>
  <c r="J531" i="14"/>
  <c r="J532" i="14"/>
  <c r="J533" i="14"/>
  <c r="J522" i="14"/>
  <c r="J534" i="14"/>
  <c r="B522" i="16"/>
  <c r="B523" i="16"/>
  <c r="B524" i="16"/>
  <c r="S524" i="16"/>
  <c r="I524" i="16"/>
  <c r="B525" i="16"/>
  <c r="B526" i="16"/>
  <c r="B527" i="16"/>
  <c r="B528" i="16"/>
  <c r="B529" i="16"/>
  <c r="B530" i="16"/>
  <c r="B531" i="16"/>
  <c r="B532" i="16"/>
  <c r="B533" i="16"/>
  <c r="B534" i="16"/>
  <c r="B535" i="16"/>
  <c r="B536" i="16"/>
  <c r="Y536" i="16"/>
  <c r="B537" i="16"/>
  <c r="B538" i="16"/>
  <c r="B539" i="16"/>
  <c r="B540" i="16"/>
  <c r="B542" i="16"/>
  <c r="B543" i="16"/>
  <c r="B544" i="16"/>
  <c r="B545" i="16"/>
  <c r="B546" i="16"/>
  <c r="B547" i="16"/>
  <c r="B548" i="16"/>
  <c r="B549" i="16"/>
  <c r="B550" i="16"/>
  <c r="B551" i="16"/>
  <c r="B552" i="16"/>
  <c r="B553" i="16"/>
  <c r="B554" i="16"/>
  <c r="B555" i="16"/>
  <c r="B556" i="16"/>
  <c r="B557" i="16"/>
  <c r="B558" i="16"/>
  <c r="B559" i="16"/>
  <c r="B560" i="16"/>
  <c r="S560" i="16"/>
  <c r="D560" i="16"/>
  <c r="B561" i="16"/>
  <c r="B562" i="16"/>
  <c r="B563" i="16"/>
  <c r="B564" i="16"/>
  <c r="B565" i="16"/>
  <c r="B566" i="16"/>
  <c r="B567" i="16"/>
  <c r="Y567" i="16"/>
  <c r="B568" i="16"/>
  <c r="B569" i="16"/>
  <c r="B570" i="16"/>
  <c r="B571" i="16"/>
  <c r="B572" i="16"/>
  <c r="B573" i="16"/>
  <c r="Y573" i="16"/>
  <c r="B574" i="16"/>
  <c r="B575" i="16"/>
  <c r="B576" i="16"/>
  <c r="B577" i="16"/>
  <c r="B578" i="16"/>
  <c r="B579" i="16"/>
  <c r="B580" i="16"/>
  <c r="B581" i="16"/>
  <c r="B582" i="16"/>
  <c r="B583" i="16"/>
  <c r="B584" i="16"/>
  <c r="S584" i="16"/>
  <c r="B585" i="16"/>
  <c r="B586" i="16"/>
  <c r="B587" i="16"/>
  <c r="B588" i="16"/>
  <c r="B589" i="16"/>
  <c r="B590" i="16"/>
  <c r="B591" i="16"/>
  <c r="B592" i="16"/>
  <c r="B593" i="16"/>
  <c r="Y593" i="16"/>
  <c r="B594" i="16"/>
  <c r="B595" i="16"/>
  <c r="B596" i="16"/>
  <c r="B597" i="16"/>
  <c r="Y597" i="16"/>
  <c r="B598" i="16"/>
  <c r="B599" i="16"/>
  <c r="B600" i="16"/>
  <c r="Y600" i="16"/>
  <c r="B601" i="16"/>
  <c r="B602" i="16"/>
  <c r="B603" i="16"/>
  <c r="B604" i="16"/>
  <c r="B605" i="16"/>
  <c r="B606" i="16"/>
  <c r="B607" i="16"/>
  <c r="B608" i="16"/>
  <c r="Y608" i="16"/>
  <c r="B609" i="16"/>
  <c r="B610" i="16"/>
  <c r="B611" i="16"/>
  <c r="B612" i="16"/>
  <c r="B613" i="16"/>
  <c r="B614" i="16"/>
  <c r="B615" i="16"/>
  <c r="B616" i="16"/>
  <c r="Y616" i="16"/>
  <c r="B617" i="16"/>
  <c r="B618" i="16"/>
  <c r="B619" i="16"/>
  <c r="B620" i="16"/>
  <c r="B621" i="16"/>
  <c r="B622" i="16"/>
  <c r="B623" i="16"/>
  <c r="B624" i="16"/>
  <c r="S624" i="16"/>
  <c r="J624" i="16"/>
  <c r="B625" i="16"/>
  <c r="Y625" i="16"/>
  <c r="B626" i="16"/>
  <c r="B627" i="16"/>
  <c r="B628" i="16"/>
  <c r="Y628" i="16"/>
  <c r="B629" i="16"/>
  <c r="B630" i="16"/>
  <c r="B631" i="16"/>
  <c r="B632" i="16"/>
  <c r="Y632" i="16"/>
  <c r="B633" i="16"/>
  <c r="B634" i="16"/>
  <c r="B635" i="16"/>
  <c r="B636" i="16"/>
  <c r="Y636" i="16"/>
  <c r="B637" i="16"/>
  <c r="B638" i="16"/>
  <c r="B639" i="16"/>
  <c r="B640" i="16"/>
  <c r="Y640" i="16"/>
  <c r="B641" i="16"/>
  <c r="Y641" i="16"/>
  <c r="B642" i="16"/>
  <c r="B643" i="16"/>
  <c r="B644" i="16"/>
  <c r="Y644" i="16"/>
  <c r="B645" i="16"/>
  <c r="B646" i="16"/>
  <c r="B647" i="16"/>
  <c r="B648" i="16"/>
  <c r="Y648" i="16"/>
  <c r="B649" i="16"/>
  <c r="B650" i="16"/>
  <c r="B651" i="16"/>
  <c r="B652" i="16"/>
  <c r="Y652" i="16"/>
  <c r="B653" i="16"/>
  <c r="B654" i="16"/>
  <c r="B655" i="16"/>
  <c r="B656" i="16"/>
  <c r="Y656" i="16"/>
  <c r="B657" i="16"/>
  <c r="B658" i="16"/>
  <c r="B659" i="16"/>
  <c r="B660" i="16"/>
  <c r="B661" i="16"/>
  <c r="B662" i="16"/>
  <c r="B663" i="16"/>
  <c r="Y663" i="16"/>
  <c r="B664" i="16"/>
  <c r="B665" i="16"/>
  <c r="B666" i="16"/>
  <c r="B667" i="16"/>
  <c r="B668" i="16"/>
  <c r="B669" i="16"/>
  <c r="Y669" i="16"/>
  <c r="B670" i="16"/>
  <c r="B671" i="16"/>
  <c r="B672" i="16"/>
  <c r="B673" i="16"/>
  <c r="B674" i="16"/>
  <c r="B675" i="16"/>
  <c r="B676" i="16"/>
  <c r="B677" i="16"/>
  <c r="Y677" i="16"/>
  <c r="B678" i="16"/>
  <c r="B679" i="16"/>
  <c r="B680" i="16"/>
  <c r="B681" i="16"/>
  <c r="B682" i="16"/>
  <c r="B683" i="16"/>
  <c r="B684" i="16"/>
  <c r="B685" i="16"/>
  <c r="B686" i="16"/>
  <c r="B687" i="16"/>
  <c r="B688" i="16"/>
  <c r="Y688" i="16"/>
  <c r="B689" i="16"/>
  <c r="B690" i="16"/>
  <c r="B691" i="16"/>
  <c r="B692" i="16"/>
  <c r="Y692" i="16"/>
  <c r="B693" i="16"/>
  <c r="B694" i="16"/>
  <c r="B695" i="16"/>
  <c r="B696" i="16"/>
  <c r="Y696" i="16"/>
  <c r="B697" i="16"/>
  <c r="B698" i="16"/>
  <c r="Y698" i="16"/>
  <c r="B699" i="16"/>
  <c r="B700" i="16"/>
  <c r="Y700" i="16"/>
  <c r="B701" i="16"/>
  <c r="Y701" i="16"/>
  <c r="B702" i="16"/>
  <c r="B703" i="16"/>
  <c r="B704" i="16"/>
  <c r="B705" i="16"/>
  <c r="Y705" i="16"/>
  <c r="B706" i="16"/>
  <c r="B707" i="16"/>
  <c r="B708" i="16"/>
  <c r="B709" i="16"/>
  <c r="B710" i="16"/>
  <c r="B711" i="16"/>
  <c r="B712" i="16"/>
  <c r="B713" i="16"/>
  <c r="Y713" i="16"/>
  <c r="B714" i="16"/>
  <c r="B715" i="16"/>
  <c r="B716" i="16"/>
  <c r="B717" i="16"/>
  <c r="Y717" i="16"/>
  <c r="B718" i="16"/>
  <c r="B719" i="16"/>
  <c r="B720" i="16"/>
  <c r="B721" i="16"/>
  <c r="Y721" i="16"/>
  <c r="B722" i="16"/>
  <c r="B723" i="16"/>
  <c r="B724" i="16"/>
  <c r="Y724" i="16"/>
  <c r="B725" i="16"/>
  <c r="B726" i="16"/>
  <c r="B727" i="16"/>
  <c r="B728" i="16"/>
  <c r="Y728" i="16"/>
  <c r="B729" i="16"/>
  <c r="B730" i="16"/>
  <c r="B731" i="16"/>
  <c r="B732" i="16"/>
  <c r="Y732" i="16"/>
  <c r="B733" i="16"/>
  <c r="B734" i="16"/>
  <c r="B735" i="16"/>
  <c r="B736" i="16"/>
  <c r="B737" i="16"/>
  <c r="B739" i="16"/>
  <c r="Y739" i="16"/>
  <c r="B740" i="16"/>
  <c r="B741" i="16"/>
  <c r="B742" i="16"/>
  <c r="B743" i="16"/>
  <c r="Y743" i="16"/>
  <c r="B744" i="16"/>
  <c r="Y744" i="16"/>
  <c r="B745" i="16"/>
  <c r="B746" i="16"/>
  <c r="B747" i="16"/>
  <c r="B748" i="16"/>
  <c r="I748" i="16"/>
  <c r="B749" i="16"/>
  <c r="Y749" i="16"/>
  <c r="B750" i="16"/>
  <c r="B751" i="16"/>
  <c r="B752" i="16"/>
  <c r="B753" i="16"/>
  <c r="B754" i="16"/>
  <c r="B755" i="16"/>
  <c r="B756" i="16"/>
  <c r="Y756" i="16"/>
  <c r="B757" i="16"/>
  <c r="B758" i="16"/>
  <c r="B759" i="16"/>
  <c r="B760" i="16"/>
  <c r="Y760" i="16"/>
  <c r="B761" i="16"/>
  <c r="B762" i="16"/>
  <c r="Y762" i="16"/>
  <c r="B763" i="16"/>
  <c r="B764" i="16"/>
  <c r="B765" i="16"/>
  <c r="B766" i="16"/>
  <c r="B767" i="16"/>
  <c r="B768" i="16"/>
  <c r="B769" i="16"/>
  <c r="B770" i="16"/>
  <c r="B771" i="16"/>
  <c r="B772" i="16"/>
  <c r="B773" i="16"/>
  <c r="B774" i="16"/>
  <c r="B775" i="16"/>
  <c r="B776" i="16"/>
  <c r="B777" i="16"/>
  <c r="B778" i="16"/>
  <c r="B779" i="16"/>
  <c r="B780" i="16"/>
  <c r="Y780" i="16"/>
  <c r="S780" i="16"/>
  <c r="B781" i="16"/>
  <c r="B782" i="16"/>
  <c r="B783" i="16"/>
  <c r="B784" i="16"/>
  <c r="B785" i="16"/>
  <c r="B786" i="16"/>
  <c r="B787" i="16"/>
  <c r="Y787" i="16"/>
  <c r="B788" i="16"/>
  <c r="B789" i="16"/>
  <c r="B790" i="16"/>
  <c r="Y790" i="16"/>
  <c r="B791" i="16"/>
  <c r="B792" i="16"/>
  <c r="B793" i="16"/>
  <c r="B794" i="16"/>
  <c r="Y794" i="16"/>
  <c r="S794" i="16"/>
  <c r="B795" i="16"/>
  <c r="B796" i="16"/>
  <c r="Y796" i="16"/>
  <c r="B797" i="16"/>
  <c r="B798" i="16"/>
  <c r="Y798" i="16"/>
  <c r="B799" i="16"/>
  <c r="Y799" i="16"/>
  <c r="B800" i="16"/>
  <c r="Y800" i="16"/>
  <c r="B801" i="16"/>
  <c r="B802" i="16"/>
  <c r="B803" i="16"/>
  <c r="B804" i="16"/>
  <c r="B805" i="16"/>
  <c r="B806" i="16"/>
  <c r="B807" i="16"/>
  <c r="Y807" i="16"/>
  <c r="B808" i="16"/>
  <c r="B809" i="16"/>
  <c r="B810" i="16"/>
  <c r="B811" i="16"/>
  <c r="Y811" i="16"/>
  <c r="B812" i="16"/>
  <c r="B813" i="16"/>
  <c r="Y813" i="16"/>
  <c r="B814" i="16"/>
  <c r="S814" i="16"/>
  <c r="B815" i="16"/>
  <c r="B816" i="16"/>
  <c r="B817" i="16"/>
  <c r="B818" i="16"/>
  <c r="B819" i="16"/>
  <c r="B820" i="16"/>
  <c r="B821" i="16"/>
  <c r="B822" i="16"/>
  <c r="B823" i="16"/>
  <c r="B824" i="16"/>
  <c r="B825" i="16"/>
  <c r="B826" i="16"/>
  <c r="B827" i="16"/>
  <c r="B828" i="16"/>
  <c r="B829" i="16"/>
  <c r="Y829" i="16"/>
  <c r="B830" i="16"/>
  <c r="B831" i="16"/>
  <c r="B832" i="16"/>
  <c r="B833" i="16"/>
  <c r="Y833" i="16"/>
  <c r="B834" i="16"/>
  <c r="B835" i="16"/>
  <c r="B836" i="16"/>
  <c r="Y836" i="16"/>
  <c r="B837" i="16"/>
  <c r="B838" i="16"/>
  <c r="B839" i="16"/>
  <c r="B840" i="16"/>
  <c r="Y840" i="16"/>
  <c r="B841" i="16"/>
  <c r="B842" i="16"/>
  <c r="B843" i="16"/>
  <c r="B844" i="16"/>
  <c r="Y844" i="16"/>
  <c r="B845" i="16"/>
  <c r="B846" i="16"/>
  <c r="B847" i="16"/>
  <c r="B848" i="16"/>
  <c r="Y848" i="16"/>
  <c r="B849" i="16"/>
  <c r="B850" i="16"/>
  <c r="B851" i="16"/>
  <c r="B852" i="16"/>
  <c r="Y852" i="16"/>
  <c r="B853" i="16"/>
  <c r="B854" i="16"/>
  <c r="B855" i="16"/>
  <c r="B856" i="16"/>
  <c r="Y856" i="16"/>
  <c r="B857" i="16"/>
  <c r="Y857" i="16"/>
  <c r="S857" i="16"/>
  <c r="E857" i="16"/>
  <c r="I857" i="16"/>
  <c r="B858" i="16"/>
  <c r="B859" i="16"/>
  <c r="B860" i="16"/>
  <c r="Y860" i="16"/>
  <c r="B861" i="16"/>
  <c r="Y861" i="16"/>
  <c r="B862" i="16"/>
  <c r="B863" i="16"/>
  <c r="Y863" i="16"/>
  <c r="B864" i="16"/>
  <c r="B865" i="16"/>
  <c r="B866" i="16"/>
  <c r="B867" i="16"/>
  <c r="Y867" i="16"/>
  <c r="B868" i="16"/>
  <c r="S868" i="16"/>
  <c r="J868" i="16"/>
  <c r="B869" i="16"/>
  <c r="B870" i="16"/>
  <c r="Y870" i="16"/>
  <c r="B871" i="16"/>
  <c r="B872" i="16"/>
  <c r="Y872" i="16"/>
  <c r="S872" i="16"/>
  <c r="B873" i="16"/>
  <c r="B874" i="16"/>
  <c r="B875" i="16"/>
  <c r="B876" i="16"/>
  <c r="B877" i="16"/>
  <c r="B878" i="16"/>
  <c r="B879" i="16"/>
  <c r="Y879" i="16"/>
  <c r="B880" i="16"/>
  <c r="B881" i="16"/>
  <c r="B882" i="16"/>
  <c r="B883" i="16"/>
  <c r="B884" i="16"/>
  <c r="B885" i="16"/>
  <c r="B886" i="16"/>
  <c r="B887" i="16"/>
  <c r="Y887" i="16"/>
  <c r="S887" i="16"/>
  <c r="B888" i="16"/>
  <c r="B889" i="16"/>
  <c r="B890" i="16"/>
  <c r="B891" i="16"/>
  <c r="Y891" i="16"/>
  <c r="B892" i="16"/>
  <c r="B893" i="16"/>
  <c r="B894" i="16"/>
  <c r="B895" i="16"/>
  <c r="B896" i="16"/>
  <c r="B897" i="16"/>
  <c r="Y897" i="16"/>
  <c r="B898" i="16"/>
  <c r="Y898" i="16"/>
  <c r="B899" i="16"/>
  <c r="B900" i="16"/>
  <c r="Y900" i="16"/>
  <c r="B901" i="16"/>
  <c r="B902" i="16"/>
  <c r="Y902" i="16"/>
  <c r="B903" i="16"/>
  <c r="Y903" i="16"/>
  <c r="B904" i="16"/>
  <c r="B905" i="16"/>
  <c r="B906" i="16"/>
  <c r="Y906" i="16"/>
  <c r="B908" i="16"/>
  <c r="B909" i="16"/>
  <c r="B910" i="16"/>
  <c r="B911" i="16"/>
  <c r="B912" i="16"/>
  <c r="B913" i="16"/>
  <c r="B914" i="16"/>
  <c r="B915" i="16"/>
  <c r="Y915" i="16"/>
  <c r="B916" i="16"/>
  <c r="B917" i="16"/>
  <c r="B918" i="16"/>
  <c r="B919" i="16"/>
  <c r="B920" i="16"/>
  <c r="B921" i="16"/>
  <c r="B922" i="16"/>
  <c r="B923" i="16"/>
  <c r="B924" i="16"/>
  <c r="B925" i="16"/>
  <c r="B926" i="16"/>
  <c r="B927" i="16"/>
  <c r="B928" i="16"/>
  <c r="B929" i="16"/>
  <c r="B930" i="16"/>
  <c r="B931" i="16"/>
  <c r="B932" i="16"/>
  <c r="Y932" i="16"/>
  <c r="B933" i="16"/>
  <c r="B934" i="16"/>
  <c r="B935" i="16"/>
  <c r="Y935" i="16"/>
  <c r="B936" i="16"/>
  <c r="B937" i="16"/>
  <c r="B938" i="16"/>
  <c r="B939" i="16"/>
  <c r="B940" i="16"/>
  <c r="B941" i="16"/>
  <c r="B942" i="16"/>
  <c r="B943" i="16"/>
  <c r="B944" i="16"/>
  <c r="B945" i="16"/>
  <c r="B946" i="16"/>
  <c r="B947" i="16"/>
  <c r="B948" i="16"/>
  <c r="B950" i="16"/>
  <c r="B951" i="16"/>
  <c r="B952" i="16"/>
  <c r="B953" i="16"/>
  <c r="B954" i="16"/>
  <c r="B955" i="16"/>
  <c r="B956" i="16"/>
  <c r="B957" i="16"/>
  <c r="S957" i="16"/>
  <c r="D957" i="16"/>
  <c r="B958" i="16"/>
  <c r="B959" i="16"/>
  <c r="B960" i="16"/>
  <c r="B961" i="16"/>
  <c r="Y961" i="16"/>
  <c r="B962" i="16"/>
  <c r="B963" i="16"/>
  <c r="B964" i="16"/>
  <c r="B965" i="16"/>
  <c r="Y965" i="16"/>
  <c r="B966" i="16"/>
  <c r="B967" i="16"/>
  <c r="B968" i="16"/>
  <c r="B969" i="16"/>
  <c r="Y969" i="16"/>
  <c r="B970" i="16"/>
  <c r="Y970" i="16"/>
  <c r="B971" i="16"/>
  <c r="B972" i="16"/>
  <c r="B973" i="16"/>
  <c r="Y973" i="16"/>
  <c r="B974" i="16"/>
  <c r="B975" i="16"/>
  <c r="B976" i="16"/>
  <c r="B977" i="16"/>
  <c r="Y977" i="16"/>
  <c r="B978" i="16"/>
  <c r="B979" i="16"/>
  <c r="B980" i="16"/>
  <c r="B981" i="16"/>
  <c r="B982" i="16"/>
  <c r="B983" i="16"/>
  <c r="B984" i="16"/>
  <c r="B985" i="16"/>
  <c r="B986" i="16"/>
  <c r="B987" i="16"/>
  <c r="B988" i="16"/>
  <c r="B989" i="16"/>
  <c r="B990" i="16"/>
  <c r="S990" i="16"/>
  <c r="B991" i="16"/>
  <c r="B992" i="16"/>
  <c r="B993" i="16"/>
  <c r="B994" i="16"/>
  <c r="Y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c r="B1038" i="16"/>
  <c r="B1039" i="16"/>
  <c r="B1040" i="16"/>
  <c r="Y1040" i="16"/>
  <c r="B1041" i="16"/>
  <c r="Y1041" i="16"/>
  <c r="B1042" i="16"/>
  <c r="B1043" i="16"/>
  <c r="Y1043" i="16"/>
  <c r="B1044" i="16"/>
  <c r="B1045" i="16"/>
  <c r="B1046" i="16"/>
  <c r="B1047" i="16"/>
  <c r="Y1047" i="16"/>
  <c r="B1048" i="16"/>
  <c r="B1049" i="16"/>
  <c r="B1050" i="16"/>
  <c r="B1051" i="16"/>
  <c r="B1052" i="16"/>
  <c r="B1053" i="16"/>
  <c r="B1054" i="16"/>
  <c r="Y1054" i="16"/>
  <c r="S1054" i="16"/>
  <c r="B1055" i="16"/>
  <c r="Y1055" i="16"/>
  <c r="B1056" i="16"/>
  <c r="B1057" i="16"/>
  <c r="B1058" i="16"/>
  <c r="B1059" i="16"/>
  <c r="B1060" i="16"/>
  <c r="B1062" i="16"/>
  <c r="B1063" i="16"/>
  <c r="B1064" i="16"/>
  <c r="B1065" i="16"/>
  <c r="B1066" i="16"/>
  <c r="B1067" i="16"/>
  <c r="Y1067" i="16"/>
  <c r="B1068" i="16"/>
  <c r="B1069" i="16"/>
  <c r="Y1069" i="16"/>
  <c r="B1070" i="16"/>
  <c r="B1071" i="16"/>
  <c r="B1072" i="16"/>
  <c r="B1073" i="16"/>
  <c r="B1074" i="16"/>
  <c r="B1075" i="16"/>
  <c r="B1076" i="16"/>
  <c r="Y1076" i="16"/>
  <c r="B1077" i="16"/>
  <c r="B1078" i="16"/>
  <c r="Y1078" i="16"/>
  <c r="B1079" i="16"/>
  <c r="B1080" i="16"/>
  <c r="B1081" i="16"/>
  <c r="B1082" i="16"/>
  <c r="B1083" i="16"/>
  <c r="B1084" i="16"/>
  <c r="B1085" i="16"/>
  <c r="B1086" i="16"/>
  <c r="Y1086" i="16"/>
  <c r="B1087" i="16"/>
  <c r="B1088" i="16"/>
  <c r="B1089" i="16"/>
  <c r="B1090" i="16"/>
  <c r="B1091" i="16"/>
  <c r="B1092" i="16"/>
  <c r="B1093" i="16"/>
  <c r="S1093" i="16"/>
  <c r="B1094" i="16"/>
  <c r="B1095" i="16"/>
  <c r="B1096" i="16"/>
  <c r="B1097" i="16"/>
  <c r="B1098" i="16"/>
  <c r="B1099" i="16"/>
  <c r="B1100" i="16"/>
  <c r="B1101" i="16"/>
  <c r="Y1101" i="16"/>
  <c r="B1102" i="16"/>
  <c r="B1103" i="16"/>
  <c r="B1104" i="16"/>
  <c r="S1104" i="16"/>
  <c r="H1104" i="16"/>
  <c r="B1105" i="16"/>
  <c r="B1106" i="16"/>
  <c r="B1107" i="16"/>
  <c r="B1108" i="16"/>
  <c r="B1109" i="16"/>
  <c r="B1110" i="16"/>
  <c r="B1111" i="16"/>
  <c r="B1112" i="16"/>
  <c r="B1113" i="16"/>
  <c r="B1114" i="16"/>
  <c r="B1115" i="16"/>
  <c r="B1116" i="16"/>
  <c r="Y1116" i="16"/>
  <c r="B1117" i="16"/>
  <c r="B1118" i="16"/>
  <c r="B1119" i="16"/>
  <c r="B1120" i="16"/>
  <c r="B1121" i="16"/>
  <c r="B1122" i="16"/>
  <c r="B1123" i="16"/>
  <c r="B1124" i="16"/>
  <c r="B1125" i="16"/>
  <c r="B1126" i="16"/>
  <c r="B1127" i="16"/>
  <c r="B1128" i="16"/>
  <c r="B1129" i="16"/>
  <c r="B1130" i="16"/>
  <c r="B1131" i="16"/>
  <c r="B1132" i="16"/>
  <c r="B1133" i="16"/>
  <c r="B1134" i="16"/>
  <c r="B1135" i="16"/>
  <c r="Y1135" i="16"/>
  <c r="B1136" i="16"/>
  <c r="B1137" i="16"/>
  <c r="B1138" i="16"/>
  <c r="B1139" i="16"/>
  <c r="Y1139" i="16"/>
  <c r="B1140" i="16"/>
  <c r="B1141" i="16"/>
  <c r="B1142" i="16"/>
  <c r="B1143" i="16"/>
  <c r="B1144" i="16"/>
  <c r="B1145" i="16"/>
  <c r="Y1145" i="16"/>
  <c r="B1146" i="16"/>
  <c r="B1147" i="16"/>
  <c r="B1148" i="16"/>
  <c r="B1149" i="16"/>
  <c r="B1150" i="16"/>
  <c r="B1151" i="16"/>
  <c r="B1152" i="16"/>
  <c r="B1153" i="16"/>
  <c r="B1154" i="16"/>
  <c r="B1155" i="16"/>
  <c r="B1156" i="16"/>
  <c r="B1157" i="16"/>
  <c r="B1158" i="16"/>
  <c r="B1159" i="16"/>
  <c r="Y1159" i="16"/>
  <c r="B1160" i="16"/>
  <c r="B1161" i="16"/>
  <c r="B1162" i="16"/>
  <c r="Y1162" i="16"/>
  <c r="B1163" i="16"/>
  <c r="B1164" i="16"/>
  <c r="Y1164" i="16"/>
  <c r="B1165" i="16"/>
  <c r="B1166" i="16"/>
  <c r="B1167" i="16"/>
  <c r="B1168" i="16"/>
  <c r="B1169" i="16"/>
  <c r="B1170" i="16"/>
  <c r="B1171" i="16"/>
  <c r="B1172" i="16"/>
  <c r="B1173" i="16"/>
  <c r="B1174" i="16"/>
  <c r="S1174" i="16"/>
  <c r="B1175" i="16"/>
  <c r="B1176" i="16"/>
  <c r="B1177" i="16"/>
  <c r="B1178" i="16"/>
  <c r="B1179" i="16"/>
  <c r="Y1179" i="16"/>
  <c r="B1180" i="16"/>
  <c r="B1181" i="16"/>
  <c r="B1182" i="16"/>
  <c r="B1183" i="16"/>
  <c r="B1184" i="16"/>
  <c r="B1185" i="16"/>
  <c r="B1186" i="16"/>
  <c r="B1187" i="16"/>
  <c r="B1188" i="16"/>
  <c r="B1189" i="16"/>
  <c r="B1190" i="16"/>
  <c r="B1191" i="16"/>
  <c r="B1192" i="16"/>
  <c r="Y1192" i="16"/>
  <c r="B1193" i="16"/>
  <c r="B1194" i="16"/>
  <c r="B1195" i="16"/>
  <c r="B1196" i="16"/>
  <c r="B1197" i="16"/>
  <c r="B1198" i="16"/>
  <c r="B1199" i="16"/>
  <c r="B1200" i="16"/>
  <c r="B1201" i="16"/>
  <c r="B1202" i="16"/>
  <c r="B1203" i="16"/>
  <c r="B1204" i="16"/>
  <c r="B1205" i="16"/>
  <c r="B1206" i="16"/>
  <c r="Y1206" i="16"/>
  <c r="S1206" i="16"/>
  <c r="B1207" i="16"/>
  <c r="Y1207" i="16"/>
  <c r="B1208" i="16"/>
  <c r="B1209" i="16"/>
  <c r="Y1209" i="16"/>
  <c r="B1210" i="16"/>
  <c r="B1211" i="16"/>
  <c r="Y1211" i="16"/>
  <c r="B1212" i="16"/>
  <c r="B1213" i="16"/>
  <c r="B1214" i="16"/>
  <c r="B1215" i="16"/>
  <c r="Y1215" i="16"/>
  <c r="B1216" i="16"/>
  <c r="B1217" i="16"/>
  <c r="B1218" i="16"/>
  <c r="B1219" i="16"/>
  <c r="B1220" i="16"/>
  <c r="B1221" i="16"/>
  <c r="B1222" i="16"/>
  <c r="B1223" i="16"/>
  <c r="B1224" i="16"/>
  <c r="Y1224" i="16"/>
  <c r="B1225" i="16"/>
  <c r="B1226" i="16"/>
  <c r="B1227" i="16"/>
  <c r="B1228" i="16"/>
  <c r="Y1228" i="16"/>
  <c r="S1228" i="16"/>
  <c r="D1228" i="16"/>
  <c r="B1229" i="16"/>
  <c r="Y1229" i="16"/>
  <c r="B1230" i="16"/>
  <c r="B1231" i="16"/>
  <c r="B1232" i="16"/>
  <c r="I1232" i="16"/>
  <c r="B1233" i="16"/>
  <c r="B1234" i="16"/>
  <c r="B1235" i="16"/>
  <c r="B1236" i="16"/>
  <c r="Y1236" i="16"/>
  <c r="B1237" i="16"/>
  <c r="B1238" i="16"/>
  <c r="B1239" i="16"/>
  <c r="Y1239" i="16"/>
  <c r="B1240" i="16"/>
  <c r="B1241" i="16"/>
  <c r="B1242" i="16"/>
  <c r="B1243" i="16"/>
  <c r="Y1243" i="16"/>
  <c r="B1244" i="16"/>
  <c r="B1245" i="16"/>
  <c r="B1246" i="16"/>
  <c r="B1247" i="16"/>
  <c r="B1248" i="16"/>
  <c r="B1249" i="16"/>
  <c r="B1250" i="16"/>
  <c r="B1251" i="16"/>
  <c r="Y1251" i="16"/>
  <c r="B1252" i="16"/>
  <c r="S1252" i="16"/>
  <c r="E1252" i="16"/>
  <c r="B1253" i="16"/>
  <c r="B1254" i="16"/>
  <c r="B1255" i="16"/>
  <c r="B1256" i="16"/>
  <c r="B1257" i="16"/>
  <c r="B1258" i="16"/>
  <c r="B1259" i="16"/>
  <c r="B1260" i="16"/>
  <c r="B1261" i="16"/>
  <c r="Y1261" i="16"/>
  <c r="B1262" i="16"/>
  <c r="B1263" i="16"/>
  <c r="Y1263" i="16"/>
  <c r="B1264" i="16"/>
  <c r="B1265" i="16"/>
  <c r="Y1265" i="16"/>
  <c r="B1266" i="16"/>
  <c r="B1267" i="16"/>
  <c r="B1268" i="16"/>
  <c r="B1269" i="16"/>
  <c r="B1270" i="16"/>
  <c r="B1271" i="16"/>
  <c r="B1272" i="16"/>
  <c r="B1273" i="16"/>
  <c r="Y1273" i="16"/>
  <c r="B1274" i="16"/>
  <c r="B1275" i="16"/>
  <c r="B1276" i="16"/>
  <c r="B1277" i="16"/>
  <c r="B1279" i="16"/>
  <c r="Y1279" i="16"/>
  <c r="B1280" i="16"/>
  <c r="B1281" i="16"/>
  <c r="B1282" i="16"/>
  <c r="B1283" i="16"/>
  <c r="B1284" i="16"/>
  <c r="B1285" i="16"/>
  <c r="B1286" i="16"/>
  <c r="B1287" i="16"/>
  <c r="B1288" i="16"/>
  <c r="B1289" i="16"/>
  <c r="Y1289" i="16"/>
  <c r="B1290" i="16"/>
  <c r="B1291" i="16"/>
  <c r="B1292" i="16"/>
  <c r="B1293" i="16"/>
  <c r="B1294" i="16"/>
  <c r="B1295" i="16"/>
  <c r="B1296" i="16"/>
  <c r="B1297" i="16"/>
  <c r="Y1297" i="16"/>
  <c r="B1298" i="16"/>
  <c r="B1299" i="16"/>
  <c r="B1300" i="16"/>
  <c r="B1301" i="16"/>
  <c r="Y1301" i="16"/>
  <c r="B1302" i="16"/>
  <c r="B1303" i="16"/>
  <c r="B1304" i="16"/>
  <c r="Y1304" i="16"/>
  <c r="B1305" i="16"/>
  <c r="B1306" i="16"/>
  <c r="B1307" i="16"/>
  <c r="B1308" i="16"/>
  <c r="B1309" i="16"/>
  <c r="B1310" i="16"/>
  <c r="B1311" i="16"/>
  <c r="B1312" i="16"/>
  <c r="B1313" i="16"/>
  <c r="Y1313" i="16"/>
  <c r="B1314" i="16"/>
  <c r="B1315" i="16"/>
  <c r="B1316" i="16"/>
  <c r="B1317" i="16"/>
  <c r="B1318" i="16"/>
  <c r="B1319" i="16"/>
  <c r="Y1319" i="16"/>
  <c r="B1320" i="16"/>
  <c r="B1321" i="16"/>
  <c r="S1321" i="16"/>
  <c r="B1322" i="16"/>
  <c r="Y1322" i="16"/>
  <c r="B1324" i="16"/>
  <c r="B1325" i="16"/>
  <c r="B1326" i="16"/>
  <c r="B1327" i="16"/>
  <c r="B1328" i="16"/>
  <c r="B1329" i="16"/>
  <c r="Y1329" i="16"/>
  <c r="B1330" i="16"/>
  <c r="B1331" i="16"/>
  <c r="Y1331" i="16"/>
  <c r="B1332" i="16"/>
  <c r="B1333" i="16"/>
  <c r="B1334" i="16"/>
  <c r="B1335" i="16"/>
  <c r="B1336" i="16"/>
  <c r="B1337" i="16"/>
  <c r="B1338" i="16"/>
  <c r="B1339" i="16"/>
  <c r="Y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S1360" i="16"/>
  <c r="G1360" i="16"/>
  <c r="B1361" i="16"/>
  <c r="B1362" i="16"/>
  <c r="B1363" i="16"/>
  <c r="Y1363" i="16"/>
  <c r="B1364" i="16"/>
  <c r="B1365" i="16"/>
  <c r="B1366" i="16"/>
  <c r="B1367" i="16"/>
  <c r="B1368" i="16"/>
  <c r="Y1368" i="16"/>
  <c r="B1369" i="16"/>
  <c r="B1370" i="16"/>
  <c r="B1371" i="16"/>
  <c r="B1372" i="16"/>
  <c r="Y1372" i="16"/>
  <c r="B1373" i="16"/>
  <c r="B1374" i="16"/>
  <c r="B1375" i="16"/>
  <c r="B1376" i="16"/>
  <c r="B1377" i="16"/>
  <c r="B1378" i="16"/>
  <c r="B1379" i="16"/>
  <c r="B1380" i="16"/>
  <c r="B1381" i="16"/>
  <c r="B1382" i="16"/>
  <c r="B1383" i="16"/>
  <c r="B1384" i="16"/>
  <c r="B1385" i="16"/>
  <c r="B1386" i="16"/>
  <c r="B1387" i="16"/>
  <c r="B1388" i="16"/>
  <c r="B1389" i="16"/>
  <c r="S1389" i="16"/>
  <c r="B1390" i="16"/>
  <c r="B1391" i="16"/>
  <c r="Y1391" i="16"/>
  <c r="B1392" i="16"/>
  <c r="B1393" i="16"/>
  <c r="B1394" i="16"/>
  <c r="B1395" i="16"/>
  <c r="B1396" i="16"/>
  <c r="B1397" i="16"/>
  <c r="B1398" i="16"/>
  <c r="B1399" i="16"/>
  <c r="B1400" i="16"/>
  <c r="H1400" i="16"/>
  <c r="B1401" i="16"/>
  <c r="Y1401" i="16"/>
  <c r="B1402" i="16"/>
  <c r="B1403" i="16"/>
  <c r="Y1403" i="16"/>
  <c r="B1404" i="16"/>
  <c r="B1405" i="16"/>
  <c r="B1406" i="16"/>
  <c r="Y1406" i="16"/>
  <c r="B1407" i="16"/>
  <c r="B1408" i="16"/>
  <c r="B1409" i="16"/>
  <c r="B1410" i="16"/>
  <c r="Y1410" i="16"/>
  <c r="B1411" i="16"/>
  <c r="S1411" i="16"/>
  <c r="B1412" i="16"/>
  <c r="B1413" i="16"/>
  <c r="Y1413" i="16"/>
  <c r="B1414" i="16"/>
  <c r="B1415" i="16"/>
  <c r="B1416" i="16"/>
  <c r="B1417" i="16"/>
  <c r="Y1417" i="16"/>
  <c r="B1418" i="16"/>
  <c r="B1419" i="16"/>
  <c r="B1420" i="16"/>
  <c r="B1421" i="16"/>
  <c r="Y1421" i="16"/>
  <c r="B1422" i="16"/>
  <c r="B1423" i="16"/>
  <c r="B1424" i="16"/>
  <c r="B1425" i="16"/>
  <c r="B1426" i="16"/>
  <c r="B1427" i="16"/>
  <c r="B1428" i="16"/>
  <c r="B1429" i="16"/>
  <c r="Y1429" i="16"/>
  <c r="S1429" i="16"/>
  <c r="B1430" i="16"/>
  <c r="B1431" i="16"/>
  <c r="B1432" i="16"/>
  <c r="Y1432" i="16"/>
  <c r="B1433" i="16"/>
  <c r="B1434" i="16"/>
  <c r="B1435" i="16"/>
  <c r="B1436" i="16"/>
  <c r="Y1436" i="16"/>
  <c r="B1437" i="16"/>
  <c r="B1438" i="16"/>
  <c r="B1439" i="16"/>
  <c r="B1440" i="16"/>
  <c r="Y1440" i="16"/>
  <c r="B1441" i="16"/>
  <c r="B1442" i="16"/>
  <c r="B1443" i="16"/>
  <c r="B1444" i="16"/>
  <c r="Y1444" i="16"/>
  <c r="B1445" i="16"/>
  <c r="B1446" i="16"/>
  <c r="B1447" i="16"/>
  <c r="B1448" i="16"/>
  <c r="B1449" i="16"/>
  <c r="B1450" i="16"/>
  <c r="B1451" i="16"/>
  <c r="B1452" i="16"/>
  <c r="Y1452" i="16"/>
  <c r="B1453" i="16"/>
  <c r="B1454" i="16"/>
  <c r="B1455" i="16"/>
  <c r="B1456" i="16"/>
  <c r="Y1456" i="16"/>
  <c r="B1457" i="16"/>
  <c r="B1458" i="16"/>
  <c r="B1459" i="16"/>
  <c r="B1460" i="16"/>
  <c r="Y1460" i="16"/>
  <c r="B1461" i="16"/>
  <c r="S1461" i="16"/>
  <c r="B1462" i="16"/>
  <c r="B1463" i="16"/>
  <c r="Y1463" i="16"/>
  <c r="B1465" i="16"/>
  <c r="B1466" i="16"/>
  <c r="B1467" i="16"/>
  <c r="Y1467" i="16"/>
  <c r="B1468" i="16"/>
  <c r="B1469" i="16"/>
  <c r="B1470" i="16"/>
  <c r="B1471" i="16"/>
  <c r="Y1471" i="16"/>
  <c r="B1472" i="16"/>
  <c r="B1473" i="16"/>
  <c r="B1474" i="16"/>
  <c r="Y1474" i="16"/>
  <c r="B1475" i="16"/>
  <c r="Y1475" i="16"/>
  <c r="B1476" i="16"/>
  <c r="B1477" i="16"/>
  <c r="B1478" i="16"/>
  <c r="B1479" i="16"/>
  <c r="Y1479" i="16"/>
  <c r="B1480" i="16"/>
  <c r="Y1480" i="16"/>
  <c r="B1481" i="16"/>
  <c r="B1482" i="16"/>
  <c r="Y1482" i="16"/>
  <c r="B1483" i="16"/>
  <c r="B1484" i="16"/>
  <c r="B1485" i="16"/>
  <c r="B1486" i="16"/>
  <c r="Y1486" i="16"/>
  <c r="B1487" i="16"/>
  <c r="B1488" i="16"/>
  <c r="S1488" i="16"/>
  <c r="G1488" i="16"/>
  <c r="B1489" i="16"/>
  <c r="B1490" i="16"/>
  <c r="B1491" i="16"/>
  <c r="B1492" i="16"/>
  <c r="Y1492" i="16"/>
  <c r="B1493" i="16"/>
  <c r="B1494" i="16"/>
  <c r="B1495" i="16"/>
  <c r="B1496" i="16"/>
  <c r="B1497" i="16"/>
  <c r="B1498" i="16"/>
  <c r="B1499" i="16"/>
  <c r="B1500" i="16"/>
  <c r="B1501" i="16"/>
  <c r="B1502" i="16"/>
  <c r="B1503" i="16"/>
  <c r="B1504" i="16"/>
  <c r="Y1504" i="16"/>
  <c r="B1505" i="16"/>
  <c r="B1506" i="16"/>
  <c r="Y1506" i="16"/>
  <c r="B1507" i="16"/>
  <c r="B1508" i="16"/>
  <c r="Y1508" i="16"/>
  <c r="B1509" i="16"/>
  <c r="B1510" i="16"/>
  <c r="B1511" i="16"/>
  <c r="Y1511" i="16"/>
  <c r="B1512" i="16"/>
  <c r="B1513" i="16"/>
  <c r="B1514" i="16"/>
  <c r="S1514" i="16"/>
  <c r="B1515" i="16"/>
  <c r="B1516" i="16"/>
  <c r="B1517" i="16"/>
  <c r="B1518" i="16"/>
  <c r="Y1518" i="16"/>
  <c r="B1519" i="16"/>
  <c r="Y1519" i="16"/>
  <c r="B1520" i="16"/>
  <c r="Y1520" i="16"/>
  <c r="B1521" i="16"/>
  <c r="B1522" i="16"/>
  <c r="B1523" i="16"/>
  <c r="B1524" i="16"/>
  <c r="Y1524" i="16"/>
  <c r="B1525"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Y1551" i="16"/>
  <c r="B1552" i="16"/>
  <c r="B1553" i="16"/>
  <c r="B1554" i="16"/>
  <c r="B1555" i="16"/>
  <c r="B1556" i="16"/>
  <c r="Y1556" i="16"/>
  <c r="B1557" i="16"/>
  <c r="B1558" i="16"/>
  <c r="B1559" i="16"/>
  <c r="B1560" i="16"/>
  <c r="B1561" i="16"/>
  <c r="B1562" i="16"/>
  <c r="B1563" i="16"/>
  <c r="B1564" i="16"/>
  <c r="Y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Y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Y1631" i="16"/>
  <c r="B1632" i="16"/>
  <c r="B1633" i="16"/>
  <c r="Y1633" i="16"/>
  <c r="B1634" i="16"/>
  <c r="B1635" i="16"/>
  <c r="Y1635" i="16"/>
  <c r="B1636" i="16"/>
  <c r="B1637" i="16"/>
  <c r="B1638" i="16"/>
  <c r="Y1638" i="16"/>
  <c r="B1639" i="16"/>
  <c r="B1640" i="16"/>
  <c r="B1641" i="16"/>
  <c r="S1641" i="16"/>
  <c r="F1641" i="16"/>
  <c r="B1642" i="16"/>
  <c r="Y1642" i="16"/>
  <c r="B1643" i="16"/>
  <c r="B1644" i="16"/>
  <c r="B1645" i="16"/>
  <c r="Y1645" i="16"/>
  <c r="B1646" i="16"/>
  <c r="B1647" i="16"/>
  <c r="S1647" i="16"/>
  <c r="H1647" i="16"/>
  <c r="B1648" i="16"/>
  <c r="B1649" i="16"/>
  <c r="B1650" i="16"/>
  <c r="B1651" i="16"/>
  <c r="Y1651" i="16"/>
  <c r="S1651" i="16"/>
  <c r="B1652" i="16"/>
  <c r="B1653" i="16"/>
  <c r="B1654" i="16"/>
  <c r="B1655" i="16"/>
  <c r="B1656" i="16"/>
  <c r="B1657" i="16"/>
  <c r="B1658" i="16"/>
  <c r="B1659" i="16"/>
  <c r="Y1659" i="16"/>
  <c r="B1660" i="16"/>
  <c r="B1661" i="16"/>
  <c r="Y1661" i="16"/>
  <c r="B1662" i="16"/>
  <c r="B1663" i="16"/>
  <c r="S1663" i="16"/>
  <c r="B1664" i="16"/>
  <c r="B1665" i="16"/>
  <c r="B1666" i="16"/>
  <c r="B1667" i="16"/>
  <c r="B1668" i="16"/>
  <c r="B1669" i="16"/>
  <c r="B1670" i="16"/>
  <c r="B1671" i="16"/>
  <c r="Y1671" i="16"/>
  <c r="B1672" i="16"/>
  <c r="B1673" i="16"/>
  <c r="B1674" i="16"/>
  <c r="B1675" i="16"/>
  <c r="Y1675" i="16"/>
  <c r="B1676" i="16"/>
  <c r="B1677" i="16"/>
  <c r="Y1677" i="16"/>
  <c r="B1678" i="16"/>
  <c r="Y1678" i="16"/>
  <c r="B1679" i="16"/>
  <c r="B1680" i="16"/>
  <c r="B1681" i="16"/>
  <c r="B1682" i="16"/>
  <c r="B1683" i="16"/>
  <c r="B1684" i="16"/>
  <c r="B1685" i="16"/>
  <c r="Y1685" i="16"/>
  <c r="B1686" i="16"/>
  <c r="Y1686" i="16"/>
  <c r="B1687" i="16"/>
  <c r="Y1687" i="16"/>
  <c r="B1688" i="16"/>
  <c r="Y1688" i="16"/>
  <c r="B1689" i="16"/>
  <c r="B1690" i="16"/>
  <c r="B1691" i="16"/>
  <c r="Y1691" i="16"/>
  <c r="B1692" i="16"/>
  <c r="B1693" i="16"/>
  <c r="Y1693" i="16"/>
  <c r="B1694" i="16"/>
  <c r="B1695" i="16"/>
  <c r="Y1695" i="16"/>
  <c r="B1696" i="16"/>
  <c r="B1697" i="16"/>
  <c r="B1698" i="16"/>
  <c r="Y1698" i="16"/>
  <c r="B1699" i="16"/>
  <c r="B1700" i="16"/>
  <c r="B1701" i="16"/>
  <c r="Y1701" i="16"/>
  <c r="B1702" i="16"/>
  <c r="Y1702" i="16"/>
  <c r="B1703" i="16"/>
  <c r="B1704" i="16"/>
  <c r="Y1704" i="16"/>
  <c r="B1705" i="16"/>
  <c r="B1706" i="16"/>
  <c r="Y1706" i="16"/>
  <c r="B1707" i="16"/>
  <c r="Y1707" i="16"/>
  <c r="B1708" i="16"/>
  <c r="B1709" i="16"/>
  <c r="B1710" i="16"/>
  <c r="Y1710" i="16"/>
  <c r="B1711" i="16"/>
  <c r="B1712" i="16"/>
  <c r="B1713" i="16"/>
  <c r="B1714" i="16"/>
  <c r="Y1714" i="16"/>
  <c r="B1715" i="16"/>
  <c r="B1716" i="16"/>
  <c r="Y1716" i="16"/>
  <c r="B1717" i="16"/>
  <c r="Y1717" i="16"/>
  <c r="B1718" i="16"/>
  <c r="B1719" i="16"/>
  <c r="B1720" i="16"/>
  <c r="B1721" i="16"/>
  <c r="B1722" i="16"/>
  <c r="Y1722" i="16"/>
  <c r="J1722" i="16"/>
  <c r="B1723" i="16"/>
  <c r="B1724" i="16"/>
  <c r="B1725" i="16"/>
  <c r="B1726" i="16"/>
  <c r="Y1726" i="16"/>
  <c r="B1727" i="16"/>
  <c r="B1728" i="16"/>
  <c r="B1729" i="16"/>
  <c r="B1730" i="16"/>
  <c r="Y1730" i="16"/>
  <c r="B1731" i="16"/>
  <c r="B1732" i="16"/>
  <c r="Y1732" i="16"/>
  <c r="B1733" i="16"/>
  <c r="B1734" i="16"/>
  <c r="S1734" i="16"/>
  <c r="B1735" i="16"/>
  <c r="B1736" i="16"/>
  <c r="B1737" i="16"/>
  <c r="B1738" i="16"/>
  <c r="B1739" i="16"/>
  <c r="B1740" i="16"/>
  <c r="Y1740" i="16"/>
  <c r="B1741" i="16"/>
  <c r="B1742" i="16"/>
  <c r="B1743" i="16"/>
  <c r="B1744" i="16"/>
  <c r="B1745" i="16"/>
  <c r="B1746" i="16"/>
  <c r="B1747" i="16"/>
  <c r="B1748" i="16"/>
  <c r="Y1748" i="16"/>
  <c r="B1749" i="16"/>
  <c r="B1750" i="16"/>
  <c r="B1751" i="16"/>
  <c r="B1752" i="16"/>
  <c r="B1753" i="16"/>
  <c r="B1754" i="16"/>
  <c r="B1755" i="16"/>
  <c r="B1756" i="16"/>
  <c r="B1757" i="16"/>
  <c r="B1758" i="16"/>
  <c r="Y1758" i="16"/>
  <c r="B1759" i="16"/>
  <c r="B1760" i="16"/>
  <c r="B1761" i="16"/>
  <c r="B1762" i="16"/>
  <c r="Y1762" i="16"/>
  <c r="B1763" i="16"/>
  <c r="B1764" i="16"/>
  <c r="B1765" i="16"/>
  <c r="B1766" i="16"/>
  <c r="B1767" i="16"/>
  <c r="B1768" i="16"/>
  <c r="B1769" i="16"/>
  <c r="B1770" i="16"/>
  <c r="Y1770" i="16"/>
  <c r="B1771" i="16"/>
  <c r="B1772" i="16"/>
  <c r="B1773" i="16"/>
  <c r="B1774" i="16"/>
  <c r="B1775" i="16"/>
  <c r="B1776" i="16"/>
  <c r="B1777" i="16"/>
  <c r="B1778" i="16"/>
  <c r="Y1778" i="16"/>
  <c r="B1779" i="16"/>
  <c r="B1780" i="16"/>
  <c r="B1781" i="16"/>
  <c r="S1781" i="16"/>
  <c r="B1782" i="16"/>
  <c r="B1783" i="16"/>
  <c r="B1784" i="16"/>
  <c r="Y1784" i="16"/>
  <c r="B1785" i="16"/>
  <c r="B1786" i="16"/>
  <c r="B1787" i="16"/>
  <c r="B1788" i="16"/>
  <c r="Y1788" i="16"/>
  <c r="B1789" i="16"/>
  <c r="B1790" i="16"/>
  <c r="Y1790" i="16"/>
  <c r="B1791" i="16"/>
  <c r="B1792" i="16"/>
  <c r="B1793" i="16"/>
  <c r="S1793" i="16"/>
  <c r="E1793" i="16"/>
  <c r="B1794" i="16"/>
  <c r="B1795" i="16"/>
  <c r="B1796" i="16"/>
  <c r="B1797" i="16"/>
  <c r="B1798" i="16"/>
  <c r="B1799" i="16"/>
  <c r="B1800" i="16"/>
  <c r="B1801" i="16"/>
  <c r="Y1801" i="16"/>
  <c r="B1802" i="16"/>
  <c r="B1803" i="16"/>
  <c r="B1804" i="16"/>
  <c r="B1805" i="16"/>
  <c r="Y1805" i="16"/>
  <c r="B1806" i="16"/>
  <c r="Y1806" i="16"/>
  <c r="B1807" i="16"/>
  <c r="B1808" i="16"/>
  <c r="B1809" i="16"/>
  <c r="B1810" i="16"/>
  <c r="B1811" i="16"/>
  <c r="B1812" i="16"/>
  <c r="Y1812" i="16"/>
  <c r="B1813" i="16"/>
  <c r="B1814" i="16"/>
  <c r="Y1814" i="16"/>
  <c r="B1815" i="16"/>
  <c r="B1816" i="16"/>
  <c r="S1816" i="16"/>
  <c r="B1817" i="16"/>
  <c r="Y1817" i="16"/>
  <c r="B1818" i="16"/>
  <c r="Y1818" i="16"/>
  <c r="B1819" i="16"/>
  <c r="B1820" i="16"/>
  <c r="Y1820" i="16"/>
  <c r="S1820" i="16"/>
  <c r="B1821" i="16"/>
  <c r="B1822" i="16"/>
  <c r="B1823" i="16"/>
  <c r="B1824" i="16"/>
  <c r="Y1824" i="16"/>
  <c r="B1825" i="16"/>
  <c r="B1826" i="16"/>
  <c r="B1827" i="16"/>
  <c r="B1828" i="16"/>
  <c r="Y1828" i="16"/>
  <c r="B1829" i="16"/>
  <c r="B1830" i="16"/>
  <c r="B1831" i="16"/>
  <c r="B1832" i="16"/>
  <c r="Y1832" i="16"/>
  <c r="B1833" i="16"/>
  <c r="B1834" i="16"/>
  <c r="B1835" i="16"/>
  <c r="B1836" i="16"/>
  <c r="Y1836" i="16"/>
  <c r="S1836" i="16"/>
  <c r="B1837" i="16"/>
  <c r="B1838" i="16"/>
  <c r="Y1838" i="16"/>
  <c r="S1838" i="16"/>
  <c r="B1839" i="16"/>
  <c r="B1840" i="16"/>
  <c r="B1841" i="16"/>
  <c r="Y1841" i="16"/>
  <c r="B1842" i="16"/>
  <c r="Y1842" i="16"/>
  <c r="B1843" i="16"/>
  <c r="B1844" i="16"/>
  <c r="B1845" i="16"/>
  <c r="B1846" i="16"/>
  <c r="Y1846" i="16"/>
  <c r="B1847" i="16"/>
  <c r="B1848" i="16"/>
  <c r="B1849" i="16"/>
  <c r="B1850" i="16"/>
  <c r="Y1850" i="16"/>
  <c r="J1850" i="16"/>
  <c r="B1851" i="16"/>
  <c r="B1852" i="16"/>
  <c r="B1853" i="16"/>
  <c r="B1854" i="16"/>
  <c r="B1855" i="16"/>
  <c r="B1856" i="16"/>
  <c r="B1857" i="16"/>
  <c r="Y1857" i="16"/>
  <c r="B1858" i="16"/>
  <c r="Y1858" i="16"/>
  <c r="B1859" i="16"/>
  <c r="B1860" i="16"/>
  <c r="B1861" i="16"/>
  <c r="B1862" i="16"/>
  <c r="B1863" i="16"/>
  <c r="B1864" i="16"/>
  <c r="B1865" i="16"/>
  <c r="B1866" i="16"/>
  <c r="B1867" i="16"/>
  <c r="S1867" i="16"/>
  <c r="B1868" i="16"/>
  <c r="B1869" i="16"/>
  <c r="S1869" i="16"/>
  <c r="J1869" i="16"/>
  <c r="B1870" i="16"/>
  <c r="B1871" i="16"/>
  <c r="B1872" i="16"/>
  <c r="B1873" i="16"/>
  <c r="B1874" i="16"/>
  <c r="Y1874" i="16"/>
  <c r="S1874" i="16"/>
  <c r="B1875" i="16"/>
  <c r="B1876" i="16"/>
  <c r="B1877" i="16"/>
  <c r="Y1877" i="16"/>
  <c r="B1878" i="16"/>
  <c r="B1879" i="16"/>
  <c r="B1880" i="16"/>
  <c r="B1881" i="16"/>
  <c r="B1882" i="16"/>
  <c r="B1883" i="16"/>
  <c r="B1884" i="16"/>
  <c r="B1885" i="16"/>
  <c r="B1886" i="16"/>
  <c r="B1887" i="16"/>
  <c r="B1888" i="16"/>
  <c r="Y1888" i="16"/>
  <c r="B1889" i="16"/>
  <c r="B1890" i="16"/>
  <c r="B1891" i="16"/>
  <c r="B1892" i="16"/>
  <c r="Y1892" i="16"/>
  <c r="B1893" i="16"/>
  <c r="B1894" i="16"/>
  <c r="B1895" i="16"/>
  <c r="B1896" i="16"/>
  <c r="B1897" i="16"/>
  <c r="B1898" i="16"/>
  <c r="B1899" i="16"/>
  <c r="B1900" i="16"/>
  <c r="B1901" i="16"/>
  <c r="B1902" i="16"/>
  <c r="B1903" i="16"/>
  <c r="B1904" i="16"/>
  <c r="B1905" i="16"/>
  <c r="B1906" i="16"/>
  <c r="B1907" i="16"/>
  <c r="B1908" i="16"/>
  <c r="B1909" i="16"/>
  <c r="S1909" i="16"/>
  <c r="D1909" i="16"/>
  <c r="B1910" i="16"/>
  <c r="B1911" i="16"/>
  <c r="B1912" i="16"/>
  <c r="Y1912" i="16"/>
  <c r="B1913" i="16"/>
  <c r="Y1913" i="16"/>
  <c r="G1913" i="16"/>
  <c r="B1914" i="16"/>
  <c r="Y1914" i="16"/>
  <c r="S1914" i="16"/>
  <c r="B1915" i="16"/>
  <c r="B1916" i="16"/>
  <c r="B1917" i="16"/>
  <c r="Y1917" i="16"/>
  <c r="B1918" i="16"/>
  <c r="B1919" i="16"/>
  <c r="B1920" i="16"/>
  <c r="B1921" i="16"/>
  <c r="B1922" i="16"/>
  <c r="B1923" i="16"/>
  <c r="B1924" i="16"/>
  <c r="B1925" i="16"/>
  <c r="Y1925" i="16"/>
  <c r="B1926" i="16"/>
  <c r="B1927" i="16"/>
  <c r="B1928" i="16"/>
  <c r="S1928" i="16"/>
  <c r="B1929" i="16"/>
  <c r="B1930" i="16"/>
  <c r="B1931" i="16"/>
  <c r="B1932" i="16"/>
  <c r="B1933" i="16"/>
  <c r="B1934" i="16"/>
  <c r="B1935" i="16"/>
  <c r="B1936" i="16"/>
  <c r="Y1936" i="16"/>
  <c r="B1937" i="16"/>
  <c r="B1938" i="16"/>
  <c r="S1938" i="16"/>
  <c r="J1938" i="16"/>
  <c r="B1939" i="16"/>
  <c r="B1940" i="16"/>
  <c r="B1941" i="16"/>
  <c r="Y1941" i="16"/>
  <c r="B1942" i="16"/>
  <c r="B1943" i="16"/>
  <c r="B1944" i="16"/>
  <c r="B1945" i="16"/>
  <c r="Y1945" i="16"/>
  <c r="B1946" i="16"/>
  <c r="Y1946" i="16"/>
  <c r="B1947" i="16"/>
  <c r="B1948" i="16"/>
  <c r="Y1948" i="16"/>
  <c r="B1949" i="16"/>
  <c r="B1950" i="16"/>
  <c r="B1951" i="16"/>
  <c r="B1952" i="16"/>
  <c r="B1953" i="16"/>
  <c r="B1954" i="16"/>
  <c r="Y1954" i="16"/>
  <c r="B1955" i="16"/>
  <c r="B1956" i="16"/>
  <c r="B1957" i="16"/>
  <c r="B1958" i="16"/>
  <c r="Y1958" i="16"/>
  <c r="B1959" i="16"/>
  <c r="Y1959" i="16"/>
  <c r="S1960" i="16"/>
  <c r="B1961" i="16"/>
  <c r="B1962" i="16"/>
  <c r="B1963" i="16"/>
  <c r="B1964" i="16"/>
  <c r="B1965" i="16"/>
  <c r="I1965" i="16"/>
  <c r="B1966" i="16"/>
  <c r="B1967" i="16"/>
  <c r="B1968" i="16"/>
  <c r="B1969" i="16"/>
  <c r="B1970" i="16"/>
  <c r="Y1970" i="16"/>
  <c r="B1971" i="16"/>
  <c r="B1972" i="16"/>
  <c r="B1973" i="16"/>
  <c r="Y1973" i="16"/>
  <c r="B1974" i="16"/>
  <c r="B1975" i="16"/>
  <c r="Y1975" i="16"/>
  <c r="B1976" i="16"/>
  <c r="Y1976" i="16"/>
  <c r="B1977" i="16"/>
  <c r="Y1977" i="16"/>
  <c r="B1978" i="16"/>
  <c r="B1979" i="16"/>
  <c r="B1980" i="16"/>
  <c r="B1981" i="16"/>
  <c r="Y1981" i="16"/>
  <c r="B1982" i="16"/>
  <c r="B1983" i="16"/>
  <c r="B1984" i="16"/>
  <c r="B1985" i="16"/>
  <c r="B1986" i="16"/>
  <c r="B1987" i="16"/>
  <c r="Y1987" i="16"/>
  <c r="B1988" i="16"/>
  <c r="B1989" i="16"/>
  <c r="Y1989" i="16"/>
  <c r="B1990" i="16"/>
  <c r="Y1990" i="16"/>
  <c r="B1991" i="16"/>
  <c r="B1992" i="16"/>
  <c r="B1993" i="16"/>
  <c r="B1994" i="16"/>
  <c r="B1995" i="16"/>
  <c r="B1997" i="16"/>
  <c r="B1998" i="16"/>
  <c r="B1999" i="16"/>
  <c r="B2000" i="16"/>
  <c r="Y2000" i="16"/>
  <c r="B2001" i="16"/>
  <c r="B2002" i="16"/>
  <c r="B2003" i="16"/>
  <c r="Y2003" i="16"/>
  <c r="B2004" i="16"/>
  <c r="B2005" i="16"/>
  <c r="B2006" i="16"/>
  <c r="B2007" i="16"/>
  <c r="Y2007" i="16"/>
  <c r="B2008" i="16"/>
  <c r="B2009" i="16"/>
  <c r="Y2009" i="16"/>
  <c r="B2010" i="16"/>
  <c r="B2011" i="16"/>
  <c r="B2012" i="16"/>
  <c r="B2013" i="16"/>
  <c r="B2014" i="16"/>
  <c r="B2015" i="16"/>
  <c r="B2016" i="16"/>
  <c r="B2017" i="16"/>
  <c r="Y2017" i="16"/>
  <c r="B2018" i="16"/>
  <c r="B2019" i="16"/>
  <c r="B2020" i="16"/>
  <c r="Y2020" i="16"/>
  <c r="B2021" i="16"/>
  <c r="B2022" i="16"/>
  <c r="B2023" i="16"/>
  <c r="B2024" i="16"/>
  <c r="B2025" i="16"/>
  <c r="Y2025" i="16"/>
  <c r="B2026" i="16"/>
  <c r="B2027" i="16"/>
  <c r="B2028" i="16"/>
  <c r="B2029" i="16"/>
  <c r="B2030" i="16"/>
  <c r="B2031" i="16"/>
  <c r="B2032" i="16"/>
  <c r="B2033" i="16"/>
  <c r="Y2033" i="16"/>
  <c r="S2033" i="16"/>
  <c r="B2034" i="16"/>
  <c r="B2035" i="16"/>
  <c r="Y2035" i="16"/>
  <c r="B2036" i="16"/>
  <c r="Y2036" i="16"/>
  <c r="B2037" i="16"/>
  <c r="B2038" i="16"/>
  <c r="B2039" i="16"/>
  <c r="B2040" i="16"/>
  <c r="B2041" i="16"/>
  <c r="B2042" i="16"/>
  <c r="B2043" i="16"/>
  <c r="B2044" i="16"/>
  <c r="B2045" i="16"/>
  <c r="B2046" i="16"/>
  <c r="S2046" i="16"/>
  <c r="B2047" i="16"/>
  <c r="B2048" i="16"/>
  <c r="B2049" i="16"/>
  <c r="Y2049" i="16"/>
  <c r="B2050" i="16"/>
  <c r="Y2050" i="16"/>
  <c r="B2051" i="16"/>
  <c r="B2052" i="16"/>
  <c r="B2053" i="16"/>
  <c r="B2054" i="16"/>
  <c r="Y2054" i="16"/>
  <c r="B2055" i="16"/>
  <c r="B2056" i="16"/>
  <c r="B2057" i="16"/>
  <c r="S2057" i="16"/>
  <c r="B2058" i="16"/>
  <c r="B2059" i="16"/>
  <c r="B2060" i="16"/>
  <c r="B2061" i="16"/>
  <c r="B2062" i="16"/>
  <c r="Y2062" i="16"/>
  <c r="B2063" i="16"/>
  <c r="B2064" i="16"/>
  <c r="B2065" i="16"/>
  <c r="B2066" i="16"/>
  <c r="Y2066" i="16"/>
  <c r="B2067" i="16"/>
  <c r="B2068" i="16"/>
  <c r="B2069" i="16"/>
  <c r="B2070" i="16"/>
  <c r="B2071" i="16"/>
  <c r="B2072" i="16"/>
  <c r="B2073" i="16"/>
  <c r="B2074" i="16"/>
  <c r="B2075" i="16"/>
  <c r="B2076" i="16"/>
  <c r="B2077" i="16"/>
  <c r="B2078" i="16"/>
  <c r="Y2078" i="16"/>
  <c r="B2079" i="16"/>
  <c r="B2080" i="16"/>
  <c r="B2081" i="16"/>
  <c r="Y2081" i="16"/>
  <c r="B2082" i="16"/>
  <c r="Y2082" i="16"/>
  <c r="B2083" i="16"/>
  <c r="B2084" i="16"/>
  <c r="B2085" i="16"/>
  <c r="B2086" i="16"/>
  <c r="Y2086" i="16"/>
  <c r="B2087" i="16"/>
  <c r="B2088" i="16"/>
  <c r="Y2088" i="16"/>
  <c r="S2088" i="16"/>
  <c r="H2088" i="16"/>
  <c r="B2089" i="16"/>
  <c r="B2090" i="16"/>
  <c r="B2091" i="16"/>
  <c r="Y2091" i="16"/>
  <c r="B2092" i="16"/>
  <c r="Y2092" i="16"/>
  <c r="B2093" i="16"/>
  <c r="B2094" i="16"/>
  <c r="B2095" i="16"/>
  <c r="B2096" i="16"/>
  <c r="Y2096" i="16"/>
  <c r="B2097" i="16"/>
  <c r="B2098" i="16"/>
  <c r="B2099" i="16"/>
  <c r="B2100" i="16"/>
  <c r="Y2100" i="16"/>
  <c r="B2101" i="16"/>
  <c r="B2102" i="16"/>
  <c r="Y2102" i="16"/>
  <c r="B2103" i="16"/>
  <c r="B2104" i="16"/>
  <c r="Y2104" i="16"/>
  <c r="B2105" i="16"/>
  <c r="Y2105" i="16"/>
  <c r="B2106" i="16"/>
  <c r="B2107" i="16"/>
  <c r="B2108" i="16"/>
  <c r="Y2108" i="16"/>
  <c r="S2108" i="16"/>
  <c r="H2108" i="16"/>
  <c r="B2109" i="16"/>
  <c r="B2110" i="16"/>
  <c r="B2111" i="16"/>
  <c r="Y2111" i="16"/>
  <c r="B2112" i="16"/>
  <c r="Y2112" i="16"/>
  <c r="S2112" i="16"/>
  <c r="D2112" i="16"/>
  <c r="B2113" i="16"/>
  <c r="Y2113" i="16"/>
  <c r="B2114" i="16"/>
  <c r="B2115" i="16"/>
  <c r="B2116" i="16"/>
  <c r="Y2116" i="16"/>
  <c r="S2116" i="16"/>
  <c r="B2117" i="16"/>
  <c r="Y2117" i="16"/>
  <c r="B2118" i="16"/>
  <c r="Y2118" i="16"/>
  <c r="B2119" i="16"/>
  <c r="B2120" i="16"/>
  <c r="Y2120" i="16"/>
  <c r="S2120" i="16"/>
  <c r="B2121" i="16"/>
  <c r="B2122" i="16"/>
  <c r="B2123" i="16"/>
  <c r="B2124" i="16"/>
  <c r="S2124" i="16"/>
  <c r="F2124" i="16"/>
  <c r="B2125" i="16"/>
  <c r="Y2125" i="16"/>
  <c r="B2126" i="16"/>
  <c r="Y2126" i="16"/>
  <c r="B2127" i="16"/>
  <c r="B2128" i="16"/>
  <c r="B2129" i="16"/>
  <c r="Y2129" i="16"/>
  <c r="B2130" i="16"/>
  <c r="B2131" i="16"/>
  <c r="B2132" i="16"/>
  <c r="S2132" i="16"/>
  <c r="B2133" i="16"/>
  <c r="B2134" i="16"/>
  <c r="B2135" i="16"/>
  <c r="B2136" i="16"/>
  <c r="Y2136" i="16"/>
  <c r="B2137" i="16"/>
  <c r="B2138" i="16"/>
  <c r="B2139" i="16"/>
  <c r="B2140" i="16"/>
  <c r="Y2140" i="16"/>
  <c r="B2141" i="16"/>
  <c r="B2142" i="16"/>
  <c r="B2143" i="16"/>
  <c r="B2144" i="16"/>
  <c r="Y2144" i="16"/>
  <c r="B2145" i="16"/>
  <c r="B2146" i="16"/>
  <c r="B2147" i="16"/>
  <c r="B2148" i="16"/>
  <c r="Y2148" i="16"/>
  <c r="B2149" i="16"/>
  <c r="B2150" i="16"/>
  <c r="B2151" i="16"/>
  <c r="B2152" i="16"/>
  <c r="B2153" i="16"/>
  <c r="B2154" i="16"/>
  <c r="B2155" i="16"/>
  <c r="B2156" i="16"/>
  <c r="B2157" i="16"/>
  <c r="B2158" i="16"/>
  <c r="B2159" i="16"/>
  <c r="B2160" i="16"/>
  <c r="B2161" i="16"/>
  <c r="B2162" i="16"/>
  <c r="B2163" i="16"/>
  <c r="B2164" i="16"/>
  <c r="Y2164" i="16"/>
  <c r="S2164" i="16"/>
  <c r="G2164" i="16"/>
  <c r="B2165" i="16"/>
  <c r="B2166" i="16"/>
  <c r="Y2166" i="16"/>
  <c r="B2167" i="16"/>
  <c r="Y2167" i="16"/>
  <c r="B2168" i="16"/>
  <c r="B2169" i="16"/>
  <c r="B2170" i="16"/>
  <c r="S2170" i="16"/>
  <c r="B2171" i="16"/>
  <c r="B2172" i="16"/>
  <c r="B2173" i="16"/>
  <c r="B2174" i="16"/>
  <c r="Y2174" i="16"/>
  <c r="B2175" i="16"/>
  <c r="B2176" i="16"/>
  <c r="B2177" i="16"/>
  <c r="B2178" i="16"/>
  <c r="B2179" i="16"/>
  <c r="B2180" i="16"/>
  <c r="B2181" i="16"/>
  <c r="Y2181" i="16"/>
  <c r="B2182" i="16"/>
  <c r="B2183" i="16"/>
  <c r="B2184" i="16"/>
  <c r="B2185" i="16"/>
  <c r="Y2185" i="16"/>
  <c r="B2186" i="16"/>
  <c r="B2187" i="16"/>
  <c r="B2188" i="16"/>
  <c r="B2189" i="16"/>
  <c r="B2190" i="16"/>
  <c r="B2191" i="16"/>
  <c r="F2191" i="16"/>
  <c r="B2192" i="16"/>
  <c r="Y2192" i="16"/>
  <c r="B2193" i="16"/>
  <c r="B2194" i="16"/>
  <c r="B2195" i="16"/>
  <c r="B2196" i="16"/>
  <c r="B2197" i="16"/>
  <c r="B2198" i="16"/>
  <c r="B2199" i="16"/>
  <c r="Y2199" i="16"/>
  <c r="B2200" i="16"/>
  <c r="B2201" i="16"/>
  <c r="B2202" i="16"/>
  <c r="Y2202" i="16"/>
  <c r="B2203" i="16"/>
  <c r="B2204" i="16"/>
  <c r="Y2204" i="16"/>
  <c r="B2205" i="16"/>
  <c r="B2207" i="16"/>
  <c r="B2208" i="16"/>
  <c r="B2209" i="16"/>
  <c r="S2209" i="16"/>
  <c r="B2210" i="16"/>
  <c r="B2211" i="16"/>
  <c r="Y2211" i="16"/>
  <c r="B2212" i="16"/>
  <c r="B2213" i="16"/>
  <c r="B2214" i="16"/>
  <c r="B2215" i="16"/>
  <c r="B2216" i="16"/>
  <c r="B2217" i="16"/>
  <c r="B2218" i="16"/>
  <c r="B2219" i="16"/>
  <c r="B2220" i="16"/>
  <c r="B2221" i="16"/>
  <c r="B2222" i="16"/>
  <c r="B2223" i="16"/>
  <c r="B2224" i="16"/>
  <c r="B2225" i="16"/>
  <c r="B2226" i="16"/>
  <c r="Y2226" i="16"/>
  <c r="B2227" i="16"/>
  <c r="B2228" i="16"/>
  <c r="S2228" i="16"/>
  <c r="B2229" i="16"/>
  <c r="Y2229" i="16"/>
  <c r="B2230" i="16"/>
  <c r="Y2230" i="16"/>
  <c r="B2231" i="16"/>
  <c r="B2232" i="16"/>
  <c r="B2233" i="16"/>
  <c r="B2234" i="16"/>
  <c r="B2235" i="16"/>
  <c r="B2236" i="16"/>
  <c r="Y2236" i="16"/>
  <c r="B2237" i="16"/>
  <c r="B2238" i="16"/>
  <c r="B2239" i="16"/>
  <c r="B2240" i="16"/>
  <c r="Y2240" i="16"/>
  <c r="B2241" i="16"/>
  <c r="B2242" i="16"/>
  <c r="Y2242" i="16"/>
  <c r="B2243" i="16"/>
  <c r="Y2243" i="16"/>
  <c r="B2244" i="16"/>
  <c r="Y2244" i="16"/>
  <c r="B2245" i="16"/>
  <c r="B2246" i="16"/>
  <c r="Y2246" i="16"/>
  <c r="B2247" i="16"/>
  <c r="Y2247" i="16"/>
  <c r="B2248" i="16"/>
  <c r="Y2248" i="16"/>
  <c r="B2249" i="16"/>
  <c r="B2250" i="16"/>
  <c r="Y2250" i="16"/>
  <c r="S2250" i="16"/>
  <c r="B2251" i="16"/>
  <c r="B2252" i="16"/>
  <c r="B2253" i="16"/>
  <c r="B2254" i="16"/>
  <c r="B2255" i="16"/>
  <c r="B2256" i="16"/>
  <c r="B2257" i="16"/>
  <c r="B2258" i="16"/>
  <c r="Y2258" i="16"/>
  <c r="B2259" i="16"/>
  <c r="B2260" i="16"/>
  <c r="Y2260" i="16"/>
  <c r="B2261" i="16"/>
  <c r="Y2261" i="16"/>
  <c r="B2262" i="16"/>
  <c r="Y2262" i="16"/>
  <c r="B2263" i="16"/>
  <c r="B2264" i="16"/>
  <c r="Y2264" i="16"/>
  <c r="B2265" i="16"/>
  <c r="B2266" i="16"/>
  <c r="Y2266" i="16"/>
  <c r="B2267" i="16"/>
  <c r="B2268" i="16"/>
  <c r="Y2268" i="16"/>
  <c r="B2269" i="16"/>
  <c r="Y2269" i="16"/>
  <c r="B2270" i="16"/>
  <c r="B2271" i="16"/>
  <c r="B2272" i="16"/>
  <c r="Y2272" i="16"/>
  <c r="B2273" i="16"/>
  <c r="B2274" i="16"/>
  <c r="Y2274" i="16"/>
  <c r="B2275" i="16"/>
  <c r="B2276" i="16"/>
  <c r="Y2276" i="16"/>
  <c r="B2277" i="16"/>
  <c r="B2278" i="16"/>
  <c r="Y2278" i="16"/>
  <c r="B2279" i="16"/>
  <c r="B2280" i="16"/>
  <c r="Y2280" i="16"/>
  <c r="B2281" i="16"/>
  <c r="B2282" i="16"/>
  <c r="Y2282" i="16"/>
  <c r="S2282" i="16"/>
  <c r="B2283" i="16"/>
  <c r="B2284" i="16"/>
  <c r="B2285" i="16"/>
  <c r="Y2285" i="16"/>
  <c r="B2286" i="16"/>
  <c r="B2287" i="16"/>
  <c r="B2288" i="16"/>
  <c r="S2288" i="16"/>
  <c r="B2289" i="16"/>
  <c r="B2290" i="16"/>
  <c r="Y2290" i="16"/>
  <c r="B2291" i="16"/>
  <c r="B2292" i="16"/>
  <c r="B2293" i="16"/>
  <c r="B2294" i="16"/>
  <c r="Y2294" i="16"/>
  <c r="B2295" i="16"/>
  <c r="B2296" i="16"/>
  <c r="B2297" i="16"/>
  <c r="B2298" i="16"/>
  <c r="Y2298" i="16"/>
  <c r="S2298" i="16"/>
  <c r="H2298" i="16"/>
  <c r="B2299" i="16"/>
  <c r="B2300" i="16"/>
  <c r="S2300" i="16"/>
  <c r="B2301" i="16"/>
  <c r="Y2301" i="16"/>
  <c r="B2302" i="16"/>
  <c r="B2303" i="16"/>
  <c r="B2304" i="16"/>
  <c r="B2305" i="16"/>
  <c r="B2306" i="16"/>
  <c r="B2307" i="16"/>
  <c r="Y2307" i="16"/>
  <c r="B2308" i="16"/>
  <c r="B2309" i="16"/>
  <c r="B2310" i="16"/>
  <c r="B2311" i="16"/>
  <c r="Y2311" i="16"/>
  <c r="B2312" i="16"/>
  <c r="B2313" i="16"/>
  <c r="B2314" i="16"/>
  <c r="B2315" i="16"/>
  <c r="Y2315" i="16"/>
  <c r="B2316" i="16"/>
  <c r="B2317" i="16"/>
  <c r="B2318" i="16"/>
  <c r="B2319" i="16"/>
  <c r="B2320" i="16"/>
  <c r="B2321" i="16"/>
  <c r="B2322" i="16"/>
  <c r="B2323" i="16"/>
  <c r="B2324" i="16"/>
  <c r="B2325" i="16"/>
  <c r="B2326" i="16"/>
  <c r="B2327" i="16"/>
  <c r="B2328" i="16"/>
  <c r="Y2328" i="16"/>
  <c r="B2329" i="16"/>
  <c r="B2330" i="16"/>
  <c r="B2331" i="16"/>
  <c r="Y2331" i="16"/>
  <c r="B2332" i="16"/>
  <c r="B2333" i="16"/>
  <c r="B2334" i="16"/>
  <c r="B2335" i="16"/>
  <c r="B2336" i="16"/>
  <c r="I2336" i="16"/>
  <c r="B2337" i="16"/>
  <c r="B2338" i="16"/>
  <c r="B2339" i="16"/>
  <c r="B2340" i="16"/>
  <c r="Y2340" i="16"/>
  <c r="B2341" i="16"/>
  <c r="B2342" i="16"/>
  <c r="B2343" i="16"/>
  <c r="B2344" i="16"/>
  <c r="B2345" i="16"/>
  <c r="Y2345" i="16"/>
  <c r="B2346" i="16"/>
  <c r="B2347" i="16"/>
  <c r="B2348" i="16"/>
  <c r="B2349" i="16"/>
  <c r="B2350" i="16"/>
  <c r="B2351" i="16"/>
  <c r="S2351" i="16"/>
  <c r="J2351" i="16"/>
  <c r="B2352" i="16"/>
  <c r="Y2352" i="16"/>
  <c r="B2353" i="16"/>
  <c r="B2354" i="16"/>
  <c r="Y2354" i="16"/>
  <c r="B2355" i="16"/>
  <c r="Y2355" i="16"/>
  <c r="S2355" i="16"/>
  <c r="B2356" i="16"/>
  <c r="B2357" i="16"/>
  <c r="B2358" i="16"/>
  <c r="Y2358" i="16"/>
  <c r="B2359" i="16"/>
  <c r="B2360" i="16"/>
  <c r="B2361" i="16"/>
  <c r="B2362" i="16"/>
  <c r="Y2362" i="16"/>
  <c r="B2363" i="16"/>
  <c r="B2364" i="16"/>
  <c r="B2365" i="16"/>
  <c r="B2367" i="16"/>
  <c r="Y2367" i="16"/>
  <c r="B2368" i="16"/>
  <c r="B2369" i="16"/>
  <c r="B2370" i="16"/>
  <c r="Y2370" i="16"/>
  <c r="B2371" i="16"/>
  <c r="B2372" i="16"/>
  <c r="B2373" i="16"/>
  <c r="B2374" i="16"/>
  <c r="Y2374" i="16"/>
  <c r="B2375" i="16"/>
  <c r="Y2375" i="16"/>
  <c r="B2376" i="16"/>
  <c r="B2377" i="16"/>
  <c r="B2378" i="16"/>
  <c r="Y2378" i="16"/>
  <c r="B2379" i="16"/>
  <c r="B2380" i="16"/>
  <c r="B2381" i="16"/>
  <c r="Y2381" i="16"/>
  <c r="B2382" i="16"/>
  <c r="Y2382" i="16"/>
  <c r="B2383" i="16"/>
  <c r="S2384" i="16"/>
  <c r="B2385" i="16"/>
  <c r="Y2385" i="16"/>
  <c r="B2386" i="16"/>
  <c r="B2387" i="16"/>
  <c r="B2388" i="16"/>
  <c r="Y2388" i="16"/>
  <c r="B2389" i="16"/>
  <c r="B2390" i="16"/>
  <c r="Y2390" i="16"/>
  <c r="B2391" i="16"/>
  <c r="Y2391" i="16"/>
  <c r="S2391" i="16"/>
  <c r="B2392" i="16"/>
  <c r="Y2392" i="16"/>
  <c r="B2393" i="16"/>
  <c r="B2394" i="16"/>
  <c r="Y2394" i="16"/>
  <c r="B2395" i="16"/>
  <c r="Y2395" i="16"/>
  <c r="B2397" i="16"/>
  <c r="B2398" i="16"/>
  <c r="B2400" i="16"/>
  <c r="B2401" i="16"/>
  <c r="B2402" i="16"/>
  <c r="Y2402" i="16"/>
  <c r="B2403" i="16"/>
  <c r="B2404" i="16"/>
  <c r="B2406" i="16"/>
  <c r="B2407" i="16"/>
  <c r="B2408" i="16"/>
  <c r="B2409" i="16"/>
  <c r="Y2409" i="16"/>
  <c r="B2410" i="16"/>
  <c r="B2411" i="16"/>
  <c r="B2412" i="16"/>
  <c r="Y2412" i="16"/>
  <c r="B2413" i="16"/>
  <c r="Y2413" i="16"/>
  <c r="B2415" i="16"/>
  <c r="Y2415" i="16"/>
  <c r="B2416" i="16"/>
  <c r="Y2416" i="16"/>
  <c r="S2416" i="16"/>
  <c r="B2417" i="16"/>
  <c r="B2418" i="16"/>
  <c r="Y2418" i="16"/>
  <c r="B2419" i="16"/>
  <c r="B2420" i="16"/>
  <c r="Y2420" i="16"/>
  <c r="B2421" i="16"/>
  <c r="B2422" i="16"/>
  <c r="B2423" i="16"/>
  <c r="B2424" i="16"/>
  <c r="Y2424" i="16"/>
  <c r="B2425" i="16"/>
  <c r="Y2425" i="16"/>
  <c r="B2426" i="16"/>
  <c r="Y2426" i="16"/>
  <c r="B2427" i="16"/>
  <c r="B2428" i="16"/>
  <c r="B2429" i="16"/>
  <c r="Y2429" i="16"/>
  <c r="B2431" i="16"/>
  <c r="B2432" i="16"/>
  <c r="B2433" i="16"/>
  <c r="B2434" i="16"/>
  <c r="B2435" i="16"/>
  <c r="B2436" i="16"/>
  <c r="Y2436" i="16"/>
  <c r="B2437" i="16"/>
  <c r="B2438" i="16"/>
  <c r="B2440" i="16"/>
  <c r="Y2440" i="16"/>
  <c r="B2441" i="16"/>
  <c r="B2442" i="16"/>
  <c r="Y2442" i="16"/>
  <c r="B2443" i="16"/>
  <c r="B2444" i="16"/>
  <c r="Y2444" i="16"/>
  <c r="B2445" i="16"/>
  <c r="B2446" i="16"/>
  <c r="B2447" i="16"/>
  <c r="B2448" i="16"/>
  <c r="Y2448" i="16"/>
  <c r="S2448" i="16"/>
  <c r="B2449" i="16"/>
  <c r="B2450" i="16"/>
  <c r="Y2450" i="16"/>
  <c r="B2451" i="16"/>
  <c r="B2452" i="16"/>
  <c r="B2453" i="16"/>
  <c r="B2454" i="16"/>
  <c r="Y2454" i="16"/>
  <c r="B2455" i="16"/>
  <c r="B2456" i="16"/>
  <c r="B2457" i="16"/>
  <c r="B2458" i="16"/>
  <c r="Y2458" i="16"/>
  <c r="B2459" i="16"/>
  <c r="B2460" i="16"/>
  <c r="Y2460" i="16"/>
  <c r="S2460" i="16"/>
  <c r="B2461" i="16"/>
  <c r="B2462" i="16"/>
  <c r="B2463" i="16"/>
  <c r="B2465" i="16"/>
  <c r="B2466" i="16"/>
  <c r="Y2466" i="16"/>
  <c r="S2466" i="16"/>
  <c r="B2467" i="16"/>
  <c r="B2468" i="16"/>
  <c r="B2469" i="16"/>
  <c r="Y2469" i="16"/>
  <c r="B2470" i="16"/>
  <c r="B2471" i="16"/>
  <c r="B2472" i="16"/>
  <c r="B2473" i="16"/>
  <c r="B2474" i="16"/>
  <c r="B2476" i="16"/>
  <c r="Y2476" i="16"/>
  <c r="B2477" i="16"/>
  <c r="B2478" i="16"/>
  <c r="S2478" i="16"/>
  <c r="B2480" i="16"/>
  <c r="B2481" i="16"/>
  <c r="S2481" i="16"/>
  <c r="B2484" i="16"/>
  <c r="B2485" i="16"/>
  <c r="B2487" i="16"/>
  <c r="B2488" i="16"/>
  <c r="B2489" i="16"/>
  <c r="Y2491" i="16"/>
  <c r="K63" i="10"/>
  <c r="B21" i="10"/>
  <c r="G21" i="10"/>
  <c r="H21" i="10"/>
  <c r="D21" i="10"/>
  <c r="B16" i="10"/>
  <c r="G16" i="10"/>
  <c r="H16" i="10"/>
  <c r="D16" i="10"/>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c r="H4" i="10"/>
  <c r="B5" i="10"/>
  <c r="G5" i="10"/>
  <c r="H5" i="10"/>
  <c r="B15" i="10"/>
  <c r="B17" i="10"/>
  <c r="G17" i="10"/>
  <c r="H17" i="10"/>
  <c r="B18" i="10"/>
  <c r="G18" i="10"/>
  <c r="H18" i="10"/>
  <c r="D18" i="10"/>
  <c r="K62" i="10"/>
  <c r="K64" i="10"/>
  <c r="K65" i="10"/>
  <c r="B51" i="10"/>
  <c r="G51" i="10"/>
  <c r="B52" i="10"/>
  <c r="G52" i="10"/>
  <c r="B6" i="10"/>
  <c r="G6" i="10"/>
  <c r="B20" i="10"/>
  <c r="G20" i="10"/>
  <c r="H20" i="10"/>
  <c r="D20" i="10"/>
  <c r="B22" i="10"/>
  <c r="G22" i="10"/>
  <c r="H22" i="10"/>
  <c r="D22" i="10"/>
  <c r="B23" i="10"/>
  <c r="G23" i="10"/>
  <c r="H23" i="10"/>
  <c r="D23" i="10"/>
  <c r="B28" i="10"/>
  <c r="G28" i="10"/>
  <c r="B9" i="10"/>
  <c r="G9" i="10"/>
  <c r="H9" i="10"/>
  <c r="B8" i="10"/>
  <c r="G8" i="10"/>
  <c r="H8" i="10"/>
  <c r="B7" i="10"/>
  <c r="G7" i="10"/>
  <c r="H7" i="10"/>
  <c r="B13" i="10"/>
  <c r="G13" i="10"/>
  <c r="H13" i="10"/>
  <c r="D13" i="10"/>
  <c r="P39" i="4"/>
  <c r="P40" i="4"/>
  <c r="P41" i="4"/>
  <c r="P38" i="4"/>
  <c r="B12" i="10"/>
  <c r="G12" i="10"/>
  <c r="H12" i="10"/>
  <c r="D12" i="10"/>
  <c r="G61" i="10"/>
  <c r="B61" i="10"/>
  <c r="B31" i="10"/>
  <c r="G31" i="10"/>
  <c r="B32" i="10"/>
  <c r="G32" i="10"/>
  <c r="B33" i="10"/>
  <c r="G33" i="10"/>
  <c r="B30" i="10"/>
  <c r="G30" i="10"/>
  <c r="B11" i="10"/>
  <c r="G11" i="10"/>
  <c r="H11" i="10"/>
  <c r="D11" i="10"/>
  <c r="B10" i="10"/>
  <c r="G10" i="10"/>
  <c r="H10" i="10"/>
  <c r="A1" i="2"/>
  <c r="A5" i="4"/>
  <c r="B60" i="10"/>
  <c r="G60" i="10"/>
  <c r="B59" i="10"/>
  <c r="G59" i="10"/>
  <c r="B58" i="10"/>
  <c r="G58" i="10"/>
  <c r="B57" i="10"/>
  <c r="G57"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F61" i="10"/>
  <c r="C2" i="10"/>
  <c r="H61" i="10"/>
  <c r="G665" i="16"/>
  <c r="J1019" i="16"/>
  <c r="J665" i="16"/>
  <c r="J1250" i="16"/>
  <c r="I1250" i="16"/>
  <c r="G1250" i="16"/>
  <c r="G618" i="16"/>
  <c r="H585" i="16"/>
  <c r="F585" i="16"/>
  <c r="G649" i="16"/>
  <c r="D1286" i="16"/>
  <c r="Y1531" i="16"/>
  <c r="I1441" i="16"/>
  <c r="D556" i="16"/>
  <c r="G1321" i="16"/>
  <c r="G1286" i="16"/>
  <c r="G2226" i="16"/>
  <c r="Y983" i="16"/>
  <c r="F1257" i="16"/>
  <c r="D1319" i="16"/>
  <c r="I1393" i="16"/>
  <c r="D1377" i="16"/>
  <c r="H618" i="16"/>
  <c r="J935" i="16"/>
  <c r="E649" i="16"/>
  <c r="F1375" i="16"/>
  <c r="J1429" i="16"/>
  <c r="J1518" i="16"/>
  <c r="H1257" i="16"/>
  <c r="I1357" i="16"/>
  <c r="G533" i="16"/>
  <c r="G1233" i="16"/>
  <c r="Y1249" i="16"/>
  <c r="I1518" i="16"/>
  <c r="E1518" i="16"/>
  <c r="J1540" i="16"/>
  <c r="E782" i="16"/>
  <c r="D1039" i="16"/>
  <c r="I1437" i="16"/>
  <c r="E1540" i="16"/>
  <c r="H864" i="16"/>
  <c r="H68" i="4"/>
  <c r="H1019" i="16"/>
  <c r="J1319" i="16"/>
  <c r="Y954" i="16"/>
  <c r="D649" i="16"/>
  <c r="F1177" i="16"/>
  <c r="G1229" i="16"/>
  <c r="Y1092" i="16"/>
  <c r="G866" i="16"/>
  <c r="G637" i="16"/>
  <c r="D1019" i="16"/>
  <c r="J1377" i="16"/>
  <c r="J1291" i="16"/>
  <c r="G580" i="16"/>
  <c r="F1265" i="16"/>
  <c r="F1271" i="16"/>
  <c r="H2445" i="16"/>
  <c r="J861" i="16"/>
  <c r="J915" i="16"/>
  <c r="E1437" i="16"/>
  <c r="E1371" i="16"/>
  <c r="J1371" i="16"/>
  <c r="D1371" i="16"/>
  <c r="F1039" i="16"/>
  <c r="F2307" i="16"/>
  <c r="H1989" i="16"/>
  <c r="F1989" i="16"/>
  <c r="G962" i="16"/>
  <c r="G922" i="16"/>
  <c r="Y553" i="16"/>
  <c r="G620" i="16"/>
  <c r="F1441" i="16"/>
  <c r="G1375" i="16"/>
  <c r="G1403" i="16"/>
  <c r="D665" i="16"/>
  <c r="F665" i="16"/>
  <c r="F733" i="16"/>
  <c r="D853" i="16"/>
  <c r="E853" i="16"/>
  <c r="U853" i="16"/>
  <c r="G1318" i="16"/>
  <c r="J737" i="16"/>
  <c r="E810" i="16"/>
  <c r="G810" i="16"/>
  <c r="I810" i="16"/>
  <c r="H810" i="16"/>
  <c r="I533" i="16"/>
  <c r="H533" i="16"/>
  <c r="E1320" i="16"/>
  <c r="J1320" i="16"/>
  <c r="I1320" i="16"/>
  <c r="I1372" i="16"/>
  <c r="E1372" i="16"/>
  <c r="H701" i="16"/>
  <c r="G1320" i="16"/>
  <c r="J2199" i="16"/>
  <c r="D939" i="16"/>
  <c r="E939" i="16"/>
  <c r="D2286" i="16"/>
  <c r="D637" i="16"/>
  <c r="E637" i="16"/>
  <c r="U637" i="16"/>
  <c r="J637" i="16"/>
  <c r="I926" i="16"/>
  <c r="H1092" i="16"/>
  <c r="F1092" i="16"/>
  <c r="D857" i="16"/>
  <c r="D898" i="16"/>
  <c r="I1229" i="16"/>
  <c r="H1229" i="16"/>
  <c r="F1229" i="16"/>
  <c r="I1172" i="16"/>
  <c r="E1172" i="16"/>
  <c r="I2217" i="16"/>
  <c r="F1403" i="16"/>
  <c r="J1403" i="16"/>
  <c r="H1403" i="16"/>
  <c r="H553" i="16"/>
  <c r="H1218" i="16"/>
  <c r="G1218" i="16"/>
  <c r="E1331" i="16"/>
  <c r="D1331" i="16"/>
  <c r="U1331" i="16"/>
  <c r="G1331" i="16"/>
  <c r="F592" i="16"/>
  <c r="I1726" i="16"/>
  <c r="H2029" i="16"/>
  <c r="D2029" i="16"/>
  <c r="D1722" i="16"/>
  <c r="I1722" i="16"/>
  <c r="G1722" i="16"/>
  <c r="H1480" i="16"/>
  <c r="H962" i="16"/>
  <c r="J962" i="16"/>
  <c r="D1892" i="16"/>
  <c r="E1892" i="16"/>
  <c r="U1892" i="16"/>
  <c r="F1892" i="16"/>
  <c r="J1363" i="16"/>
  <c r="E1710" i="16"/>
  <c r="Y1093" i="16"/>
  <c r="E1441" i="16"/>
  <c r="Y1614" i="16"/>
  <c r="S1753" i="16"/>
  <c r="D1733" i="16"/>
  <c r="S1562" i="16"/>
  <c r="E1562" i="16"/>
  <c r="S760" i="16"/>
  <c r="J748" i="16"/>
  <c r="H748" i="16"/>
  <c r="D748" i="16"/>
  <c r="E748" i="16"/>
  <c r="H744" i="16"/>
  <c r="F744" i="16"/>
  <c r="I744" i="16"/>
  <c r="S689" i="16"/>
  <c r="F681" i="16"/>
  <c r="I652" i="16"/>
  <c r="H2448" i="16"/>
  <c r="S1896" i="16"/>
  <c r="S2444" i="16"/>
  <c r="H1994" i="16"/>
  <c r="H1945" i="16"/>
  <c r="H838" i="16"/>
  <c r="J838" i="16"/>
  <c r="I939" i="16"/>
  <c r="G939" i="16"/>
  <c r="G935" i="16"/>
  <c r="J939" i="16"/>
  <c r="D2164" i="16"/>
  <c r="Y933" i="16"/>
  <c r="G1945" i="16"/>
  <c r="G838" i="16"/>
  <c r="H557" i="16"/>
  <c r="S1765" i="16"/>
  <c r="E1765" i="16"/>
  <c r="Y1514" i="16"/>
  <c r="S796" i="16"/>
  <c r="A64" i="2"/>
  <c r="Y2153" i="16"/>
  <c r="S1236" i="16"/>
  <c r="S1043" i="16"/>
  <c r="S787" i="16"/>
  <c r="I787" i="16"/>
  <c r="Y751" i="16"/>
  <c r="G668" i="16"/>
  <c r="A45" i="2"/>
  <c r="G1276" i="16"/>
  <c r="G849" i="16"/>
  <c r="A40" i="2"/>
  <c r="S1606" i="16"/>
  <c r="S1552" i="16"/>
  <c r="J1552" i="16"/>
  <c r="S1502" i="16"/>
  <c r="D1502" i="16"/>
  <c r="I1276" i="16"/>
  <c r="E1276" i="16"/>
  <c r="D1276" i="16"/>
  <c r="U1276" i="16"/>
  <c r="I1267" i="16"/>
  <c r="G1267" i="16"/>
  <c r="G1245" i="16"/>
  <c r="I1226" i="16"/>
  <c r="G1200" i="16"/>
  <c r="S1080" i="16"/>
  <c r="S1069" i="16"/>
  <c r="D1065" i="16"/>
  <c r="E1065" i="16"/>
  <c r="U1065" i="16"/>
  <c r="Y1050" i="16"/>
  <c r="S1029" i="16"/>
  <c r="G969" i="16"/>
  <c r="G927" i="16"/>
  <c r="H927" i="16"/>
  <c r="I864" i="16"/>
  <c r="E864" i="16"/>
  <c r="G864" i="16"/>
  <c r="I849" i="16"/>
  <c r="S832" i="16"/>
  <c r="J832" i="16"/>
  <c r="S830" i="16"/>
  <c r="S828" i="16"/>
  <c r="S756" i="16"/>
  <c r="S728" i="16"/>
  <c r="I668" i="16"/>
  <c r="S657" i="16"/>
  <c r="G561" i="16"/>
  <c r="G524" i="16"/>
  <c r="Y524" i="16"/>
  <c r="A31" i="2"/>
  <c r="A36" i="2"/>
  <c r="A38" i="2"/>
  <c r="A18" i="2"/>
  <c r="A57" i="2"/>
  <c r="A9" i="2"/>
  <c r="D849" i="16"/>
  <c r="A6" i="2"/>
  <c r="S2401" i="16"/>
  <c r="E2401" i="16"/>
  <c r="S2266" i="16"/>
  <c r="F2266" i="16"/>
  <c r="S2090" i="16"/>
  <c r="S1956" i="16"/>
  <c r="J1956" i="16"/>
  <c r="S1952" i="16"/>
  <c r="J1890" i="16"/>
  <c r="S1888" i="16"/>
  <c r="S1773" i="16"/>
  <c r="S1680" i="16"/>
  <c r="G1680" i="16"/>
  <c r="S1648" i="16"/>
  <c r="F1635" i="16"/>
  <c r="S2424" i="16"/>
  <c r="E2424" i="16"/>
  <c r="G2361" i="16"/>
  <c r="S2219" i="16"/>
  <c r="D2189" i="16"/>
  <c r="E2189" i="16"/>
  <c r="U2189" i="16"/>
  <c r="S2100" i="16"/>
  <c r="S1984" i="16"/>
  <c r="S1849" i="16"/>
  <c r="S1828" i="16"/>
  <c r="I1828" i="16"/>
  <c r="S1826" i="16"/>
  <c r="J1826" i="16"/>
  <c r="S1824" i="16"/>
  <c r="S1677" i="16"/>
  <c r="S1668" i="16"/>
  <c r="S1653" i="16"/>
  <c r="Y1653" i="16"/>
  <c r="E1649" i="16"/>
  <c r="F1649" i="16"/>
  <c r="D1647" i="16"/>
  <c r="S1570" i="16"/>
  <c r="F1570" i="16"/>
  <c r="S1510" i="16"/>
  <c r="S1492" i="16"/>
  <c r="G1492" i="16"/>
  <c r="I1488" i="16"/>
  <c r="S1471" i="16"/>
  <c r="G1471" i="16"/>
  <c r="S1460" i="16"/>
  <c r="F1460" i="16"/>
  <c r="S1432" i="16"/>
  <c r="H1401" i="16"/>
  <c r="G1401" i="16"/>
  <c r="S1324" i="16"/>
  <c r="J1324" i="16"/>
  <c r="S1277" i="16"/>
  <c r="E1277" i="16"/>
  <c r="D1277" i="16"/>
  <c r="U1277" i="16"/>
  <c r="G1227" i="16"/>
  <c r="S1105" i="16"/>
  <c r="I1047" i="16"/>
  <c r="S1011" i="16"/>
  <c r="S994" i="16"/>
  <c r="S865" i="16"/>
  <c r="S848" i="16"/>
  <c r="S772" i="16"/>
  <c r="S770" i="16"/>
  <c r="E714" i="16"/>
  <c r="S656" i="16"/>
  <c r="S581" i="16"/>
  <c r="Y581" i="16"/>
  <c r="S577" i="16"/>
  <c r="I577" i="16"/>
  <c r="Y577" i="16"/>
  <c r="S573" i="16"/>
  <c r="I560" i="16"/>
  <c r="E560" i="16"/>
  <c r="J545" i="16"/>
  <c r="S536" i="16"/>
  <c r="D1218" i="16"/>
  <c r="F810" i="16"/>
  <c r="Y1510" i="16"/>
  <c r="E1401" i="16"/>
  <c r="Y1013" i="16"/>
  <c r="S1162" i="16"/>
  <c r="Y1374" i="16"/>
  <c r="Y1294" i="16"/>
  <c r="S705" i="16"/>
  <c r="Y1813" i="16"/>
  <c r="Y1128" i="16"/>
  <c r="Y1100" i="16"/>
  <c r="Y1072" i="16"/>
  <c r="Y564" i="16"/>
  <c r="Y557" i="16"/>
  <c r="Y865" i="16"/>
  <c r="Y708" i="16"/>
  <c r="Y704" i="16"/>
  <c r="Y649" i="16"/>
  <c r="H2380" i="16"/>
  <c r="G2362" i="16"/>
  <c r="S2359" i="16"/>
  <c r="D2359" i="16"/>
  <c r="D2337" i="16"/>
  <c r="S2042" i="16"/>
  <c r="D1981" i="16"/>
  <c r="S1875" i="16"/>
  <c r="I1535" i="16"/>
  <c r="J1467" i="16"/>
  <c r="F1467" i="16"/>
  <c r="Y1316" i="16"/>
  <c r="S1213" i="16"/>
  <c r="F1213" i="16"/>
  <c r="G1182" i="16"/>
  <c r="S1179" i="16"/>
  <c r="J1179" i="16"/>
  <c r="S1062" i="16"/>
  <c r="I900" i="16"/>
  <c r="S776" i="16"/>
  <c r="S749" i="16"/>
  <c r="J749" i="16"/>
  <c r="J696" i="16"/>
  <c r="E696" i="16"/>
  <c r="I696" i="16"/>
  <c r="G1842" i="16"/>
  <c r="J1842" i="16"/>
  <c r="E1228" i="16"/>
  <c r="Y2383" i="16"/>
  <c r="H1467" i="16"/>
  <c r="S2480" i="16"/>
  <c r="S2378" i="16"/>
  <c r="S2354" i="16"/>
  <c r="S2344" i="16"/>
  <c r="S2335" i="16"/>
  <c r="S2319" i="16"/>
  <c r="S2278" i="16"/>
  <c r="D2278" i="16"/>
  <c r="S1657" i="16"/>
  <c r="E1641" i="16"/>
  <c r="S1618" i="16"/>
  <c r="E1618" i="16"/>
  <c r="S1508" i="16"/>
  <c r="G1508" i="16"/>
  <c r="S1761" i="16"/>
  <c r="G1761" i="16"/>
  <c r="Y1761" i="16"/>
  <c r="S1758" i="16"/>
  <c r="S1745" i="16"/>
  <c r="E1480" i="16"/>
  <c r="J853" i="16"/>
  <c r="J1892" i="16"/>
  <c r="H1206" i="16"/>
  <c r="G1932" i="16"/>
  <c r="G1177" i="16"/>
  <c r="E900" i="16"/>
  <c r="G696" i="16"/>
  <c r="D1467" i="16"/>
  <c r="J2448" i="16"/>
  <c r="F2226" i="16"/>
  <c r="E2226" i="16"/>
  <c r="H2226" i="16"/>
  <c r="S2131" i="16"/>
  <c r="S2104" i="16"/>
  <c r="G2104" i="16"/>
  <c r="S2094" i="16"/>
  <c r="S2092" i="16"/>
  <c r="I2092" i="16"/>
  <c r="S2078" i="16"/>
  <c r="J2007" i="16"/>
  <c r="S1980" i="16"/>
  <c r="S1834" i="16"/>
  <c r="S1809" i="16"/>
  <c r="S1801" i="16"/>
  <c r="S1777" i="16"/>
  <c r="S1770" i="16"/>
  <c r="E1766" i="16"/>
  <c r="I1403" i="16"/>
  <c r="D1403" i="16"/>
  <c r="J1401" i="16"/>
  <c r="F1401" i="16"/>
  <c r="D1401" i="16"/>
  <c r="I1318" i="16"/>
  <c r="H1047" i="16"/>
  <c r="S1038" i="16"/>
  <c r="S870" i="16"/>
  <c r="S797" i="16"/>
  <c r="S724" i="16"/>
  <c r="I724" i="16"/>
  <c r="S676" i="16"/>
  <c r="Y676" i="16"/>
  <c r="E584" i="16"/>
  <c r="E1229" i="16"/>
  <c r="D1973" i="16"/>
  <c r="E861" i="16"/>
  <c r="H698" i="16"/>
  <c r="G861" i="16"/>
  <c r="E1019" i="16"/>
  <c r="F927" i="16"/>
  <c r="G834" i="16"/>
  <c r="Y2141" i="16"/>
  <c r="H1055" i="16"/>
  <c r="J2416" i="16"/>
  <c r="S2017" i="16"/>
  <c r="F2017" i="16"/>
  <c r="S1977" i="16"/>
  <c r="H1881" i="16"/>
  <c r="D1881" i="16"/>
  <c r="S1857" i="16"/>
  <c r="Y1779" i="16"/>
  <c r="G1635" i="16"/>
  <c r="E1343" i="16"/>
  <c r="G1065" i="16"/>
  <c r="D1055" i="16"/>
  <c r="U1055" i="16"/>
  <c r="Y963" i="16"/>
  <c r="S938" i="16"/>
  <c r="F938" i="16"/>
  <c r="S936" i="16"/>
  <c r="D905" i="16"/>
  <c r="G900" i="16"/>
  <c r="S2240" i="16"/>
  <c r="G2088" i="16"/>
  <c r="S1315" i="16"/>
  <c r="S1224" i="16"/>
  <c r="S1147" i="16"/>
  <c r="H1147" i="16"/>
  <c r="Y1147" i="16"/>
  <c r="S1061" i="16"/>
  <c r="S1030" i="16"/>
  <c r="D978" i="16"/>
  <c r="G978" i="16"/>
  <c r="S951" i="16"/>
  <c r="S943" i="16"/>
  <c r="S863" i="16"/>
  <c r="Y753" i="16"/>
  <c r="S673" i="16"/>
  <c r="D673" i="16"/>
  <c r="D596" i="16"/>
  <c r="E596" i="16"/>
  <c r="U596" i="16"/>
  <c r="S582" i="16"/>
  <c r="S576" i="16"/>
  <c r="S2153" i="16"/>
  <c r="E2153" i="16"/>
  <c r="G1981" i="16"/>
  <c r="S1845" i="16"/>
  <c r="S1749" i="16"/>
  <c r="H1749" i="16"/>
  <c r="S1306" i="16"/>
  <c r="Y1298" i="16"/>
  <c r="Y2286" i="16"/>
  <c r="Y1166" i="16"/>
  <c r="Y1295" i="16"/>
  <c r="Y558" i="16"/>
  <c r="Y1781" i="16"/>
  <c r="Y1571" i="16"/>
  <c r="Y1538" i="16"/>
  <c r="Y1080" i="16"/>
  <c r="Y884" i="16"/>
  <c r="Y686" i="16"/>
  <c r="Y545" i="16"/>
  <c r="G2191" i="16"/>
  <c r="H834" i="16"/>
  <c r="E809" i="16"/>
  <c r="E709" i="16"/>
  <c r="Y727" i="16"/>
  <c r="G700" i="16"/>
  <c r="Y532" i="16"/>
  <c r="D842" i="16"/>
  <c r="J912" i="16"/>
  <c r="S2477" i="16"/>
  <c r="J2332" i="16"/>
  <c r="I2332" i="16"/>
  <c r="F2298" i="16"/>
  <c r="I2298" i="16"/>
  <c r="D2298" i="16"/>
  <c r="F2203" i="16"/>
  <c r="S2137" i="16"/>
  <c r="I2137" i="16"/>
  <c r="E2086" i="16"/>
  <c r="S2009" i="16"/>
  <c r="S1926" i="16"/>
  <c r="I1926" i="16"/>
  <c r="Y1926" i="16"/>
  <c r="D1910" i="16"/>
  <c r="E1910" i="16"/>
  <c r="G1877" i="16"/>
  <c r="I1877" i="16"/>
  <c r="E1844" i="16"/>
  <c r="S1764" i="16"/>
  <c r="S1690" i="16"/>
  <c r="I1538" i="16"/>
  <c r="J1538" i="16"/>
  <c r="J1355" i="16"/>
  <c r="S1304" i="16"/>
  <c r="H1304" i="16"/>
  <c r="Y1296" i="16"/>
  <c r="H1291" i="16"/>
  <c r="D1291" i="16"/>
  <c r="S1175" i="16"/>
  <c r="F1175" i="16"/>
  <c r="S1167" i="16"/>
  <c r="H1167" i="16"/>
  <c r="S1112" i="16"/>
  <c r="Y1112" i="16"/>
  <c r="I929" i="16"/>
  <c r="H929" i="16"/>
  <c r="S918" i="16"/>
  <c r="Y913" i="16"/>
  <c r="G903" i="16"/>
  <c r="Y895" i="16"/>
  <c r="S878" i="16"/>
  <c r="I878" i="16"/>
  <c r="S843" i="16"/>
  <c r="D843" i="16"/>
  <c r="H836" i="16"/>
  <c r="S799" i="16"/>
  <c r="I783" i="16"/>
  <c r="G783" i="16"/>
  <c r="J783" i="16"/>
  <c r="H783" i="16"/>
  <c r="D783" i="16"/>
  <c r="S763" i="16"/>
  <c r="E763" i="16"/>
  <c r="D763" i="16"/>
  <c r="U763" i="16"/>
  <c r="S726" i="16"/>
  <c r="S660" i="16"/>
  <c r="Y660" i="16"/>
  <c r="I628" i="16"/>
  <c r="A53" i="2"/>
  <c r="F1844" i="16"/>
  <c r="I2164" i="16"/>
  <c r="A15" i="2"/>
  <c r="E1363" i="16"/>
  <c r="G1941" i="16"/>
  <c r="B24" i="4"/>
  <c r="F857" i="16"/>
  <c r="D926" i="16"/>
  <c r="D1157" i="16"/>
  <c r="J1276" i="16"/>
  <c r="F1276" i="16"/>
  <c r="H868" i="16"/>
  <c r="G858" i="16"/>
  <c r="D862" i="16"/>
  <c r="I858" i="16"/>
  <c r="I2199" i="16"/>
  <c r="H853" i="16"/>
  <c r="J1953" i="16"/>
  <c r="J922" i="16"/>
  <c r="I612" i="16"/>
  <c r="E912" i="16"/>
  <c r="E784" i="16"/>
  <c r="D784" i="16"/>
  <c r="U784" i="16"/>
  <c r="A16" i="2"/>
  <c r="A29" i="2"/>
  <c r="A26" i="2"/>
  <c r="A39" i="2"/>
  <c r="Y834" i="16"/>
  <c r="Y1254" i="16"/>
  <c r="H628" i="16"/>
  <c r="G862" i="16"/>
  <c r="J834" i="16"/>
  <c r="D809" i="16"/>
  <c r="Y2478" i="16"/>
  <c r="J709" i="16"/>
  <c r="D798" i="16"/>
  <c r="J649" i="16"/>
  <c r="G2112" i="16"/>
  <c r="D834" i="16"/>
  <c r="E1989" i="16"/>
  <c r="Y1345" i="16"/>
  <c r="G2448" i="16"/>
  <c r="S2442" i="16"/>
  <c r="S2346" i="16"/>
  <c r="S2311" i="16"/>
  <c r="S2145" i="16"/>
  <c r="I1987" i="16"/>
  <c r="D1842" i="16"/>
  <c r="F1816" i="16"/>
  <c r="H1816" i="16"/>
  <c r="S1594" i="16"/>
  <c r="S1520" i="16"/>
  <c r="S1498" i="16"/>
  <c r="F1498" i="16"/>
  <c r="Y1498" i="16"/>
  <c r="D1475" i="16"/>
  <c r="G1475" i="16"/>
  <c r="H1465" i="16"/>
  <c r="J1465" i="16"/>
  <c r="D1465" i="16"/>
  <c r="E1465" i="16"/>
  <c r="I1444" i="16"/>
  <c r="S1399" i="16"/>
  <c r="I1399" i="16"/>
  <c r="S1088" i="16"/>
  <c r="H1088" i="16"/>
  <c r="Y1088" i="16"/>
  <c r="Y1077" i="16"/>
  <c r="S1063" i="16"/>
  <c r="G1041" i="16"/>
  <c r="S985" i="16"/>
  <c r="S2262" i="16"/>
  <c r="I2191" i="16"/>
  <c r="J2191" i="16"/>
  <c r="H2164" i="16"/>
  <c r="S2050" i="16"/>
  <c r="E2050" i="16"/>
  <c r="S2015" i="16"/>
  <c r="D2015" i="16"/>
  <c r="S2005" i="16"/>
  <c r="H1969" i="16"/>
  <c r="S1954" i="16"/>
  <c r="S1873" i="16"/>
  <c r="G1858" i="16"/>
  <c r="J1769" i="16"/>
  <c r="H1769" i="16"/>
  <c r="H1691" i="16"/>
  <c r="S1661" i="16"/>
  <c r="J1661" i="16"/>
  <c r="S1563" i="16"/>
  <c r="E1563" i="16"/>
  <c r="S1536" i="16"/>
  <c r="S1333" i="16"/>
  <c r="H1308" i="16"/>
  <c r="I1308" i="16"/>
  <c r="S1268" i="16"/>
  <c r="S1263" i="16"/>
  <c r="E1226" i="16"/>
  <c r="G1226" i="16"/>
  <c r="F1226" i="16"/>
  <c r="H1226" i="16"/>
  <c r="D1226" i="16"/>
  <c r="U1226" i="16"/>
  <c r="J1219" i="16"/>
  <c r="G1219" i="16"/>
  <c r="S1166" i="16"/>
  <c r="J1150" i="16"/>
  <c r="F945" i="16"/>
  <c r="I922" i="16"/>
  <c r="F842" i="16"/>
  <c r="I842" i="16"/>
  <c r="G842" i="16"/>
  <c r="H842" i="16"/>
  <c r="E842" i="16"/>
  <c r="S829" i="16"/>
  <c r="J829" i="16"/>
  <c r="H817" i="16"/>
  <c r="J714" i="16"/>
  <c r="D700" i="16"/>
  <c r="J661" i="16"/>
  <c r="S629" i="16"/>
  <c r="H564" i="16"/>
  <c r="E564" i="16"/>
  <c r="G564" i="16"/>
  <c r="I564" i="16"/>
  <c r="S558" i="16"/>
  <c r="E532" i="16"/>
  <c r="A4" i="2"/>
  <c r="I1363" i="16"/>
  <c r="H652" i="16"/>
  <c r="A52" i="2"/>
  <c r="E789" i="16"/>
  <c r="J857" i="16"/>
  <c r="H857" i="16"/>
  <c r="I1909" i="16"/>
  <c r="F637" i="16"/>
  <c r="J1546" i="16"/>
  <c r="F1124" i="16"/>
  <c r="H1855" i="16"/>
  <c r="H862" i="16"/>
  <c r="D858" i="16"/>
  <c r="I1328" i="16"/>
  <c r="F822" i="16"/>
  <c r="G753" i="16"/>
  <c r="H2332" i="16"/>
  <c r="F912" i="16"/>
  <c r="F532" i="16"/>
  <c r="F1291" i="16"/>
  <c r="A10" i="2"/>
  <c r="D2191" i="16"/>
  <c r="H2191" i="16"/>
  <c r="A27" i="2"/>
  <c r="A13" i="2"/>
  <c r="A3" i="2"/>
  <c r="A50" i="2"/>
  <c r="H814" i="16"/>
  <c r="Y1940" i="16"/>
  <c r="G873" i="16"/>
  <c r="H596" i="16"/>
  <c r="D2332" i="16"/>
  <c r="E624" i="16"/>
  <c r="F834" i="16"/>
  <c r="H624" i="16"/>
  <c r="G624" i="16"/>
  <c r="Y922" i="16"/>
  <c r="Y853" i="16"/>
  <c r="G1291" i="16"/>
  <c r="F596" i="16"/>
  <c r="G1254" i="16"/>
  <c r="I1900" i="16"/>
  <c r="G822" i="16"/>
  <c r="G853" i="16"/>
  <c r="E1854" i="16"/>
  <c r="I649" i="16"/>
  <c r="G1308" i="16"/>
  <c r="G929" i="16"/>
  <c r="Y941" i="16"/>
  <c r="D1769" i="16"/>
  <c r="F564" i="16"/>
  <c r="G1538" i="16"/>
  <c r="G2045" i="16"/>
  <c r="G714" i="16"/>
  <c r="H532" i="16"/>
  <c r="E2112" i="16"/>
  <c r="F2046" i="16"/>
  <c r="G2031" i="16"/>
  <c r="G1814" i="16"/>
  <c r="D1813" i="16"/>
  <c r="S1712" i="16"/>
  <c r="G1649" i="16"/>
  <c r="H1649" i="16"/>
  <c r="Y1610" i="16"/>
  <c r="S1610" i="16"/>
  <c r="S1490" i="16"/>
  <c r="S1484" i="16"/>
  <c r="F1484" i="16"/>
  <c r="S1440" i="16"/>
  <c r="J1435" i="16"/>
  <c r="G1435" i="16"/>
  <c r="J1411" i="16"/>
  <c r="S1405" i="16"/>
  <c r="S1395" i="16"/>
  <c r="D1393" i="16"/>
  <c r="F1393" i="16"/>
  <c r="H1393" i="16"/>
  <c r="S1383" i="16"/>
  <c r="G1383" i="16"/>
  <c r="S1081" i="16"/>
  <c r="Y1081" i="16"/>
  <c r="S995" i="16"/>
  <c r="Y995" i="16"/>
  <c r="S975" i="16"/>
  <c r="D975" i="16"/>
  <c r="E975" i="16"/>
  <c r="U975" i="16"/>
  <c r="Y975" i="16"/>
  <c r="J966" i="16"/>
  <c r="S950" i="16"/>
  <c r="Y950" i="16"/>
  <c r="S2412" i="16"/>
  <c r="J2412" i="16"/>
  <c r="G2234" i="16"/>
  <c r="S2038" i="16"/>
  <c r="S2025" i="16"/>
  <c r="J1985" i="16"/>
  <c r="Y1984" i="16"/>
  <c r="S1978" i="16"/>
  <c r="Y1494" i="16"/>
  <c r="J1441" i="16"/>
  <c r="G1441" i="16"/>
  <c r="E1321" i="16"/>
  <c r="S1266" i="16"/>
  <c r="S1217" i="16"/>
  <c r="J1217" i="16"/>
  <c r="S1197" i="16"/>
  <c r="S1170" i="16"/>
  <c r="Y1170" i="16"/>
  <c r="S1026" i="16"/>
  <c r="J1026" i="16"/>
  <c r="S998" i="16"/>
  <c r="S987" i="16"/>
  <c r="S846" i="16"/>
  <c r="E846" i="16"/>
  <c r="S773" i="16"/>
  <c r="S755" i="16"/>
  <c r="S752" i="16"/>
  <c r="I752" i="16"/>
  <c r="E654" i="16"/>
  <c r="H654" i="16"/>
  <c r="S617" i="16"/>
  <c r="E617" i="16"/>
  <c r="F545" i="16"/>
  <c r="G545" i="16"/>
  <c r="Y2316" i="16"/>
  <c r="G2203" i="16"/>
  <c r="I2189" i="16"/>
  <c r="G2189" i="16"/>
  <c r="G2157" i="16"/>
  <c r="S2055" i="16"/>
  <c r="Y2005" i="16"/>
  <c r="H1974" i="16"/>
  <c r="G1974" i="16"/>
  <c r="E1974" i="16"/>
  <c r="S1912" i="16"/>
  <c r="H1912" i="16"/>
  <c r="J1805" i="16"/>
  <c r="S1772" i="16"/>
  <c r="S1638" i="16"/>
  <c r="S1551" i="16"/>
  <c r="D1279" i="16"/>
  <c r="H1279" i="16"/>
  <c r="I1279" i="16"/>
  <c r="S1256" i="16"/>
  <c r="Y1256" i="16"/>
  <c r="S1231" i="16"/>
  <c r="E1027" i="16"/>
  <c r="J1027" i="16"/>
  <c r="Y1005" i="16"/>
  <c r="I620" i="16"/>
  <c r="D620" i="16"/>
  <c r="S600" i="16"/>
  <c r="E580" i="16"/>
  <c r="I580" i="16"/>
  <c r="S1289" i="16"/>
  <c r="S774" i="16"/>
  <c r="D774" i="16"/>
  <c r="Y731" i="16"/>
  <c r="Y1291" i="16"/>
  <c r="Y1097" i="16"/>
  <c r="Y1038" i="16"/>
  <c r="Y629" i="16"/>
  <c r="Y1957" i="16"/>
  <c r="Y1566" i="16"/>
  <c r="Y1490" i="16"/>
  <c r="Y714" i="16"/>
  <c r="C12" i="3"/>
  <c r="I63" i="10"/>
  <c r="B28" i="3"/>
  <c r="B7" i="3"/>
  <c r="A59" i="2"/>
  <c r="B5" i="3"/>
  <c r="B41" i="4"/>
  <c r="B9" i="3"/>
  <c r="I60" i="10"/>
  <c r="I48" i="10"/>
  <c r="I4" i="4"/>
  <c r="B18" i="3"/>
  <c r="A67" i="2"/>
  <c r="I28" i="10"/>
  <c r="B12" i="3"/>
  <c r="J57" i="10"/>
  <c r="F25" i="10"/>
  <c r="F26" i="10"/>
  <c r="F27" i="10"/>
  <c r="F28" i="10"/>
  <c r="F50" i="10"/>
  <c r="F57" i="10"/>
  <c r="H57" i="10"/>
  <c r="I57" i="10"/>
  <c r="C57" i="10"/>
  <c r="J65" i="10"/>
  <c r="C4" i="16"/>
  <c r="C2482" i="16"/>
  <c r="F66" i="10"/>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S286" i="16"/>
  <c r="D286" i="16"/>
  <c r="E286" i="16"/>
  <c r="U286" i="16"/>
  <c r="S287" i="16"/>
  <c r="D287" i="16"/>
  <c r="E287" i="16"/>
  <c r="U287" i="16"/>
  <c r="S288" i="16"/>
  <c r="D288" i="16"/>
  <c r="E288" i="16"/>
  <c r="U288" i="16"/>
  <c r="S289" i="16"/>
  <c r="D289" i="16"/>
  <c r="E289" i="16"/>
  <c r="U289" i="16"/>
  <c r="S290" i="16"/>
  <c r="D290" i="16"/>
  <c r="E290" i="16"/>
  <c r="U290" i="16"/>
  <c r="S291" i="16"/>
  <c r="D291" i="16"/>
  <c r="E291" i="16"/>
  <c r="U291" i="16"/>
  <c r="S292" i="16"/>
  <c r="D292" i="16"/>
  <c r="E292" i="16"/>
  <c r="U292" i="16"/>
  <c r="S293" i="16"/>
  <c r="D293" i="16"/>
  <c r="E293" i="16"/>
  <c r="U293" i="16"/>
  <c r="S294" i="16"/>
  <c r="D294" i="16"/>
  <c r="E294" i="16"/>
  <c r="U294" i="16"/>
  <c r="S295" i="16"/>
  <c r="D295" i="16"/>
  <c r="E295" i="16"/>
  <c r="U295" i="16"/>
  <c r="S296" i="16"/>
  <c r="D296" i="16"/>
  <c r="E296" i="16"/>
  <c r="U296" i="16"/>
  <c r="S297" i="16"/>
  <c r="D297" i="16"/>
  <c r="E297" i="16"/>
  <c r="U297" i="16"/>
  <c r="S298" i="16"/>
  <c r="D298" i="16"/>
  <c r="E298" i="16"/>
  <c r="U298" i="16"/>
  <c r="S299" i="16"/>
  <c r="D299" i="16"/>
  <c r="E299" i="16"/>
  <c r="U299" i="16"/>
  <c r="S300" i="16"/>
  <c r="D300" i="16"/>
  <c r="E300" i="16"/>
  <c r="U300" i="16"/>
  <c r="S301" i="16"/>
  <c r="D301" i="16"/>
  <c r="E301" i="16"/>
  <c r="U301" i="16"/>
  <c r="S302" i="16"/>
  <c r="D302" i="16"/>
  <c r="E302" i="16"/>
  <c r="U302" i="16"/>
  <c r="S303" i="16"/>
  <c r="D303" i="16"/>
  <c r="E303" i="16"/>
  <c r="U303" i="16"/>
  <c r="S304" i="16"/>
  <c r="D304" i="16"/>
  <c r="E304" i="16"/>
  <c r="U304" i="16"/>
  <c r="S305" i="16"/>
  <c r="D305" i="16"/>
  <c r="E305" i="16"/>
  <c r="U305" i="16"/>
  <c r="S306" i="16"/>
  <c r="D306" i="16"/>
  <c r="E306" i="16"/>
  <c r="U306" i="16"/>
  <c r="S307" i="16"/>
  <c r="D307" i="16"/>
  <c r="E307" i="16"/>
  <c r="U307" i="16"/>
  <c r="S308" i="16"/>
  <c r="D308" i="16"/>
  <c r="E308" i="16"/>
  <c r="U308" i="16"/>
  <c r="S309" i="16"/>
  <c r="D309" i="16"/>
  <c r="E309" i="16"/>
  <c r="U309" i="16"/>
  <c r="S310" i="16"/>
  <c r="D310" i="16"/>
  <c r="E310" i="16"/>
  <c r="U310" i="16"/>
  <c r="S311" i="16"/>
  <c r="D311" i="16"/>
  <c r="E311" i="16"/>
  <c r="U311" i="16"/>
  <c r="S312" i="16"/>
  <c r="D312" i="16"/>
  <c r="E312" i="16"/>
  <c r="U312" i="16"/>
  <c r="S313" i="16"/>
  <c r="D313" i="16"/>
  <c r="E313" i="16"/>
  <c r="U313" i="16"/>
  <c r="S314" i="16"/>
  <c r="D314" i="16"/>
  <c r="E314" i="16"/>
  <c r="U314" i="16"/>
  <c r="S315" i="16"/>
  <c r="D315" i="16"/>
  <c r="E315" i="16"/>
  <c r="U315" i="16"/>
  <c r="S316" i="16"/>
  <c r="D316" i="16"/>
  <c r="E316" i="16"/>
  <c r="U316" i="16"/>
  <c r="S317" i="16"/>
  <c r="D317" i="16"/>
  <c r="E317" i="16"/>
  <c r="U317" i="16"/>
  <c r="S318" i="16"/>
  <c r="D318" i="16"/>
  <c r="E318" i="16"/>
  <c r="U318" i="16"/>
  <c r="S319" i="16"/>
  <c r="D319" i="16"/>
  <c r="E319" i="16"/>
  <c r="U319" i="16"/>
  <c r="S320" i="16"/>
  <c r="D320" i="16"/>
  <c r="E320" i="16"/>
  <c r="U320" i="16"/>
  <c r="S321" i="16"/>
  <c r="D321" i="16"/>
  <c r="E321" i="16"/>
  <c r="U321" i="16"/>
  <c r="S322" i="16"/>
  <c r="D322" i="16"/>
  <c r="E322" i="16"/>
  <c r="U322" i="16"/>
  <c r="S323" i="16"/>
  <c r="D323" i="16"/>
  <c r="E323" i="16"/>
  <c r="U323" i="16"/>
  <c r="S324" i="16"/>
  <c r="D324" i="16"/>
  <c r="E324" i="16"/>
  <c r="U324" i="16"/>
  <c r="S325" i="16"/>
  <c r="D325" i="16"/>
  <c r="E325" i="16"/>
  <c r="U325" i="16"/>
  <c r="S326" i="16"/>
  <c r="D326" i="16"/>
  <c r="E326" i="16"/>
  <c r="U326" i="16"/>
  <c r="S327" i="16"/>
  <c r="D327" i="16"/>
  <c r="E327" i="16"/>
  <c r="U327" i="16"/>
  <c r="S328" i="16"/>
  <c r="D328" i="16"/>
  <c r="E328" i="16"/>
  <c r="U328" i="16"/>
  <c r="S329" i="16"/>
  <c r="D329" i="16"/>
  <c r="E329" i="16"/>
  <c r="U329" i="16"/>
  <c r="S330" i="16"/>
  <c r="D330" i="16"/>
  <c r="E330" i="16"/>
  <c r="U330" i="16"/>
  <c r="S331" i="16"/>
  <c r="D331" i="16"/>
  <c r="E331" i="16"/>
  <c r="U331" i="16"/>
  <c r="S332" i="16"/>
  <c r="D332" i="16"/>
  <c r="E332" i="16"/>
  <c r="U332" i="16"/>
  <c r="S333" i="16"/>
  <c r="D333" i="16"/>
  <c r="E333" i="16"/>
  <c r="U333" i="16"/>
  <c r="S334" i="16"/>
  <c r="D334" i="16"/>
  <c r="E334" i="16"/>
  <c r="U334" i="16"/>
  <c r="S335" i="16"/>
  <c r="D335" i="16"/>
  <c r="E335" i="16"/>
  <c r="U335" i="16"/>
  <c r="S336" i="16"/>
  <c r="D336" i="16"/>
  <c r="E336" i="16"/>
  <c r="U336" i="16"/>
  <c r="S337" i="16"/>
  <c r="D337" i="16"/>
  <c r="E337" i="16"/>
  <c r="U337" i="16"/>
  <c r="S338" i="16"/>
  <c r="D338" i="16"/>
  <c r="E338" i="16"/>
  <c r="U338" i="16"/>
  <c r="S339" i="16"/>
  <c r="D339" i="16"/>
  <c r="E339" i="16"/>
  <c r="U339" i="16"/>
  <c r="S340" i="16"/>
  <c r="D340" i="16"/>
  <c r="E340" i="16"/>
  <c r="U340" i="16"/>
  <c r="S341" i="16"/>
  <c r="D341" i="16"/>
  <c r="E341" i="16"/>
  <c r="U341" i="16"/>
  <c r="S342" i="16"/>
  <c r="D342" i="16"/>
  <c r="E342" i="16"/>
  <c r="U342" i="16"/>
  <c r="S343" i="16"/>
  <c r="D343" i="16"/>
  <c r="E343" i="16"/>
  <c r="U343" i="16"/>
  <c r="S344" i="16"/>
  <c r="D344" i="16"/>
  <c r="E344" i="16"/>
  <c r="U344" i="16"/>
  <c r="S345" i="16"/>
  <c r="D345" i="16"/>
  <c r="E345" i="16"/>
  <c r="U345" i="16"/>
  <c r="S346" i="16"/>
  <c r="D346" i="16"/>
  <c r="E346" i="16"/>
  <c r="U346" i="16"/>
  <c r="S347" i="16"/>
  <c r="D347" i="16"/>
  <c r="E347" i="16"/>
  <c r="U347" i="16"/>
  <c r="S348" i="16"/>
  <c r="D348" i="16"/>
  <c r="E348" i="16"/>
  <c r="U348" i="16"/>
  <c r="S349" i="16"/>
  <c r="D349" i="16"/>
  <c r="E349" i="16"/>
  <c r="U349" i="16"/>
  <c r="S350" i="16"/>
  <c r="D350" i="16"/>
  <c r="E350" i="16"/>
  <c r="U350" i="16"/>
  <c r="S351" i="16"/>
  <c r="D351" i="16"/>
  <c r="E351" i="16"/>
  <c r="U351" i="16"/>
  <c r="S352" i="16"/>
  <c r="D352" i="16"/>
  <c r="E352" i="16"/>
  <c r="U352" i="16"/>
  <c r="S353" i="16"/>
  <c r="D353" i="16"/>
  <c r="E353" i="16"/>
  <c r="U353" i="16"/>
  <c r="S354" i="16"/>
  <c r="D354" i="16"/>
  <c r="E354" i="16"/>
  <c r="U354" i="16"/>
  <c r="S355" i="16"/>
  <c r="D355" i="16"/>
  <c r="E355" i="16"/>
  <c r="U355" i="16"/>
  <c r="S356" i="16"/>
  <c r="D356" i="16"/>
  <c r="E356" i="16"/>
  <c r="U356" i="16"/>
  <c r="S357" i="16"/>
  <c r="D357" i="16"/>
  <c r="E357" i="16"/>
  <c r="U357" i="16"/>
  <c r="S358" i="16"/>
  <c r="D358" i="16"/>
  <c r="E358" i="16"/>
  <c r="U358" i="16"/>
  <c r="S359" i="16"/>
  <c r="D359" i="16"/>
  <c r="E359" i="16"/>
  <c r="U359" i="16"/>
  <c r="S360" i="16"/>
  <c r="D360" i="16"/>
  <c r="E360" i="16"/>
  <c r="U360" i="16"/>
  <c r="S361" i="16"/>
  <c r="D361" i="16"/>
  <c r="E361" i="16"/>
  <c r="U361" i="16"/>
  <c r="S362" i="16"/>
  <c r="D362" i="16"/>
  <c r="E362" i="16"/>
  <c r="U362" i="16"/>
  <c r="S363" i="16"/>
  <c r="D363" i="16"/>
  <c r="E363" i="16"/>
  <c r="U363" i="16"/>
  <c r="S364" i="16"/>
  <c r="D364" i="16"/>
  <c r="E364" i="16"/>
  <c r="U364" i="16"/>
  <c r="S365" i="16"/>
  <c r="D365" i="16"/>
  <c r="E365" i="16"/>
  <c r="U365" i="16"/>
  <c r="S366" i="16"/>
  <c r="D366" i="16"/>
  <c r="E366" i="16"/>
  <c r="U366" i="16"/>
  <c r="S367" i="16"/>
  <c r="D367" i="16"/>
  <c r="E367" i="16"/>
  <c r="U367" i="16"/>
  <c r="S368" i="16"/>
  <c r="D368" i="16"/>
  <c r="E368" i="16"/>
  <c r="U368" i="16"/>
  <c r="S369" i="16"/>
  <c r="D369" i="16"/>
  <c r="E369" i="16"/>
  <c r="U369" i="16"/>
  <c r="S370" i="16"/>
  <c r="D370" i="16"/>
  <c r="E370" i="16"/>
  <c r="U370" i="16"/>
  <c r="S371" i="16"/>
  <c r="D371" i="16"/>
  <c r="E371" i="16"/>
  <c r="U371" i="16"/>
  <c r="S372" i="16"/>
  <c r="D372" i="16"/>
  <c r="E372" i="16"/>
  <c r="U372" i="16"/>
  <c r="S373" i="16"/>
  <c r="D373" i="16"/>
  <c r="E373" i="16"/>
  <c r="U373" i="16"/>
  <c r="S374" i="16"/>
  <c r="D374" i="16"/>
  <c r="E374" i="16"/>
  <c r="U374" i="16"/>
  <c r="S375" i="16"/>
  <c r="D375" i="16"/>
  <c r="E375" i="16"/>
  <c r="U375" i="16"/>
  <c r="S376" i="16"/>
  <c r="D376" i="16"/>
  <c r="E376" i="16"/>
  <c r="U376" i="16"/>
  <c r="S377" i="16"/>
  <c r="D377" i="16"/>
  <c r="E377" i="16"/>
  <c r="U377" i="16"/>
  <c r="S378" i="16"/>
  <c r="D378" i="16"/>
  <c r="E378" i="16"/>
  <c r="U378" i="16"/>
  <c r="S379" i="16"/>
  <c r="D379" i="16"/>
  <c r="E379" i="16"/>
  <c r="U379" i="16"/>
  <c r="S380" i="16"/>
  <c r="D380" i="16"/>
  <c r="E380" i="16"/>
  <c r="U380" i="16"/>
  <c r="S381" i="16"/>
  <c r="D381" i="16"/>
  <c r="E381" i="16"/>
  <c r="U381" i="16"/>
  <c r="S382" i="16"/>
  <c r="D382" i="16"/>
  <c r="E382" i="16"/>
  <c r="U382" i="16"/>
  <c r="S383" i="16"/>
  <c r="D383" i="16"/>
  <c r="E383" i="16"/>
  <c r="U383" i="16"/>
  <c r="S384" i="16"/>
  <c r="D384" i="16"/>
  <c r="E384" i="16"/>
  <c r="U384" i="16"/>
  <c r="S385" i="16"/>
  <c r="D385" i="16"/>
  <c r="E385" i="16"/>
  <c r="U385" i="16"/>
  <c r="S386" i="16"/>
  <c r="D386" i="16"/>
  <c r="E386" i="16"/>
  <c r="U386" i="16"/>
  <c r="S387" i="16"/>
  <c r="D387" i="16"/>
  <c r="E387" i="16"/>
  <c r="U387" i="16"/>
  <c r="S388" i="16"/>
  <c r="D388" i="16"/>
  <c r="E388" i="16"/>
  <c r="U388" i="16"/>
  <c r="S389" i="16"/>
  <c r="D389" i="16"/>
  <c r="E389" i="16"/>
  <c r="U389" i="16"/>
  <c r="S390" i="16"/>
  <c r="D390" i="16"/>
  <c r="E390" i="16"/>
  <c r="U390" i="16"/>
  <c r="S391" i="16"/>
  <c r="D391" i="16"/>
  <c r="E391" i="16"/>
  <c r="U391" i="16"/>
  <c r="S392" i="16"/>
  <c r="D392" i="16"/>
  <c r="E392" i="16"/>
  <c r="U392" i="16"/>
  <c r="S393" i="16"/>
  <c r="D393" i="16"/>
  <c r="E393" i="16"/>
  <c r="U393" i="16"/>
  <c r="S394" i="16"/>
  <c r="D394" i="16"/>
  <c r="E394" i="16"/>
  <c r="U394" i="16"/>
  <c r="S395" i="16"/>
  <c r="D395" i="16"/>
  <c r="E395" i="16"/>
  <c r="U395" i="16"/>
  <c r="S396" i="16"/>
  <c r="D396" i="16"/>
  <c r="E396" i="16"/>
  <c r="U396" i="16"/>
  <c r="S397" i="16"/>
  <c r="D397" i="16"/>
  <c r="E397" i="16"/>
  <c r="U397" i="16"/>
  <c r="S398" i="16"/>
  <c r="D398" i="16"/>
  <c r="E398" i="16"/>
  <c r="U398" i="16"/>
  <c r="S399" i="16"/>
  <c r="D399" i="16"/>
  <c r="E399" i="16"/>
  <c r="U399" i="16"/>
  <c r="S400" i="16"/>
  <c r="D400" i="16"/>
  <c r="E400" i="16"/>
  <c r="U400" i="16"/>
  <c r="S401" i="16"/>
  <c r="D401" i="16"/>
  <c r="E401" i="16"/>
  <c r="U401" i="16"/>
  <c r="S402" i="16"/>
  <c r="D402" i="16"/>
  <c r="E402" i="16"/>
  <c r="U402" i="16"/>
  <c r="S403" i="16"/>
  <c r="D403" i="16"/>
  <c r="E403" i="16"/>
  <c r="U403" i="16"/>
  <c r="S404" i="16"/>
  <c r="D404" i="16"/>
  <c r="E404" i="16"/>
  <c r="U404" i="16"/>
  <c r="S405" i="16"/>
  <c r="D405" i="16"/>
  <c r="E405" i="16"/>
  <c r="U405" i="16"/>
  <c r="S406" i="16"/>
  <c r="D406" i="16"/>
  <c r="E406" i="16"/>
  <c r="U406" i="16"/>
  <c r="S407" i="16"/>
  <c r="D407" i="16"/>
  <c r="E407" i="16"/>
  <c r="U407" i="16"/>
  <c r="S408" i="16"/>
  <c r="D408" i="16"/>
  <c r="E408" i="16"/>
  <c r="U408" i="16"/>
  <c r="S409" i="16"/>
  <c r="D409" i="16"/>
  <c r="E409" i="16"/>
  <c r="U409" i="16"/>
  <c r="S410" i="16"/>
  <c r="D410" i="16"/>
  <c r="E410" i="16"/>
  <c r="U410" i="16"/>
  <c r="S411" i="16"/>
  <c r="D411" i="16"/>
  <c r="E411" i="16"/>
  <c r="U411" i="16"/>
  <c r="S412" i="16"/>
  <c r="D412" i="16"/>
  <c r="E412" i="16"/>
  <c r="U412" i="16"/>
  <c r="S413" i="16"/>
  <c r="D413" i="16"/>
  <c r="E413" i="16"/>
  <c r="U413" i="16"/>
  <c r="S414" i="16"/>
  <c r="D414" i="16"/>
  <c r="E414" i="16"/>
  <c r="U414" i="16"/>
  <c r="S415" i="16"/>
  <c r="D415" i="16"/>
  <c r="E415" i="16"/>
  <c r="U415" i="16"/>
  <c r="S416" i="16"/>
  <c r="D416" i="16"/>
  <c r="E416" i="16"/>
  <c r="U416" i="16"/>
  <c r="S417" i="16"/>
  <c r="D417" i="16"/>
  <c r="E417" i="16"/>
  <c r="U417" i="16"/>
  <c r="S418" i="16"/>
  <c r="D418" i="16"/>
  <c r="E418" i="16"/>
  <c r="U418" i="16"/>
  <c r="S419" i="16"/>
  <c r="D419" i="16"/>
  <c r="E419" i="16"/>
  <c r="U419" i="16"/>
  <c r="S420" i="16"/>
  <c r="D420" i="16"/>
  <c r="E420" i="16"/>
  <c r="U420" i="16"/>
  <c r="S421" i="16"/>
  <c r="D421" i="16"/>
  <c r="E421" i="16"/>
  <c r="U421" i="16"/>
  <c r="S422" i="16"/>
  <c r="D422" i="16"/>
  <c r="E422" i="16"/>
  <c r="U422" i="16"/>
  <c r="S423" i="16"/>
  <c r="D423" i="16"/>
  <c r="E423" i="16"/>
  <c r="U423" i="16"/>
  <c r="S424" i="16"/>
  <c r="D424" i="16"/>
  <c r="E424" i="16"/>
  <c r="U424" i="16"/>
  <c r="S425" i="16"/>
  <c r="D425" i="16"/>
  <c r="E425" i="16"/>
  <c r="U425" i="16"/>
  <c r="S426" i="16"/>
  <c r="D426" i="16"/>
  <c r="E426" i="16"/>
  <c r="U426" i="16"/>
  <c r="S427" i="16"/>
  <c r="D427" i="16"/>
  <c r="E427" i="16"/>
  <c r="U427" i="16"/>
  <c r="S428" i="16"/>
  <c r="D428" i="16"/>
  <c r="E428" i="16"/>
  <c r="U428" i="16"/>
  <c r="S429" i="16"/>
  <c r="D429" i="16"/>
  <c r="E429" i="16"/>
  <c r="U429" i="16"/>
  <c r="S430" i="16"/>
  <c r="D430" i="16"/>
  <c r="E430" i="16"/>
  <c r="U430" i="16"/>
  <c r="S431" i="16"/>
  <c r="D431" i="16"/>
  <c r="E431" i="16"/>
  <c r="U431" i="16"/>
  <c r="S432" i="16"/>
  <c r="D432" i="16"/>
  <c r="E432" i="16"/>
  <c r="U432" i="16"/>
  <c r="S433" i="16"/>
  <c r="D433" i="16"/>
  <c r="E433" i="16"/>
  <c r="U433" i="16"/>
  <c r="S434" i="16"/>
  <c r="D434" i="16"/>
  <c r="E434" i="16"/>
  <c r="U434" i="16"/>
  <c r="S435" i="16"/>
  <c r="D435" i="16"/>
  <c r="E435" i="16"/>
  <c r="U435" i="16"/>
  <c r="S436" i="16"/>
  <c r="D436" i="16"/>
  <c r="E436" i="16"/>
  <c r="U436" i="16"/>
  <c r="S437" i="16"/>
  <c r="D437" i="16"/>
  <c r="E437" i="16"/>
  <c r="U437" i="16"/>
  <c r="S438" i="16"/>
  <c r="D438" i="16"/>
  <c r="E438" i="16"/>
  <c r="U438" i="16"/>
  <c r="S439" i="16"/>
  <c r="D439" i="16"/>
  <c r="E439" i="16"/>
  <c r="U439" i="16"/>
  <c r="S440" i="16"/>
  <c r="D440" i="16"/>
  <c r="E440" i="16"/>
  <c r="U440" i="16"/>
  <c r="S441" i="16"/>
  <c r="D441" i="16"/>
  <c r="E441" i="16"/>
  <c r="U441" i="16"/>
  <c r="S442" i="16"/>
  <c r="D442" i="16"/>
  <c r="E442" i="16"/>
  <c r="U442" i="16"/>
  <c r="S443" i="16"/>
  <c r="D443" i="16"/>
  <c r="E443" i="16"/>
  <c r="U443" i="16"/>
  <c r="S444" i="16"/>
  <c r="D444" i="16"/>
  <c r="E444" i="16"/>
  <c r="U444" i="16"/>
  <c r="S445" i="16"/>
  <c r="D445" i="16"/>
  <c r="E445" i="16"/>
  <c r="U445" i="16"/>
  <c r="S446" i="16"/>
  <c r="D446" i="16"/>
  <c r="E446" i="16"/>
  <c r="U446" i="16"/>
  <c r="S447" i="16"/>
  <c r="D447" i="16"/>
  <c r="E447" i="16"/>
  <c r="U447" i="16"/>
  <c r="S448" i="16"/>
  <c r="D448" i="16"/>
  <c r="E448" i="16"/>
  <c r="U448" i="16"/>
  <c r="S449" i="16"/>
  <c r="D449" i="16"/>
  <c r="E449" i="16"/>
  <c r="U449" i="16"/>
  <c r="S450" i="16"/>
  <c r="D450" i="16"/>
  <c r="E450" i="16"/>
  <c r="U450" i="16"/>
  <c r="S451" i="16"/>
  <c r="D451" i="16"/>
  <c r="E451" i="16"/>
  <c r="U451" i="16"/>
  <c r="S452" i="16"/>
  <c r="D452" i="16"/>
  <c r="E452" i="16"/>
  <c r="U452" i="16"/>
  <c r="S453" i="16"/>
  <c r="D453" i="16"/>
  <c r="E453" i="16"/>
  <c r="U453" i="16"/>
  <c r="D454" i="16"/>
  <c r="E454" i="16"/>
  <c r="U454" i="16"/>
  <c r="S455" i="16"/>
  <c r="D455" i="16"/>
  <c r="E455" i="16"/>
  <c r="U455" i="16"/>
  <c r="S456" i="16"/>
  <c r="D456" i="16"/>
  <c r="E456" i="16"/>
  <c r="U456" i="16"/>
  <c r="S457" i="16"/>
  <c r="D457" i="16"/>
  <c r="E457" i="16"/>
  <c r="U457" i="16"/>
  <c r="S458" i="16"/>
  <c r="D458" i="16"/>
  <c r="E458" i="16"/>
  <c r="U458" i="16"/>
  <c r="S459" i="16"/>
  <c r="D459" i="16"/>
  <c r="E459" i="16"/>
  <c r="U459" i="16"/>
  <c r="S460" i="16"/>
  <c r="D460" i="16"/>
  <c r="E460" i="16"/>
  <c r="U460" i="16"/>
  <c r="S461" i="16"/>
  <c r="D461" i="16"/>
  <c r="E461" i="16"/>
  <c r="U461" i="16"/>
  <c r="S462" i="16"/>
  <c r="D462" i="16"/>
  <c r="E462" i="16"/>
  <c r="U462" i="16"/>
  <c r="S463" i="16"/>
  <c r="D463" i="16"/>
  <c r="E463" i="16"/>
  <c r="U463" i="16"/>
  <c r="S464" i="16"/>
  <c r="D464" i="16"/>
  <c r="E464" i="16"/>
  <c r="U464" i="16"/>
  <c r="S465" i="16"/>
  <c r="D465" i="16"/>
  <c r="E465" i="16"/>
  <c r="U465" i="16"/>
  <c r="S466" i="16"/>
  <c r="D466" i="16"/>
  <c r="E466" i="16"/>
  <c r="U466" i="16"/>
  <c r="S467" i="16"/>
  <c r="D467" i="16"/>
  <c r="E467" i="16"/>
  <c r="U467" i="16"/>
  <c r="S468" i="16"/>
  <c r="D468" i="16"/>
  <c r="E468" i="16"/>
  <c r="U468" i="16"/>
  <c r="S469" i="16"/>
  <c r="D469" i="16"/>
  <c r="E469" i="16"/>
  <c r="U469" i="16"/>
  <c r="S470" i="16"/>
  <c r="D470" i="16"/>
  <c r="E470" i="16"/>
  <c r="U470" i="16"/>
  <c r="S471" i="16"/>
  <c r="D471" i="16"/>
  <c r="E471" i="16"/>
  <c r="U471" i="16"/>
  <c r="S472" i="16"/>
  <c r="D472" i="16"/>
  <c r="E472" i="16"/>
  <c r="U472" i="16"/>
  <c r="S473" i="16"/>
  <c r="D473" i="16"/>
  <c r="E473" i="16"/>
  <c r="U473" i="16"/>
  <c r="S474" i="16"/>
  <c r="D474" i="16"/>
  <c r="E474" i="16"/>
  <c r="U474" i="16"/>
  <c r="S475" i="16"/>
  <c r="D475" i="16"/>
  <c r="E475" i="16"/>
  <c r="U475" i="16"/>
  <c r="S476" i="16"/>
  <c r="D476" i="16"/>
  <c r="E476" i="16"/>
  <c r="U476" i="16"/>
  <c r="S477" i="16"/>
  <c r="D477" i="16"/>
  <c r="E477" i="16"/>
  <c r="U477" i="16"/>
  <c r="S478" i="16"/>
  <c r="D478" i="16"/>
  <c r="E478" i="16"/>
  <c r="U478" i="16"/>
  <c r="S479" i="16"/>
  <c r="D479" i="16"/>
  <c r="E479" i="16"/>
  <c r="U479" i="16"/>
  <c r="S480" i="16"/>
  <c r="D480" i="16"/>
  <c r="E480" i="16"/>
  <c r="U480" i="16"/>
  <c r="S481" i="16"/>
  <c r="D481" i="16"/>
  <c r="E481" i="16"/>
  <c r="U481" i="16"/>
  <c r="S482" i="16"/>
  <c r="D482" i="16"/>
  <c r="E482" i="16"/>
  <c r="U482" i="16"/>
  <c r="S483" i="16"/>
  <c r="D483" i="16"/>
  <c r="E483" i="16"/>
  <c r="U483" i="16"/>
  <c r="S484" i="16"/>
  <c r="D484" i="16"/>
  <c r="E484" i="16"/>
  <c r="U484" i="16"/>
  <c r="S485" i="16"/>
  <c r="D485" i="16"/>
  <c r="E485" i="16"/>
  <c r="U485" i="16"/>
  <c r="S486" i="16"/>
  <c r="D486" i="16"/>
  <c r="E486" i="16"/>
  <c r="U486" i="16"/>
  <c r="S487" i="16"/>
  <c r="D487" i="16"/>
  <c r="E487" i="16"/>
  <c r="U487" i="16"/>
  <c r="S488" i="16"/>
  <c r="D488" i="16"/>
  <c r="E488" i="16"/>
  <c r="U488" i="16"/>
  <c r="S489" i="16"/>
  <c r="D489" i="16"/>
  <c r="E489" i="16"/>
  <c r="U489" i="16"/>
  <c r="S490" i="16"/>
  <c r="D490" i="16"/>
  <c r="E490" i="16"/>
  <c r="U490" i="16"/>
  <c r="S491" i="16"/>
  <c r="D491" i="16"/>
  <c r="E491" i="16"/>
  <c r="U491" i="16"/>
  <c r="S492" i="16"/>
  <c r="D492" i="16"/>
  <c r="E492" i="16"/>
  <c r="U492" i="16"/>
  <c r="S493" i="16"/>
  <c r="D493" i="16"/>
  <c r="E493" i="16"/>
  <c r="U493" i="16"/>
  <c r="S494" i="16"/>
  <c r="D494" i="16"/>
  <c r="E494" i="16"/>
  <c r="U494" i="16"/>
  <c r="S495" i="16"/>
  <c r="D495" i="16"/>
  <c r="E495" i="16"/>
  <c r="U495" i="16"/>
  <c r="S496" i="16"/>
  <c r="D496" i="16"/>
  <c r="E496" i="16"/>
  <c r="U496" i="16"/>
  <c r="S497" i="16"/>
  <c r="D497" i="16"/>
  <c r="E497" i="16"/>
  <c r="U497" i="16"/>
  <c r="S498" i="16"/>
  <c r="D498" i="16"/>
  <c r="E498" i="16"/>
  <c r="U498" i="16"/>
  <c r="S499" i="16"/>
  <c r="D499" i="16"/>
  <c r="E499" i="16"/>
  <c r="U499" i="16"/>
  <c r="S500" i="16"/>
  <c r="D500" i="16"/>
  <c r="E500" i="16"/>
  <c r="U500" i="16"/>
  <c r="S501" i="16"/>
  <c r="D501" i="16"/>
  <c r="E501" i="16"/>
  <c r="U501" i="16"/>
  <c r="S502" i="16"/>
  <c r="D502" i="16"/>
  <c r="E502" i="16"/>
  <c r="U502" i="16"/>
  <c r="S503" i="16"/>
  <c r="D503" i="16"/>
  <c r="E503" i="16"/>
  <c r="U503" i="16"/>
  <c r="S504" i="16"/>
  <c r="D504" i="16"/>
  <c r="E504" i="16"/>
  <c r="U504" i="16"/>
  <c r="S505" i="16"/>
  <c r="D505" i="16"/>
  <c r="E505" i="16"/>
  <c r="U505" i="16"/>
  <c r="S506" i="16"/>
  <c r="D506" i="16"/>
  <c r="E506" i="16"/>
  <c r="U506" i="16"/>
  <c r="S507" i="16"/>
  <c r="D507" i="16"/>
  <c r="E507" i="16"/>
  <c r="U507" i="16"/>
  <c r="S508" i="16"/>
  <c r="D508" i="16"/>
  <c r="E508" i="16"/>
  <c r="U508" i="16"/>
  <c r="S509" i="16"/>
  <c r="D509" i="16"/>
  <c r="E509" i="16"/>
  <c r="U509" i="16"/>
  <c r="S510" i="16"/>
  <c r="D510" i="16"/>
  <c r="E510" i="16"/>
  <c r="U510" i="16"/>
  <c r="S511" i="16"/>
  <c r="D511" i="16"/>
  <c r="E511" i="16"/>
  <c r="U511" i="16"/>
  <c r="S512" i="16"/>
  <c r="D512" i="16"/>
  <c r="E512" i="16"/>
  <c r="U512" i="16"/>
  <c r="S513" i="16"/>
  <c r="D513" i="16"/>
  <c r="E513" i="16"/>
  <c r="U513" i="16"/>
  <c r="S514" i="16"/>
  <c r="D514" i="16"/>
  <c r="E514" i="16"/>
  <c r="U514" i="16"/>
  <c r="S515" i="16"/>
  <c r="D515" i="16"/>
  <c r="E515" i="16"/>
  <c r="U515" i="16"/>
  <c r="S516" i="16"/>
  <c r="D516" i="16"/>
  <c r="E516" i="16"/>
  <c r="U516" i="16"/>
  <c r="S517" i="16"/>
  <c r="D517" i="16"/>
  <c r="E517" i="16"/>
  <c r="U517" i="16"/>
  <c r="S518" i="16"/>
  <c r="D518" i="16"/>
  <c r="E518" i="16"/>
  <c r="U518" i="16"/>
  <c r="S519" i="16"/>
  <c r="D519" i="16"/>
  <c r="E519" i="16"/>
  <c r="U519" i="16"/>
  <c r="S520" i="16"/>
  <c r="D520" i="16"/>
  <c r="E520" i="16"/>
  <c r="U520" i="16"/>
  <c r="S521" i="16"/>
  <c r="D521" i="16"/>
  <c r="E521" i="16"/>
  <c r="U521" i="16"/>
  <c r="S522" i="16"/>
  <c r="D522" i="16"/>
  <c r="E522" i="16"/>
  <c r="U522" i="16"/>
  <c r="S523" i="16"/>
  <c r="D523" i="16"/>
  <c r="E523" i="16"/>
  <c r="U523" i="16"/>
  <c r="D524" i="16"/>
  <c r="E524" i="16"/>
  <c r="U524" i="16"/>
  <c r="S525" i="16"/>
  <c r="D525" i="16"/>
  <c r="E525" i="16"/>
  <c r="U525" i="16"/>
  <c r="S526" i="16"/>
  <c r="D526" i="16"/>
  <c r="E526" i="16"/>
  <c r="U526" i="16"/>
  <c r="S527" i="16"/>
  <c r="D527" i="16"/>
  <c r="E527" i="16"/>
  <c r="U527" i="16"/>
  <c r="S528" i="16"/>
  <c r="D528" i="16"/>
  <c r="E528" i="16"/>
  <c r="U528" i="16"/>
  <c r="D529" i="16"/>
  <c r="E529" i="16"/>
  <c r="U529" i="16"/>
  <c r="S530" i="16"/>
  <c r="D530" i="16"/>
  <c r="E530" i="16"/>
  <c r="U530" i="16"/>
  <c r="S531" i="16"/>
  <c r="D531" i="16"/>
  <c r="E531" i="16"/>
  <c r="U531" i="16"/>
  <c r="D532" i="16"/>
  <c r="U532" i="16"/>
  <c r="D533" i="16"/>
  <c r="E533" i="16"/>
  <c r="U533" i="16"/>
  <c r="S534" i="16"/>
  <c r="D534" i="16"/>
  <c r="E534" i="16"/>
  <c r="U534" i="16"/>
  <c r="S535" i="16"/>
  <c r="D535" i="16"/>
  <c r="E535" i="16"/>
  <c r="U535" i="16"/>
  <c r="D536" i="16"/>
  <c r="E536" i="16"/>
  <c r="U536" i="16"/>
  <c r="D537" i="16"/>
  <c r="E537" i="16"/>
  <c r="U537" i="16"/>
  <c r="S538" i="16"/>
  <c r="D538" i="16"/>
  <c r="E538" i="16"/>
  <c r="U538" i="16"/>
  <c r="S539" i="16"/>
  <c r="D539" i="16"/>
  <c r="E539" i="16"/>
  <c r="U539" i="16"/>
  <c r="S540" i="16"/>
  <c r="D540" i="16"/>
  <c r="E540" i="16"/>
  <c r="U540" i="16"/>
  <c r="S541" i="16"/>
  <c r="D541" i="16"/>
  <c r="E541" i="16"/>
  <c r="U541" i="16"/>
  <c r="S542" i="16"/>
  <c r="D542" i="16"/>
  <c r="E542" i="16"/>
  <c r="U542" i="16"/>
  <c r="S543" i="16"/>
  <c r="D543" i="16"/>
  <c r="E543" i="16"/>
  <c r="U543" i="16"/>
  <c r="D544" i="16"/>
  <c r="E544" i="16"/>
  <c r="U544" i="16"/>
  <c r="D545" i="16"/>
  <c r="U545" i="16"/>
  <c r="S546" i="16"/>
  <c r="D546" i="16"/>
  <c r="E546" i="16"/>
  <c r="U546" i="16"/>
  <c r="S547" i="16"/>
  <c r="D547" i="16"/>
  <c r="E547" i="16"/>
  <c r="U547" i="16"/>
  <c r="S548" i="16"/>
  <c r="D548" i="16"/>
  <c r="E548" i="16"/>
  <c r="U548" i="16"/>
  <c r="S549" i="16"/>
  <c r="D549" i="16"/>
  <c r="E549" i="16"/>
  <c r="U549" i="16"/>
  <c r="S550" i="16"/>
  <c r="D550" i="16"/>
  <c r="E550" i="16"/>
  <c r="U550" i="16"/>
  <c r="S551" i="16"/>
  <c r="D551" i="16"/>
  <c r="E551" i="16"/>
  <c r="U551" i="16"/>
  <c r="S552" i="16"/>
  <c r="D552" i="16"/>
  <c r="E552" i="16"/>
  <c r="U552" i="16"/>
  <c r="D553" i="16"/>
  <c r="E553" i="16"/>
  <c r="U553" i="16"/>
  <c r="S554" i="16"/>
  <c r="D554" i="16"/>
  <c r="E554" i="16"/>
  <c r="U554" i="16"/>
  <c r="D555" i="16"/>
  <c r="E555" i="16"/>
  <c r="U555" i="16"/>
  <c r="E556" i="16"/>
  <c r="U556" i="16"/>
  <c r="D557" i="16"/>
  <c r="E557" i="16"/>
  <c r="U557" i="16"/>
  <c r="D558" i="16"/>
  <c r="E558" i="16"/>
  <c r="U558" i="16"/>
  <c r="S559" i="16"/>
  <c r="D559" i="16"/>
  <c r="E559" i="16"/>
  <c r="U559" i="16"/>
  <c r="U560" i="16"/>
  <c r="D561" i="16"/>
  <c r="E561" i="16"/>
  <c r="U561" i="16"/>
  <c r="S562" i="16"/>
  <c r="D562" i="16"/>
  <c r="E562" i="16"/>
  <c r="U562" i="16"/>
  <c r="S563" i="16"/>
  <c r="D563" i="16"/>
  <c r="E563" i="16"/>
  <c r="U563" i="16"/>
  <c r="D564" i="16"/>
  <c r="U564" i="16"/>
  <c r="D565" i="16"/>
  <c r="E565" i="16"/>
  <c r="U565" i="16"/>
  <c r="S566" i="16"/>
  <c r="D566" i="16"/>
  <c r="E566" i="16"/>
  <c r="U566" i="16"/>
  <c r="S567" i="16"/>
  <c r="D567" i="16"/>
  <c r="E567" i="16"/>
  <c r="U567" i="16"/>
  <c r="S568" i="16"/>
  <c r="D568" i="16"/>
  <c r="E568" i="16"/>
  <c r="U568" i="16"/>
  <c r="S569" i="16"/>
  <c r="D569" i="16"/>
  <c r="E569" i="16"/>
  <c r="U569" i="16"/>
  <c r="S570" i="16"/>
  <c r="D570" i="16"/>
  <c r="E570" i="16"/>
  <c r="U570" i="16"/>
  <c r="S571" i="16"/>
  <c r="D571" i="16"/>
  <c r="E571" i="16"/>
  <c r="U571" i="16"/>
  <c r="S572" i="16"/>
  <c r="D572" i="16"/>
  <c r="E572" i="16"/>
  <c r="U572" i="16"/>
  <c r="D573" i="16"/>
  <c r="E573" i="16"/>
  <c r="U573" i="16"/>
  <c r="S575" i="16"/>
  <c r="D575" i="16"/>
  <c r="E575" i="16"/>
  <c r="U575" i="16"/>
  <c r="D576" i="16"/>
  <c r="E576" i="16"/>
  <c r="U576" i="16"/>
  <c r="D577" i="16"/>
  <c r="E577" i="16"/>
  <c r="U577" i="16"/>
  <c r="S578" i="16"/>
  <c r="D578" i="16"/>
  <c r="E578" i="16"/>
  <c r="U578" i="16"/>
  <c r="D579" i="16"/>
  <c r="E579" i="16"/>
  <c r="U579" i="16"/>
  <c r="D580" i="16"/>
  <c r="U580" i="16"/>
  <c r="D581" i="16"/>
  <c r="E581" i="16"/>
  <c r="U581" i="16"/>
  <c r="D582" i="16"/>
  <c r="E582" i="16"/>
  <c r="U582" i="16"/>
  <c r="S583" i="16"/>
  <c r="D583" i="16"/>
  <c r="E583" i="16"/>
  <c r="U583" i="16"/>
  <c r="D584" i="16"/>
  <c r="U584" i="16"/>
  <c r="D585" i="16"/>
  <c r="E585" i="16"/>
  <c r="U585" i="16"/>
  <c r="S586" i="16"/>
  <c r="D586" i="16"/>
  <c r="E586" i="16"/>
  <c r="U586" i="16"/>
  <c r="S587" i="16"/>
  <c r="D587" i="16"/>
  <c r="E587" i="16"/>
  <c r="U587" i="16"/>
  <c r="S588" i="16"/>
  <c r="D588" i="16"/>
  <c r="E588" i="16"/>
  <c r="U588" i="16"/>
  <c r="S589" i="16"/>
  <c r="D589" i="16"/>
  <c r="E589" i="16"/>
  <c r="U589" i="16"/>
  <c r="S590" i="16"/>
  <c r="D590" i="16"/>
  <c r="E590" i="16"/>
  <c r="U590" i="16"/>
  <c r="D591" i="16"/>
  <c r="E591" i="16"/>
  <c r="U591" i="16"/>
  <c r="D592" i="16"/>
  <c r="E592" i="16"/>
  <c r="U592" i="16"/>
  <c r="S593" i="16"/>
  <c r="D593" i="16"/>
  <c r="E593" i="16"/>
  <c r="U593" i="16"/>
  <c r="S594" i="16"/>
  <c r="D594" i="16"/>
  <c r="E594" i="16"/>
  <c r="U594" i="16"/>
  <c r="S595" i="16"/>
  <c r="D595" i="16"/>
  <c r="E595" i="16"/>
  <c r="U595" i="16"/>
  <c r="S597" i="16"/>
  <c r="D597" i="16"/>
  <c r="E597" i="16"/>
  <c r="U597" i="16"/>
  <c r="S598" i="16"/>
  <c r="D598" i="16"/>
  <c r="E598" i="16"/>
  <c r="U598" i="16"/>
  <c r="D599" i="16"/>
  <c r="E599" i="16"/>
  <c r="U599" i="16"/>
  <c r="D600" i="16"/>
  <c r="E600" i="16"/>
  <c r="U600" i="16"/>
  <c r="S601" i="16"/>
  <c r="D601" i="16"/>
  <c r="E601" i="16"/>
  <c r="U601" i="16"/>
  <c r="S602" i="16"/>
  <c r="D602" i="16"/>
  <c r="E602" i="16"/>
  <c r="U602" i="16"/>
  <c r="S603" i="16"/>
  <c r="D603" i="16"/>
  <c r="E603" i="16"/>
  <c r="U603" i="16"/>
  <c r="S604" i="16"/>
  <c r="D604" i="16"/>
  <c r="E604" i="16"/>
  <c r="U604" i="16"/>
  <c r="S605" i="16"/>
  <c r="D605" i="16"/>
  <c r="E605" i="16"/>
  <c r="U605" i="16"/>
  <c r="S606" i="16"/>
  <c r="D606" i="16"/>
  <c r="E606" i="16"/>
  <c r="U606" i="16"/>
  <c r="S607" i="16"/>
  <c r="D607" i="16"/>
  <c r="E607" i="16"/>
  <c r="U607" i="16"/>
  <c r="D608" i="16"/>
  <c r="E608" i="16"/>
  <c r="U608" i="16"/>
  <c r="S609" i="16"/>
  <c r="D609" i="16"/>
  <c r="E609" i="16"/>
  <c r="U609" i="16"/>
  <c r="S610" i="16"/>
  <c r="D610" i="16"/>
  <c r="E610" i="16"/>
  <c r="U610" i="16"/>
  <c r="D611" i="16"/>
  <c r="E611" i="16"/>
  <c r="U611" i="16"/>
  <c r="E612" i="16"/>
  <c r="U612" i="16"/>
  <c r="D613" i="16"/>
  <c r="E613" i="16"/>
  <c r="U613" i="16"/>
  <c r="S614" i="16"/>
  <c r="D614" i="16"/>
  <c r="E614" i="16"/>
  <c r="U614" i="16"/>
  <c r="D615" i="16"/>
  <c r="E615" i="16"/>
  <c r="U615" i="16"/>
  <c r="S616" i="16"/>
  <c r="D616" i="16"/>
  <c r="E616" i="16"/>
  <c r="U616" i="16"/>
  <c r="D617" i="16"/>
  <c r="U617" i="16"/>
  <c r="D618" i="16"/>
  <c r="E618" i="16"/>
  <c r="U618" i="16"/>
  <c r="S619" i="16"/>
  <c r="D619" i="16"/>
  <c r="E619" i="16"/>
  <c r="U619" i="16"/>
  <c r="E620" i="16"/>
  <c r="U620" i="16"/>
  <c r="S621" i="16"/>
  <c r="D621" i="16"/>
  <c r="E621" i="16"/>
  <c r="U621" i="16"/>
  <c r="S622" i="16"/>
  <c r="D622" i="16"/>
  <c r="E622" i="16"/>
  <c r="U622" i="16"/>
  <c r="S623" i="16"/>
  <c r="D623" i="16"/>
  <c r="E623" i="16"/>
  <c r="U623" i="16"/>
  <c r="D624" i="16"/>
  <c r="U624" i="16"/>
  <c r="D625" i="16"/>
  <c r="E625" i="16"/>
  <c r="U625" i="16"/>
  <c r="S626" i="16"/>
  <c r="D626" i="16"/>
  <c r="E626" i="16"/>
  <c r="U626" i="16"/>
  <c r="D627" i="16"/>
  <c r="E627" i="16"/>
  <c r="U627" i="16"/>
  <c r="D628" i="16"/>
  <c r="E628" i="16"/>
  <c r="U628" i="16"/>
  <c r="D629" i="16"/>
  <c r="E629" i="16"/>
  <c r="U629" i="16"/>
  <c r="D630" i="16"/>
  <c r="E630" i="16"/>
  <c r="U630" i="16"/>
  <c r="S631" i="16"/>
  <c r="D631" i="16"/>
  <c r="E631" i="16"/>
  <c r="U631" i="16"/>
  <c r="S632" i="16"/>
  <c r="D632" i="16"/>
  <c r="E632" i="16"/>
  <c r="U632" i="16"/>
  <c r="S633" i="16"/>
  <c r="D633" i="16"/>
  <c r="E633" i="16"/>
  <c r="U633" i="16"/>
  <c r="S634" i="16"/>
  <c r="D634" i="16"/>
  <c r="E634" i="16"/>
  <c r="U634" i="16"/>
  <c r="S635" i="16"/>
  <c r="D635" i="16"/>
  <c r="E635" i="16"/>
  <c r="U635" i="16"/>
  <c r="S636" i="16"/>
  <c r="D636" i="16"/>
  <c r="E636" i="16"/>
  <c r="U636" i="16"/>
  <c r="D638" i="16"/>
  <c r="E638" i="16"/>
  <c r="U638" i="16"/>
  <c r="D639" i="16"/>
  <c r="E639" i="16"/>
  <c r="U639" i="16"/>
  <c r="S640" i="16"/>
  <c r="D640" i="16"/>
  <c r="E640" i="16"/>
  <c r="U640" i="16"/>
  <c r="S641" i="16"/>
  <c r="D641" i="16"/>
  <c r="E641" i="16"/>
  <c r="U641" i="16"/>
  <c r="D642" i="16"/>
  <c r="E642" i="16"/>
  <c r="U642" i="16"/>
  <c r="S643" i="16"/>
  <c r="D643" i="16"/>
  <c r="E643" i="16"/>
  <c r="U643" i="16"/>
  <c r="S644" i="16"/>
  <c r="D644" i="16"/>
  <c r="E644" i="16"/>
  <c r="U644" i="16"/>
  <c r="S645" i="16"/>
  <c r="D645" i="16"/>
  <c r="E645" i="16"/>
  <c r="U645" i="16"/>
  <c r="S646" i="16"/>
  <c r="D646" i="16"/>
  <c r="E646" i="16"/>
  <c r="U646" i="16"/>
  <c r="S647" i="16"/>
  <c r="D647" i="16"/>
  <c r="E647" i="16"/>
  <c r="U647" i="16"/>
  <c r="D648" i="16"/>
  <c r="E648" i="16"/>
  <c r="U648" i="16"/>
  <c r="U649" i="16"/>
  <c r="S650" i="16"/>
  <c r="D650" i="16"/>
  <c r="E650" i="16"/>
  <c r="U650" i="16"/>
  <c r="D651" i="16"/>
  <c r="E651" i="16"/>
  <c r="U651" i="16"/>
  <c r="D652" i="16"/>
  <c r="E652" i="16"/>
  <c r="U652" i="16"/>
  <c r="D653" i="16"/>
  <c r="E653" i="16"/>
  <c r="U653" i="16"/>
  <c r="D654" i="16"/>
  <c r="U654" i="16"/>
  <c r="S655" i="16"/>
  <c r="D655" i="16"/>
  <c r="E655" i="16"/>
  <c r="U655" i="16"/>
  <c r="D656" i="16"/>
  <c r="E656" i="16"/>
  <c r="U656" i="16"/>
  <c r="D657" i="16"/>
  <c r="E657" i="16"/>
  <c r="U657" i="16"/>
  <c r="S658" i="16"/>
  <c r="D658" i="16"/>
  <c r="E658" i="16"/>
  <c r="U658" i="16"/>
  <c r="S659" i="16"/>
  <c r="D659" i="16"/>
  <c r="E659" i="16"/>
  <c r="U659" i="16"/>
  <c r="D660" i="16"/>
  <c r="E660" i="16"/>
  <c r="U660" i="16"/>
  <c r="D661" i="16"/>
  <c r="E661" i="16"/>
  <c r="U661" i="16"/>
  <c r="D662" i="16"/>
  <c r="E662" i="16"/>
  <c r="U662" i="16"/>
  <c r="S663" i="16"/>
  <c r="D663" i="16"/>
  <c r="E663" i="16"/>
  <c r="U663" i="16"/>
  <c r="S664" i="16"/>
  <c r="D664" i="16"/>
  <c r="E664" i="16"/>
  <c r="U664" i="16"/>
  <c r="E665" i="16"/>
  <c r="U665" i="16"/>
  <c r="S666" i="16"/>
  <c r="D666" i="16"/>
  <c r="E666" i="16"/>
  <c r="U666" i="16"/>
  <c r="S667" i="16"/>
  <c r="D667" i="16"/>
  <c r="E667" i="16"/>
  <c r="U667" i="16"/>
  <c r="D668" i="16"/>
  <c r="U668" i="16"/>
  <c r="S669" i="16"/>
  <c r="D669" i="16"/>
  <c r="E669" i="16"/>
  <c r="U669" i="16"/>
  <c r="D670" i="16"/>
  <c r="E670" i="16"/>
  <c r="U670" i="16"/>
  <c r="D671" i="16"/>
  <c r="E671" i="16"/>
  <c r="U671" i="16"/>
  <c r="S672" i="16"/>
  <c r="D672" i="16"/>
  <c r="E672" i="16"/>
  <c r="U672" i="16"/>
  <c r="E673" i="16"/>
  <c r="U673" i="16"/>
  <c r="D674" i="16"/>
  <c r="E674" i="16"/>
  <c r="U674" i="16"/>
  <c r="D675" i="16"/>
  <c r="E675" i="16"/>
  <c r="U675" i="16"/>
  <c r="D676" i="16"/>
  <c r="E676" i="16"/>
  <c r="U676" i="16"/>
  <c r="S677" i="16"/>
  <c r="D677" i="16"/>
  <c r="E677" i="16"/>
  <c r="U677" i="16"/>
  <c r="D678" i="16"/>
  <c r="E678" i="16"/>
  <c r="U678" i="16"/>
  <c r="S679" i="16"/>
  <c r="D679" i="16"/>
  <c r="E679" i="16"/>
  <c r="U679" i="16"/>
  <c r="S680" i="16"/>
  <c r="D680" i="16"/>
  <c r="E680" i="16"/>
  <c r="U680" i="16"/>
  <c r="D681" i="16"/>
  <c r="E681" i="16"/>
  <c r="U681" i="16"/>
  <c r="S682" i="16"/>
  <c r="D682" i="16"/>
  <c r="E682" i="16"/>
  <c r="U682" i="16"/>
  <c r="D683" i="16"/>
  <c r="E683" i="16"/>
  <c r="U683" i="16"/>
  <c r="S684" i="16"/>
  <c r="D684" i="16"/>
  <c r="E684" i="16"/>
  <c r="U684" i="16"/>
  <c r="D685" i="16"/>
  <c r="E685" i="16"/>
  <c r="U685" i="16"/>
  <c r="D686" i="16"/>
  <c r="E686" i="16"/>
  <c r="U686" i="16"/>
  <c r="S687" i="16"/>
  <c r="D687" i="16"/>
  <c r="E687" i="16"/>
  <c r="U687" i="16"/>
  <c r="S688" i="16"/>
  <c r="D688" i="16"/>
  <c r="E688" i="16"/>
  <c r="U688" i="16"/>
  <c r="D689" i="16"/>
  <c r="E689" i="16"/>
  <c r="U689" i="16"/>
  <c r="S690" i="16"/>
  <c r="D690" i="16"/>
  <c r="E690" i="16"/>
  <c r="U690" i="16"/>
  <c r="S691" i="16"/>
  <c r="D691" i="16"/>
  <c r="E691" i="16"/>
  <c r="U691" i="16"/>
  <c r="S692" i="16"/>
  <c r="D692" i="16"/>
  <c r="E692" i="16"/>
  <c r="U692" i="16"/>
  <c r="D693" i="16"/>
  <c r="E693" i="16"/>
  <c r="U693" i="16"/>
  <c r="S694" i="16"/>
  <c r="D694" i="16"/>
  <c r="E694" i="16"/>
  <c r="U694" i="16"/>
  <c r="S695" i="16"/>
  <c r="D695" i="16"/>
  <c r="E695" i="16"/>
  <c r="U695" i="16"/>
  <c r="D696" i="16"/>
  <c r="U696" i="16"/>
  <c r="S697" i="16"/>
  <c r="D697" i="16"/>
  <c r="E697" i="16"/>
  <c r="U697" i="16"/>
  <c r="D698" i="16"/>
  <c r="E698" i="16"/>
  <c r="U698" i="16"/>
  <c r="D699" i="16"/>
  <c r="E699" i="16"/>
  <c r="U699" i="16"/>
  <c r="E700" i="16"/>
  <c r="U700" i="16"/>
  <c r="D701" i="16"/>
  <c r="E701" i="16"/>
  <c r="U701" i="16"/>
  <c r="D702" i="16"/>
  <c r="E702" i="16"/>
  <c r="U702" i="16"/>
  <c r="D703" i="16"/>
  <c r="E703" i="16"/>
  <c r="U703" i="16"/>
  <c r="D704" i="16"/>
  <c r="E704" i="16"/>
  <c r="U704" i="16"/>
  <c r="D705" i="16"/>
  <c r="E705" i="16"/>
  <c r="U705" i="16"/>
  <c r="S706" i="16"/>
  <c r="D706" i="16"/>
  <c r="E706" i="16"/>
  <c r="U706" i="16"/>
  <c r="S707" i="16"/>
  <c r="D707" i="16"/>
  <c r="E707" i="16"/>
  <c r="U707" i="16"/>
  <c r="S708" i="16"/>
  <c r="D708" i="16"/>
  <c r="E708" i="16"/>
  <c r="U708" i="16"/>
  <c r="D709" i="16"/>
  <c r="U709" i="16"/>
  <c r="D710" i="16"/>
  <c r="E710" i="16"/>
  <c r="U710" i="16"/>
  <c r="S711" i="16"/>
  <c r="D711" i="16"/>
  <c r="E711" i="16"/>
  <c r="U711" i="16"/>
  <c r="D712" i="16"/>
  <c r="E712" i="16"/>
  <c r="U712" i="16"/>
  <c r="S713" i="16"/>
  <c r="D713" i="16"/>
  <c r="E713" i="16"/>
  <c r="U713" i="16"/>
  <c r="D714" i="16"/>
  <c r="U714" i="16"/>
  <c r="S715" i="16"/>
  <c r="D715" i="16"/>
  <c r="E715" i="16"/>
  <c r="U715" i="16"/>
  <c r="S716" i="16"/>
  <c r="D716" i="16"/>
  <c r="E716" i="16"/>
  <c r="U716" i="16"/>
  <c r="S717" i="16"/>
  <c r="D717" i="16"/>
  <c r="E717" i="16"/>
  <c r="U717" i="16"/>
  <c r="D718" i="16"/>
  <c r="E718" i="16"/>
  <c r="U718" i="16"/>
  <c r="S719" i="16"/>
  <c r="D719" i="16"/>
  <c r="E719" i="16"/>
  <c r="U719" i="16"/>
  <c r="S720" i="16"/>
  <c r="D720" i="16"/>
  <c r="E720" i="16"/>
  <c r="U720" i="16"/>
  <c r="D721" i="16"/>
  <c r="E721" i="16"/>
  <c r="U721" i="16"/>
  <c r="S722" i="16"/>
  <c r="D722" i="16"/>
  <c r="E722" i="16"/>
  <c r="U722" i="16"/>
  <c r="D723" i="16"/>
  <c r="E723" i="16"/>
  <c r="U723" i="16"/>
  <c r="D724" i="16"/>
  <c r="E724" i="16"/>
  <c r="U724" i="16"/>
  <c r="S725" i="16"/>
  <c r="D725" i="16"/>
  <c r="E725" i="16"/>
  <c r="U725" i="16"/>
  <c r="D726" i="16"/>
  <c r="E726" i="16"/>
  <c r="U726" i="16"/>
  <c r="S727" i="16"/>
  <c r="D727" i="16"/>
  <c r="E727" i="16"/>
  <c r="U727" i="16"/>
  <c r="D728" i="16"/>
  <c r="E728" i="16"/>
  <c r="U728" i="16"/>
  <c r="S729" i="16"/>
  <c r="D729" i="16"/>
  <c r="E729" i="16"/>
  <c r="U729" i="16"/>
  <c r="S730" i="16"/>
  <c r="D730" i="16"/>
  <c r="E730" i="16"/>
  <c r="U730" i="16"/>
  <c r="D731" i="16"/>
  <c r="E731" i="16"/>
  <c r="U731" i="16"/>
  <c r="S732" i="16"/>
  <c r="D732" i="16"/>
  <c r="E732" i="16"/>
  <c r="U732" i="16"/>
  <c r="D733" i="16"/>
  <c r="E733" i="16"/>
  <c r="U733" i="16"/>
  <c r="S734" i="16"/>
  <c r="D734" i="16"/>
  <c r="E734" i="16"/>
  <c r="U734" i="16"/>
  <c r="S735" i="16"/>
  <c r="D735" i="16"/>
  <c r="E735" i="16"/>
  <c r="U735" i="16"/>
  <c r="S736" i="16"/>
  <c r="D736" i="16"/>
  <c r="E736" i="16"/>
  <c r="U736" i="16"/>
  <c r="D737" i="16"/>
  <c r="E737" i="16"/>
  <c r="U737" i="16"/>
  <c r="S738" i="16"/>
  <c r="D738" i="16"/>
  <c r="E738" i="16"/>
  <c r="U738" i="16"/>
  <c r="S739" i="16"/>
  <c r="D739" i="16"/>
  <c r="E739" i="16"/>
  <c r="U739" i="16"/>
  <c r="S740" i="16"/>
  <c r="D740" i="16"/>
  <c r="E740" i="16"/>
  <c r="U740" i="16"/>
  <c r="S741" i="16"/>
  <c r="D741" i="16"/>
  <c r="E741" i="16"/>
  <c r="U741" i="16"/>
  <c r="S742" i="16"/>
  <c r="D742" i="16"/>
  <c r="E742" i="16"/>
  <c r="U742" i="16"/>
  <c r="S743" i="16"/>
  <c r="D743" i="16"/>
  <c r="E743" i="16"/>
  <c r="U743" i="16"/>
  <c r="E744" i="16"/>
  <c r="U744" i="16"/>
  <c r="S745" i="16"/>
  <c r="D745" i="16"/>
  <c r="E745" i="16"/>
  <c r="U745" i="16"/>
  <c r="D746" i="16"/>
  <c r="E746" i="16"/>
  <c r="U746" i="16"/>
  <c r="S747" i="16"/>
  <c r="D747" i="16"/>
  <c r="E747" i="16"/>
  <c r="U747" i="16"/>
  <c r="U748" i="16"/>
  <c r="D749" i="16"/>
  <c r="E749" i="16"/>
  <c r="U749" i="16"/>
  <c r="D750" i="16"/>
  <c r="E750" i="16"/>
  <c r="U750" i="16"/>
  <c r="S751" i="16"/>
  <c r="D751" i="16"/>
  <c r="E751" i="16"/>
  <c r="U751" i="16"/>
  <c r="D752" i="16"/>
  <c r="E752" i="16"/>
  <c r="U752" i="16"/>
  <c r="D753" i="16"/>
  <c r="E753" i="16"/>
  <c r="U753" i="16"/>
  <c r="D754" i="16"/>
  <c r="E754" i="16"/>
  <c r="U754" i="16"/>
  <c r="D755" i="16"/>
  <c r="E755" i="16"/>
  <c r="U755" i="16"/>
  <c r="D756" i="16"/>
  <c r="E756" i="16"/>
  <c r="U756" i="16"/>
  <c r="S757" i="16"/>
  <c r="D757" i="16"/>
  <c r="E757" i="16"/>
  <c r="U757" i="16"/>
  <c r="D758" i="16"/>
  <c r="E758" i="16"/>
  <c r="U758" i="16"/>
  <c r="S759" i="16"/>
  <c r="D759" i="16"/>
  <c r="E759" i="16"/>
  <c r="U759" i="16"/>
  <c r="D760" i="16"/>
  <c r="E760" i="16"/>
  <c r="U760" i="16"/>
  <c r="D761" i="16"/>
  <c r="E761" i="16"/>
  <c r="U761" i="16"/>
  <c r="D762" i="16"/>
  <c r="E762" i="16"/>
  <c r="U762" i="16"/>
  <c r="S764" i="16"/>
  <c r="D764" i="16"/>
  <c r="E764" i="16"/>
  <c r="U764" i="16"/>
  <c r="D765" i="16"/>
  <c r="U765" i="16"/>
  <c r="D766" i="16"/>
  <c r="E766" i="16"/>
  <c r="U766" i="16"/>
  <c r="S767" i="16"/>
  <c r="D767" i="16"/>
  <c r="E767" i="16"/>
  <c r="U767" i="16"/>
  <c r="S768" i="16"/>
  <c r="D768" i="16"/>
  <c r="E768" i="16"/>
  <c r="U768" i="16"/>
  <c r="S769" i="16"/>
  <c r="D769" i="16"/>
  <c r="E769" i="16"/>
  <c r="U769" i="16"/>
  <c r="D770" i="16"/>
  <c r="E770" i="16"/>
  <c r="U770" i="16"/>
  <c r="S771" i="16"/>
  <c r="D771" i="16"/>
  <c r="E771" i="16"/>
  <c r="U771" i="16"/>
  <c r="D772" i="16"/>
  <c r="E772" i="16"/>
  <c r="U772" i="16"/>
  <c r="D773" i="16"/>
  <c r="E773" i="16"/>
  <c r="U773" i="16"/>
  <c r="E774" i="16"/>
  <c r="U774" i="16"/>
  <c r="S775" i="16"/>
  <c r="D775" i="16"/>
  <c r="E775" i="16"/>
  <c r="U775" i="16"/>
  <c r="D776" i="16"/>
  <c r="E776" i="16"/>
  <c r="U776" i="16"/>
  <c r="S777" i="16"/>
  <c r="D777" i="16"/>
  <c r="E777" i="16"/>
  <c r="U777" i="16"/>
  <c r="D778" i="16"/>
  <c r="E778" i="16"/>
  <c r="U778" i="16"/>
  <c r="S779" i="16"/>
  <c r="D779" i="16"/>
  <c r="E779" i="16"/>
  <c r="U779" i="16"/>
  <c r="D780" i="16"/>
  <c r="E780" i="16"/>
  <c r="U780" i="16"/>
  <c r="S781" i="16"/>
  <c r="D781" i="16"/>
  <c r="E781" i="16"/>
  <c r="U781" i="16"/>
  <c r="D782" i="16"/>
  <c r="U782" i="16"/>
  <c r="E783" i="16"/>
  <c r="U783" i="16"/>
  <c r="S785" i="16"/>
  <c r="D785" i="16"/>
  <c r="E785" i="16"/>
  <c r="U785" i="16"/>
  <c r="S786" i="16"/>
  <c r="D786" i="16"/>
  <c r="E786" i="16"/>
  <c r="U786" i="16"/>
  <c r="D787" i="16"/>
  <c r="E787" i="16"/>
  <c r="U787" i="16"/>
  <c r="S788" i="16"/>
  <c r="D788" i="16"/>
  <c r="E788" i="16"/>
  <c r="U788" i="16"/>
  <c r="D789" i="16"/>
  <c r="U789" i="16"/>
  <c r="D790" i="16"/>
  <c r="E790" i="16"/>
  <c r="U790" i="16"/>
  <c r="S791" i="16"/>
  <c r="D791" i="16"/>
  <c r="E791" i="16"/>
  <c r="U791" i="16"/>
  <c r="D792" i="16"/>
  <c r="E792" i="16"/>
  <c r="U792" i="16"/>
  <c r="D793" i="16"/>
  <c r="U793" i="16"/>
  <c r="D794" i="16"/>
  <c r="E794" i="16"/>
  <c r="U794" i="16"/>
  <c r="S795" i="16"/>
  <c r="D795" i="16"/>
  <c r="E795" i="16"/>
  <c r="U795" i="16"/>
  <c r="D796" i="16"/>
  <c r="E796" i="16"/>
  <c r="U796" i="16"/>
  <c r="D797" i="16"/>
  <c r="E797" i="16"/>
  <c r="U797" i="16"/>
  <c r="E798" i="16"/>
  <c r="U798" i="16"/>
  <c r="D799" i="16"/>
  <c r="E799" i="16"/>
  <c r="U799" i="16"/>
  <c r="D800" i="16"/>
  <c r="E800" i="16"/>
  <c r="U800" i="16"/>
  <c r="D801" i="16"/>
  <c r="E801" i="16"/>
  <c r="U801" i="16"/>
  <c r="S802" i="16"/>
  <c r="D802" i="16"/>
  <c r="E802" i="16"/>
  <c r="U802" i="16"/>
  <c r="S803" i="16"/>
  <c r="D803" i="16"/>
  <c r="E803" i="16"/>
  <c r="U803" i="16"/>
  <c r="S804" i="16"/>
  <c r="D804" i="16"/>
  <c r="E804" i="16"/>
  <c r="U804" i="16"/>
  <c r="S805" i="16"/>
  <c r="D805" i="16"/>
  <c r="E805" i="16"/>
  <c r="U805" i="16"/>
  <c r="S806" i="16"/>
  <c r="D806" i="16"/>
  <c r="E806" i="16"/>
  <c r="U806" i="16"/>
  <c r="D807" i="16"/>
  <c r="E807" i="16"/>
  <c r="U807" i="16"/>
  <c r="S808" i="16"/>
  <c r="D808" i="16"/>
  <c r="E808" i="16"/>
  <c r="U808" i="16"/>
  <c r="U809" i="16"/>
  <c r="D810" i="16"/>
  <c r="U810" i="16"/>
  <c r="S811" i="16"/>
  <c r="D811" i="16"/>
  <c r="E811" i="16"/>
  <c r="U811" i="16"/>
  <c r="S812" i="16"/>
  <c r="D812" i="16"/>
  <c r="E812" i="16"/>
  <c r="U812" i="16"/>
  <c r="S813" i="16"/>
  <c r="D813" i="16"/>
  <c r="E813" i="16"/>
  <c r="U813" i="16"/>
  <c r="D814" i="16"/>
  <c r="E814" i="16"/>
  <c r="U814" i="16"/>
  <c r="D815" i="16"/>
  <c r="E815" i="16"/>
  <c r="U815" i="16"/>
  <c r="D816" i="16"/>
  <c r="E816" i="16"/>
  <c r="U816" i="16"/>
  <c r="D817" i="16"/>
  <c r="E817" i="16"/>
  <c r="U817" i="16"/>
  <c r="S818" i="16"/>
  <c r="D818" i="16"/>
  <c r="E818" i="16"/>
  <c r="U818" i="16"/>
  <c r="S819" i="16"/>
  <c r="D819" i="16"/>
  <c r="E819" i="16"/>
  <c r="U819" i="16"/>
  <c r="S820" i="16"/>
  <c r="D820" i="16"/>
  <c r="E820" i="16"/>
  <c r="U820" i="16"/>
  <c r="D821" i="16"/>
  <c r="E821" i="16"/>
  <c r="U821" i="16"/>
  <c r="D822" i="16"/>
  <c r="E822" i="16"/>
  <c r="U822" i="16"/>
  <c r="S823" i="16"/>
  <c r="D823" i="16"/>
  <c r="E823" i="16"/>
  <c r="U823" i="16"/>
  <c r="D824" i="16"/>
  <c r="E824" i="16"/>
  <c r="U824" i="16"/>
  <c r="S825" i="16"/>
  <c r="D825" i="16"/>
  <c r="E825" i="16"/>
  <c r="U825" i="16"/>
  <c r="S826" i="16"/>
  <c r="D826" i="16"/>
  <c r="E826" i="16"/>
  <c r="U826" i="16"/>
  <c r="D827" i="16"/>
  <c r="E827" i="16"/>
  <c r="U827" i="16"/>
  <c r="D828" i="16"/>
  <c r="E828" i="16"/>
  <c r="U828" i="16"/>
  <c r="D829" i="16"/>
  <c r="E829" i="16"/>
  <c r="U829" i="16"/>
  <c r="D830" i="16"/>
  <c r="E830" i="16"/>
  <c r="U830" i="16"/>
  <c r="D831" i="16"/>
  <c r="E831" i="16"/>
  <c r="U831" i="16"/>
  <c r="D832" i="16"/>
  <c r="E832" i="16"/>
  <c r="U832" i="16"/>
  <c r="S833" i="16"/>
  <c r="D833" i="16"/>
  <c r="E833" i="16"/>
  <c r="U833" i="16"/>
  <c r="E834" i="16"/>
  <c r="U834" i="16"/>
  <c r="S835" i="16"/>
  <c r="D835" i="16"/>
  <c r="E835" i="16"/>
  <c r="U835" i="16"/>
  <c r="D836" i="16"/>
  <c r="E836" i="16"/>
  <c r="U836" i="16"/>
  <c r="E837" i="16"/>
  <c r="U837" i="16"/>
  <c r="D838" i="16"/>
  <c r="E838" i="16"/>
  <c r="U838" i="16"/>
  <c r="S839" i="16"/>
  <c r="D839" i="16"/>
  <c r="E839" i="16"/>
  <c r="U839" i="16"/>
  <c r="S840" i="16"/>
  <c r="D840" i="16"/>
  <c r="E840" i="16"/>
  <c r="U840" i="16"/>
  <c r="S841" i="16"/>
  <c r="D841" i="16"/>
  <c r="E841" i="16"/>
  <c r="U841" i="16"/>
  <c r="U842" i="16"/>
  <c r="E843" i="16"/>
  <c r="U843" i="16"/>
  <c r="S844" i="16"/>
  <c r="D844" i="16"/>
  <c r="E844" i="16"/>
  <c r="U844" i="16"/>
  <c r="S845" i="16"/>
  <c r="D845" i="16"/>
  <c r="E845" i="16"/>
  <c r="U845" i="16"/>
  <c r="D846" i="16"/>
  <c r="U846" i="16"/>
  <c r="D847" i="16"/>
  <c r="E847" i="16"/>
  <c r="U847" i="16"/>
  <c r="D848" i="16"/>
  <c r="E848" i="16"/>
  <c r="U848" i="16"/>
  <c r="E849" i="16"/>
  <c r="U849" i="16"/>
  <c r="D850" i="16"/>
  <c r="E850" i="16"/>
  <c r="U850" i="16"/>
  <c r="S851" i="16"/>
  <c r="D851" i="16"/>
  <c r="E851" i="16"/>
  <c r="U851" i="16"/>
  <c r="S852" i="16"/>
  <c r="D852" i="16"/>
  <c r="E852" i="16"/>
  <c r="U852" i="16"/>
  <c r="S854" i="16"/>
  <c r="D854" i="16"/>
  <c r="E854" i="16"/>
  <c r="U854" i="16"/>
  <c r="S855" i="16"/>
  <c r="D855" i="16"/>
  <c r="E855" i="16"/>
  <c r="U855" i="16"/>
  <c r="S856" i="16"/>
  <c r="D856" i="16"/>
  <c r="E856" i="16"/>
  <c r="U856" i="16"/>
  <c r="U857" i="16"/>
  <c r="U858" i="16"/>
  <c r="S859" i="16"/>
  <c r="D859" i="16"/>
  <c r="E859" i="16"/>
  <c r="U859" i="16"/>
  <c r="S860" i="16"/>
  <c r="D860" i="16"/>
  <c r="E860" i="16"/>
  <c r="U860" i="16"/>
  <c r="D861" i="16"/>
  <c r="U861" i="16"/>
  <c r="E862" i="16"/>
  <c r="U862" i="16"/>
  <c r="D863" i="16"/>
  <c r="E863" i="16"/>
  <c r="U863" i="16"/>
  <c r="D864" i="16"/>
  <c r="U864" i="16"/>
  <c r="D865" i="16"/>
  <c r="E865" i="16"/>
  <c r="U865" i="16"/>
  <c r="D866" i="16"/>
  <c r="E866" i="16"/>
  <c r="U866" i="16"/>
  <c r="D867" i="16"/>
  <c r="E867" i="16"/>
  <c r="U867" i="16"/>
  <c r="D868" i="16"/>
  <c r="E868" i="16"/>
  <c r="U868" i="16"/>
  <c r="S869" i="16"/>
  <c r="D869" i="16"/>
  <c r="E869" i="16"/>
  <c r="U869" i="16"/>
  <c r="D870" i="16"/>
  <c r="E870" i="16"/>
  <c r="U870" i="16"/>
  <c r="S871" i="16"/>
  <c r="D871" i="16"/>
  <c r="E871" i="16"/>
  <c r="U871" i="16"/>
  <c r="D872" i="16"/>
  <c r="E872" i="16"/>
  <c r="U872" i="16"/>
  <c r="D873" i="16"/>
  <c r="E873" i="16"/>
  <c r="U873" i="16"/>
  <c r="S874" i="16"/>
  <c r="D874" i="16"/>
  <c r="E874" i="16"/>
  <c r="U874" i="16"/>
  <c r="D875" i="16"/>
  <c r="E875" i="16"/>
  <c r="U875" i="16"/>
  <c r="S876" i="16"/>
  <c r="D876" i="16"/>
  <c r="E876" i="16"/>
  <c r="U876" i="16"/>
  <c r="D877" i="16"/>
  <c r="E877" i="16"/>
  <c r="U877" i="16"/>
  <c r="D878" i="16"/>
  <c r="E878" i="16"/>
  <c r="U878" i="16"/>
  <c r="D879" i="16"/>
  <c r="E879" i="16"/>
  <c r="U879" i="16"/>
  <c r="S880" i="16"/>
  <c r="D880" i="16"/>
  <c r="E880" i="16"/>
  <c r="U880" i="16"/>
  <c r="S881" i="16"/>
  <c r="D881" i="16"/>
  <c r="E881" i="16"/>
  <c r="U881" i="16"/>
  <c r="S882" i="16"/>
  <c r="D882" i="16"/>
  <c r="E882" i="16"/>
  <c r="U882" i="16"/>
  <c r="S883" i="16"/>
  <c r="D883" i="16"/>
  <c r="E883" i="16"/>
  <c r="U883" i="16"/>
  <c r="D884" i="16"/>
  <c r="E884" i="16"/>
  <c r="U884" i="16"/>
  <c r="D885" i="16"/>
  <c r="E885" i="16"/>
  <c r="U885" i="16"/>
  <c r="D886" i="16"/>
  <c r="E886" i="16"/>
  <c r="U886" i="16"/>
  <c r="D887" i="16"/>
  <c r="E887" i="16"/>
  <c r="U887" i="16"/>
  <c r="S888" i="16"/>
  <c r="D888" i="16"/>
  <c r="E888" i="16"/>
  <c r="U888" i="16"/>
  <c r="D889" i="16"/>
  <c r="E889" i="16"/>
  <c r="U889" i="16"/>
  <c r="S890" i="16"/>
  <c r="D890" i="16"/>
  <c r="E890" i="16"/>
  <c r="U890" i="16"/>
  <c r="S891" i="16"/>
  <c r="D891" i="16"/>
  <c r="E891" i="16"/>
  <c r="U891" i="16"/>
  <c r="S892" i="16"/>
  <c r="D892" i="16"/>
  <c r="E892" i="16"/>
  <c r="U892" i="16"/>
  <c r="S893" i="16"/>
  <c r="D893" i="16"/>
  <c r="E893" i="16"/>
  <c r="U893" i="16"/>
  <c r="D894" i="16"/>
  <c r="E894" i="16"/>
  <c r="U894" i="16"/>
  <c r="D895" i="16"/>
  <c r="E895" i="16"/>
  <c r="U895" i="16"/>
  <c r="S896" i="16"/>
  <c r="D896" i="16"/>
  <c r="E896" i="16"/>
  <c r="U896" i="16"/>
  <c r="S897" i="16"/>
  <c r="D897" i="16"/>
  <c r="E897" i="16"/>
  <c r="U897" i="16"/>
  <c r="U898" i="16"/>
  <c r="S899" i="16"/>
  <c r="D899" i="16"/>
  <c r="E899" i="16"/>
  <c r="U899" i="16"/>
  <c r="D900" i="16"/>
  <c r="U900" i="16"/>
  <c r="D901" i="16"/>
  <c r="E901" i="16"/>
  <c r="U901" i="16"/>
  <c r="S902" i="16"/>
  <c r="D902" i="16"/>
  <c r="E902" i="16"/>
  <c r="U902" i="16"/>
  <c r="D903" i="16"/>
  <c r="E903" i="16"/>
  <c r="U903" i="16"/>
  <c r="S904" i="16"/>
  <c r="D904" i="16"/>
  <c r="E904" i="16"/>
  <c r="U904" i="16"/>
  <c r="E905" i="16"/>
  <c r="U905" i="16"/>
  <c r="S906" i="16"/>
  <c r="D906" i="16"/>
  <c r="E906" i="16"/>
  <c r="U906" i="16"/>
  <c r="S907" i="16"/>
  <c r="D907" i="16"/>
  <c r="E907" i="16"/>
  <c r="U907" i="16"/>
  <c r="S908" i="16"/>
  <c r="D908" i="16"/>
  <c r="E908" i="16"/>
  <c r="U908" i="16"/>
  <c r="S909" i="16"/>
  <c r="D909" i="16"/>
  <c r="E909" i="16"/>
  <c r="U909" i="16"/>
  <c r="S910" i="16"/>
  <c r="D910" i="16"/>
  <c r="E910" i="16"/>
  <c r="U910" i="16"/>
  <c r="S911" i="16"/>
  <c r="D911" i="16"/>
  <c r="E911" i="16"/>
  <c r="U911" i="16"/>
  <c r="D912" i="16"/>
  <c r="U912" i="16"/>
  <c r="D913" i="16"/>
  <c r="E913" i="16"/>
  <c r="U913" i="16"/>
  <c r="S914" i="16"/>
  <c r="D914" i="16"/>
  <c r="E914" i="16"/>
  <c r="U914" i="16"/>
  <c r="D915" i="16"/>
  <c r="E915" i="16"/>
  <c r="U915" i="16"/>
  <c r="S916" i="16"/>
  <c r="D916" i="16"/>
  <c r="E916" i="16"/>
  <c r="U916" i="16"/>
  <c r="S917" i="16"/>
  <c r="D917" i="16"/>
  <c r="E917" i="16"/>
  <c r="U917" i="16"/>
  <c r="D918" i="16"/>
  <c r="E918" i="16"/>
  <c r="U918" i="16"/>
  <c r="D919" i="16"/>
  <c r="E919" i="16"/>
  <c r="U919" i="16"/>
  <c r="S920" i="16"/>
  <c r="D920" i="16"/>
  <c r="E920" i="16"/>
  <c r="U920" i="16"/>
  <c r="D921" i="16"/>
  <c r="E921" i="16"/>
  <c r="U921" i="16"/>
  <c r="D922" i="16"/>
  <c r="E922" i="16"/>
  <c r="U922" i="16"/>
  <c r="S923" i="16"/>
  <c r="D923" i="16"/>
  <c r="E923" i="16"/>
  <c r="U923" i="16"/>
  <c r="S924" i="16"/>
  <c r="D924" i="16"/>
  <c r="E924" i="16"/>
  <c r="U924" i="16"/>
  <c r="S925" i="16"/>
  <c r="D925" i="16"/>
  <c r="E925" i="16"/>
  <c r="U925" i="16"/>
  <c r="E926" i="16"/>
  <c r="U926" i="16"/>
  <c r="D927" i="16"/>
  <c r="E927" i="16"/>
  <c r="U927" i="16"/>
  <c r="S928" i="16"/>
  <c r="D928" i="16"/>
  <c r="E928" i="16"/>
  <c r="U928" i="16"/>
  <c r="D929" i="16"/>
  <c r="E929" i="16"/>
  <c r="U929" i="16"/>
  <c r="S930" i="16"/>
  <c r="D930" i="16"/>
  <c r="E930" i="16"/>
  <c r="U930" i="16"/>
  <c r="S931" i="16"/>
  <c r="D931" i="16"/>
  <c r="E931" i="16"/>
  <c r="U931" i="16"/>
  <c r="S932" i="16"/>
  <c r="D932" i="16"/>
  <c r="E932" i="16"/>
  <c r="U932" i="16"/>
  <c r="D933" i="16"/>
  <c r="E933" i="16"/>
  <c r="U933" i="16"/>
  <c r="S934" i="16"/>
  <c r="D934" i="16"/>
  <c r="E934" i="16"/>
  <c r="U934" i="16"/>
  <c r="D935" i="16"/>
  <c r="E935" i="16"/>
  <c r="U935" i="16"/>
  <c r="D936" i="16"/>
  <c r="E936" i="16"/>
  <c r="U936" i="16"/>
  <c r="D937" i="16"/>
  <c r="E937" i="16"/>
  <c r="U937" i="16"/>
  <c r="D938" i="16"/>
  <c r="E938" i="16"/>
  <c r="U938" i="16"/>
  <c r="U939" i="16"/>
  <c r="D940" i="16"/>
  <c r="E940" i="16"/>
  <c r="U940" i="16"/>
  <c r="S941" i="16"/>
  <c r="D941" i="16"/>
  <c r="E941" i="16"/>
  <c r="U941" i="16"/>
  <c r="S942" i="16"/>
  <c r="D942" i="16"/>
  <c r="E942" i="16"/>
  <c r="U942" i="16"/>
  <c r="D943" i="16"/>
  <c r="E943" i="16"/>
  <c r="U943" i="16"/>
  <c r="S944" i="16"/>
  <c r="D944" i="16"/>
  <c r="E944" i="16"/>
  <c r="U944" i="16"/>
  <c r="D945" i="16"/>
  <c r="E945" i="16"/>
  <c r="U945" i="16"/>
  <c r="S946" i="16"/>
  <c r="D946" i="16"/>
  <c r="E946" i="16"/>
  <c r="U946" i="16"/>
  <c r="D947" i="16"/>
  <c r="E947" i="16"/>
  <c r="U947" i="16"/>
  <c r="S948" i="16"/>
  <c r="D948" i="16"/>
  <c r="E948" i="16"/>
  <c r="U948" i="16"/>
  <c r="S949" i="16"/>
  <c r="D949" i="16"/>
  <c r="E949" i="16"/>
  <c r="U949" i="16"/>
  <c r="D950" i="16"/>
  <c r="E950" i="16"/>
  <c r="U950" i="16"/>
  <c r="D951" i="16"/>
  <c r="E951" i="16"/>
  <c r="U951" i="16"/>
  <c r="D952" i="16"/>
  <c r="E952" i="16"/>
  <c r="U952" i="16"/>
  <c r="D953" i="16"/>
  <c r="E953" i="16"/>
  <c r="U953" i="16"/>
  <c r="D954" i="16"/>
  <c r="E954" i="16"/>
  <c r="U954" i="16"/>
  <c r="S955" i="16"/>
  <c r="D955" i="16"/>
  <c r="E955" i="16"/>
  <c r="U955" i="16"/>
  <c r="D956" i="16"/>
  <c r="E956" i="16"/>
  <c r="U956" i="16"/>
  <c r="E957" i="16"/>
  <c r="U957" i="16"/>
  <c r="S958" i="16"/>
  <c r="D958" i="16"/>
  <c r="E958" i="16"/>
  <c r="U958" i="16"/>
  <c r="S959" i="16"/>
  <c r="D959" i="16"/>
  <c r="E959" i="16"/>
  <c r="U959" i="16"/>
  <c r="S960" i="16"/>
  <c r="D960" i="16"/>
  <c r="E960" i="16"/>
  <c r="U960" i="16"/>
  <c r="S961" i="16"/>
  <c r="D961" i="16"/>
  <c r="E961" i="16"/>
  <c r="U961" i="16"/>
  <c r="D962" i="16"/>
  <c r="E962" i="16"/>
  <c r="U962" i="16"/>
  <c r="D963" i="16"/>
  <c r="E963" i="16"/>
  <c r="U963" i="16"/>
  <c r="S964" i="16"/>
  <c r="D964" i="16"/>
  <c r="E964" i="16"/>
  <c r="U964" i="16"/>
  <c r="E965" i="16"/>
  <c r="U965" i="16"/>
  <c r="D966" i="16"/>
  <c r="E966" i="16"/>
  <c r="U966" i="16"/>
  <c r="S967" i="16"/>
  <c r="D967" i="16"/>
  <c r="E967" i="16"/>
  <c r="U967" i="16"/>
  <c r="S968" i="16"/>
  <c r="D968" i="16"/>
  <c r="E968" i="16"/>
  <c r="U968" i="16"/>
  <c r="D969" i="16"/>
  <c r="E969" i="16"/>
  <c r="U969" i="16"/>
  <c r="D970" i="16"/>
  <c r="E970" i="16"/>
  <c r="U970" i="16"/>
  <c r="S971" i="16"/>
  <c r="D971" i="16"/>
  <c r="E971" i="16"/>
  <c r="U971" i="16"/>
  <c r="D972" i="16"/>
  <c r="E972" i="16"/>
  <c r="U972" i="16"/>
  <c r="S973" i="16"/>
  <c r="D973" i="16"/>
  <c r="E973" i="16"/>
  <c r="U973" i="16"/>
  <c r="S974" i="16"/>
  <c r="D974" i="16"/>
  <c r="E974" i="16"/>
  <c r="U974" i="16"/>
  <c r="S976" i="16"/>
  <c r="D976" i="16"/>
  <c r="E976" i="16"/>
  <c r="U976" i="16"/>
  <c r="D977" i="16"/>
  <c r="E977" i="16"/>
  <c r="U977" i="16"/>
  <c r="E978" i="16"/>
  <c r="U978" i="16"/>
  <c r="S979" i="16"/>
  <c r="D979" i="16"/>
  <c r="E979" i="16"/>
  <c r="U979" i="16"/>
  <c r="S980" i="16"/>
  <c r="D980" i="16"/>
  <c r="E980" i="16"/>
  <c r="U980" i="16"/>
  <c r="S981" i="16"/>
  <c r="D981" i="16"/>
  <c r="E981" i="16"/>
  <c r="U981" i="16"/>
  <c r="D982" i="16"/>
  <c r="E982" i="16"/>
  <c r="U982" i="16"/>
  <c r="S983" i="16"/>
  <c r="D983" i="16"/>
  <c r="E983" i="16"/>
  <c r="U983" i="16"/>
  <c r="S984" i="16"/>
  <c r="D984" i="16"/>
  <c r="E984" i="16"/>
  <c r="U984" i="16"/>
  <c r="D985" i="16"/>
  <c r="E985" i="16"/>
  <c r="U985" i="16"/>
  <c r="D986" i="16"/>
  <c r="E986" i="16"/>
  <c r="U986" i="16"/>
  <c r="D987" i="16"/>
  <c r="E987" i="16"/>
  <c r="U987" i="16"/>
  <c r="D988" i="16"/>
  <c r="E988" i="16"/>
  <c r="U988" i="16"/>
  <c r="S989" i="16"/>
  <c r="D989" i="16"/>
  <c r="E989" i="16"/>
  <c r="U989" i="16"/>
  <c r="D990" i="16"/>
  <c r="E990" i="16"/>
  <c r="U990" i="16"/>
  <c r="D991" i="16"/>
  <c r="E991" i="16"/>
  <c r="U991" i="16"/>
  <c r="S992" i="16"/>
  <c r="D992" i="16"/>
  <c r="E992" i="16"/>
  <c r="U992" i="16"/>
  <c r="S993" i="16"/>
  <c r="D993" i="16"/>
  <c r="E993" i="16"/>
  <c r="U993" i="16"/>
  <c r="D994" i="16"/>
  <c r="E994" i="16"/>
  <c r="U994" i="16"/>
  <c r="D995" i="16"/>
  <c r="E995" i="16"/>
  <c r="U995" i="16"/>
  <c r="S996" i="16"/>
  <c r="D996" i="16"/>
  <c r="E996" i="16"/>
  <c r="U996" i="16"/>
  <c r="S997" i="16"/>
  <c r="D997" i="16"/>
  <c r="E997" i="16"/>
  <c r="U997" i="16"/>
  <c r="D998" i="16"/>
  <c r="E998" i="16"/>
  <c r="U998" i="16"/>
  <c r="S999" i="16"/>
  <c r="D999" i="16"/>
  <c r="E999" i="16"/>
  <c r="U999" i="16"/>
  <c r="S1000" i="16"/>
  <c r="D1000" i="16"/>
  <c r="E1000" i="16"/>
  <c r="U1000" i="16"/>
  <c r="S1001" i="16"/>
  <c r="D1001" i="16"/>
  <c r="E1001" i="16"/>
  <c r="U1001" i="16"/>
  <c r="S1002" i="16"/>
  <c r="D1002" i="16"/>
  <c r="E1002" i="16"/>
  <c r="U1002" i="16"/>
  <c r="S1003" i="16"/>
  <c r="D1003" i="16"/>
  <c r="E1003" i="16"/>
  <c r="U1003" i="16"/>
  <c r="S1004" i="16"/>
  <c r="D1004" i="16"/>
  <c r="E1004" i="16"/>
  <c r="U1004" i="16"/>
  <c r="D1005" i="16"/>
  <c r="E1005" i="16"/>
  <c r="U1005" i="16"/>
  <c r="D1006" i="16"/>
  <c r="E1006" i="16"/>
  <c r="U1006" i="16"/>
  <c r="D1007" i="16"/>
  <c r="E1007" i="16"/>
  <c r="U1007" i="16"/>
  <c r="D1008" i="16"/>
  <c r="E1008" i="16"/>
  <c r="U1008" i="16"/>
  <c r="D1009" i="16"/>
  <c r="E1009" i="16"/>
  <c r="U1009" i="16"/>
  <c r="S1010" i="16"/>
  <c r="D1010" i="16"/>
  <c r="E1010" i="16"/>
  <c r="U1010" i="16"/>
  <c r="D1011" i="16"/>
  <c r="E1011" i="16"/>
  <c r="U1011" i="16"/>
  <c r="D1012" i="16"/>
  <c r="E1012" i="16"/>
  <c r="U1012" i="16"/>
  <c r="S1013" i="16"/>
  <c r="D1013" i="16"/>
  <c r="E1013" i="16"/>
  <c r="U1013" i="16"/>
  <c r="D1014" i="16"/>
  <c r="E1014" i="16"/>
  <c r="U1014" i="16"/>
  <c r="D1015" i="16"/>
  <c r="E1015" i="16"/>
  <c r="U1015" i="16"/>
  <c r="S1016" i="16"/>
  <c r="D1016" i="16"/>
  <c r="E1016" i="16"/>
  <c r="U1016" i="16"/>
  <c r="D1017" i="16"/>
  <c r="U1017" i="16"/>
  <c r="D1018" i="16"/>
  <c r="E1018" i="16"/>
  <c r="U1018" i="16"/>
  <c r="U1019" i="16"/>
  <c r="D1020" i="16"/>
  <c r="E1020" i="16"/>
  <c r="U1020" i="16"/>
  <c r="E1021" i="16"/>
  <c r="U1021" i="16"/>
  <c r="D1022" i="16"/>
  <c r="E1022" i="16"/>
  <c r="U1022" i="16"/>
  <c r="S1023" i="16"/>
  <c r="D1023" i="16"/>
  <c r="E1023" i="16"/>
  <c r="U1023" i="16"/>
  <c r="S1024" i="16"/>
  <c r="D1024" i="16"/>
  <c r="E1024" i="16"/>
  <c r="U1024" i="16"/>
  <c r="D1025" i="16"/>
  <c r="U1025" i="16"/>
  <c r="D1026" i="16"/>
  <c r="E1026" i="16"/>
  <c r="U1026" i="16"/>
  <c r="D1027" i="16"/>
  <c r="U1027" i="16"/>
  <c r="S1028" i="16"/>
  <c r="D1028" i="16"/>
  <c r="E1028" i="16"/>
  <c r="U1028" i="16"/>
  <c r="D1029" i="16"/>
  <c r="E1029" i="16"/>
  <c r="U1029" i="16"/>
  <c r="D1030" i="16"/>
  <c r="E1030" i="16"/>
  <c r="U1030" i="16"/>
  <c r="D1031" i="16"/>
  <c r="E1031" i="16"/>
  <c r="U1031" i="16"/>
  <c r="S1032" i="16"/>
  <c r="D1032" i="16"/>
  <c r="E1032" i="16"/>
  <c r="U1032" i="16"/>
  <c r="E1033" i="16"/>
  <c r="U1033" i="16"/>
  <c r="S1034" i="16"/>
  <c r="D1034" i="16"/>
  <c r="E1034" i="16"/>
  <c r="U1034" i="16"/>
  <c r="S1035" i="16"/>
  <c r="D1035" i="16"/>
  <c r="E1035" i="16"/>
  <c r="U1035" i="16"/>
  <c r="S1036" i="16"/>
  <c r="D1036" i="16"/>
  <c r="E1036" i="16"/>
  <c r="U1036" i="16"/>
  <c r="S1037" i="16"/>
  <c r="D1037" i="16"/>
  <c r="E1037" i="16"/>
  <c r="U1037" i="16"/>
  <c r="D1038" i="16"/>
  <c r="E1038" i="16"/>
  <c r="U1038" i="16"/>
  <c r="E1039" i="16"/>
  <c r="U1039" i="16"/>
  <c r="S1040" i="16"/>
  <c r="D1040" i="16"/>
  <c r="E1040" i="16"/>
  <c r="U1040" i="16"/>
  <c r="D1041" i="16"/>
  <c r="E1041" i="16"/>
  <c r="U1041" i="16"/>
  <c r="D1042" i="16"/>
  <c r="E1042" i="16"/>
  <c r="U1042" i="16"/>
  <c r="D1043" i="16"/>
  <c r="E1043" i="16"/>
  <c r="U1043" i="16"/>
  <c r="S1044" i="16"/>
  <c r="D1044" i="16"/>
  <c r="E1044" i="16"/>
  <c r="U1044" i="16"/>
  <c r="D1045" i="16"/>
  <c r="E1045" i="16"/>
  <c r="U1045" i="16"/>
  <c r="S1046" i="16"/>
  <c r="D1046" i="16"/>
  <c r="E1046" i="16"/>
  <c r="U1046" i="16"/>
  <c r="D1047" i="16"/>
  <c r="E1047" i="16"/>
  <c r="U1047" i="16"/>
  <c r="S1048" i="16"/>
  <c r="D1048" i="16"/>
  <c r="E1048" i="16"/>
  <c r="U1048" i="16"/>
  <c r="S1049" i="16"/>
  <c r="D1049" i="16"/>
  <c r="E1049" i="16"/>
  <c r="U1049" i="16"/>
  <c r="D1050" i="16"/>
  <c r="E1050" i="16"/>
  <c r="U1050" i="16"/>
  <c r="S1051" i="16"/>
  <c r="D1051" i="16"/>
  <c r="E1051" i="16"/>
  <c r="U1051" i="16"/>
  <c r="S1053" i="16"/>
  <c r="D1053" i="16"/>
  <c r="E1053" i="16"/>
  <c r="U1053" i="16"/>
  <c r="D1054" i="16"/>
  <c r="E1054" i="16"/>
  <c r="U1054" i="16"/>
  <c r="D1056" i="16"/>
  <c r="E1056" i="16"/>
  <c r="U1056" i="16"/>
  <c r="S1057" i="16"/>
  <c r="D1057" i="16"/>
  <c r="E1057" i="16"/>
  <c r="U1057" i="16"/>
  <c r="S1058" i="16"/>
  <c r="D1058" i="16"/>
  <c r="E1058" i="16"/>
  <c r="U1058" i="16"/>
  <c r="S1059" i="16"/>
  <c r="D1059" i="16"/>
  <c r="E1059" i="16"/>
  <c r="U1059" i="16"/>
  <c r="S1060" i="16"/>
  <c r="D1060" i="16"/>
  <c r="E1060" i="16"/>
  <c r="U1060" i="16"/>
  <c r="D1061" i="16"/>
  <c r="E1061" i="16"/>
  <c r="U1061" i="16"/>
  <c r="D1062" i="16"/>
  <c r="E1062" i="16"/>
  <c r="U1062" i="16"/>
  <c r="D1063" i="16"/>
  <c r="E1063" i="16"/>
  <c r="U1063" i="16"/>
  <c r="S1064" i="16"/>
  <c r="D1064" i="16"/>
  <c r="E1064" i="16"/>
  <c r="U1064" i="16"/>
  <c r="S1066" i="16"/>
  <c r="D1066" i="16"/>
  <c r="E1066" i="16"/>
  <c r="U1066" i="16"/>
  <c r="D1067" i="16"/>
  <c r="E1067" i="16"/>
  <c r="U1067" i="16"/>
  <c r="S1068" i="16"/>
  <c r="D1068" i="16"/>
  <c r="E1068" i="16"/>
  <c r="U1068" i="16"/>
  <c r="D1069" i="16"/>
  <c r="E1069" i="16"/>
  <c r="U1069" i="16"/>
  <c r="D1070" i="16"/>
  <c r="E1070" i="16"/>
  <c r="U1070" i="16"/>
  <c r="D1071" i="16"/>
  <c r="E1071" i="16"/>
  <c r="U1071" i="16"/>
  <c r="S1072" i="16"/>
  <c r="D1072" i="16"/>
  <c r="E1072" i="16"/>
  <c r="U1072" i="16"/>
  <c r="S1073" i="16"/>
  <c r="D1073" i="16"/>
  <c r="E1073" i="16"/>
  <c r="U1073" i="16"/>
  <c r="D1074" i="16"/>
  <c r="E1074" i="16"/>
  <c r="U1074" i="16"/>
  <c r="S1075" i="16"/>
  <c r="D1075" i="16"/>
  <c r="E1075" i="16"/>
  <c r="U1075" i="16"/>
  <c r="D1076" i="16"/>
  <c r="E1076" i="16"/>
  <c r="U1076" i="16"/>
  <c r="D1077" i="16"/>
  <c r="E1077" i="16"/>
  <c r="U1077" i="16"/>
  <c r="S1078" i="16"/>
  <c r="D1078" i="16"/>
  <c r="E1078" i="16"/>
  <c r="U1078" i="16"/>
  <c r="S1079" i="16"/>
  <c r="D1079" i="16"/>
  <c r="E1079" i="16"/>
  <c r="U1079" i="16"/>
  <c r="D1080" i="16"/>
  <c r="E1080" i="16"/>
  <c r="U1080" i="16"/>
  <c r="D1081" i="16"/>
  <c r="E1081" i="16"/>
  <c r="U1081" i="16"/>
  <c r="S1082" i="16"/>
  <c r="D1082" i="16"/>
  <c r="E1082" i="16"/>
  <c r="U1082" i="16"/>
  <c r="S1083" i="16"/>
  <c r="D1083" i="16"/>
  <c r="E1083" i="16"/>
  <c r="U1083" i="16"/>
  <c r="D1084" i="16"/>
  <c r="E1084" i="16"/>
  <c r="U1084" i="16"/>
  <c r="S1085" i="16"/>
  <c r="D1085" i="16"/>
  <c r="E1085" i="16"/>
  <c r="U1085" i="16"/>
  <c r="S1086" i="16"/>
  <c r="D1086" i="16"/>
  <c r="E1086" i="16"/>
  <c r="U1086" i="16"/>
  <c r="S1087" i="16"/>
  <c r="D1087" i="16"/>
  <c r="E1087" i="16"/>
  <c r="U1087" i="16"/>
  <c r="D1088" i="16"/>
  <c r="E1088" i="16"/>
  <c r="U1088" i="16"/>
  <c r="D1089" i="16"/>
  <c r="U1089" i="16"/>
  <c r="S1090" i="16"/>
  <c r="D1090" i="16"/>
  <c r="E1090" i="16"/>
  <c r="U1090" i="16"/>
  <c r="S1091" i="16"/>
  <c r="D1091" i="16"/>
  <c r="E1091" i="16"/>
  <c r="U1091" i="16"/>
  <c r="D1092" i="16"/>
  <c r="E1092" i="16"/>
  <c r="U1092" i="16"/>
  <c r="D1093" i="16"/>
  <c r="E1093" i="16"/>
  <c r="U1093" i="16"/>
  <c r="D1094" i="16"/>
  <c r="E1094" i="16"/>
  <c r="U1094" i="16"/>
  <c r="S1095" i="16"/>
  <c r="D1095" i="16"/>
  <c r="E1095" i="16"/>
  <c r="U1095" i="16"/>
  <c r="S1096" i="16"/>
  <c r="D1096" i="16"/>
  <c r="E1096" i="16"/>
  <c r="U1096" i="16"/>
  <c r="D1097" i="16"/>
  <c r="E1097" i="16"/>
  <c r="U1097" i="16"/>
  <c r="S1098" i="16"/>
  <c r="D1098" i="16"/>
  <c r="E1098" i="16"/>
  <c r="U1098" i="16"/>
  <c r="S1099" i="16"/>
  <c r="D1099" i="16"/>
  <c r="E1099" i="16"/>
  <c r="U1099" i="16"/>
  <c r="S1100" i="16"/>
  <c r="D1100" i="16"/>
  <c r="E1100" i="16"/>
  <c r="U1100" i="16"/>
  <c r="D1101" i="16"/>
  <c r="E1101" i="16"/>
  <c r="U1101" i="16"/>
  <c r="S1102" i="16"/>
  <c r="D1102" i="16"/>
  <c r="E1102" i="16"/>
  <c r="U1102" i="16"/>
  <c r="D1103" i="16"/>
  <c r="E1103" i="16"/>
  <c r="U1103" i="16"/>
  <c r="D1104" i="16"/>
  <c r="E1104" i="16"/>
  <c r="U1104" i="16"/>
  <c r="D1105" i="16"/>
  <c r="E1105" i="16"/>
  <c r="U1105" i="16"/>
  <c r="S1106" i="16"/>
  <c r="D1106" i="16"/>
  <c r="E1106" i="16"/>
  <c r="U1106" i="16"/>
  <c r="S1107" i="16"/>
  <c r="D1107" i="16"/>
  <c r="E1107" i="16"/>
  <c r="U1107" i="16"/>
  <c r="S1108" i="16"/>
  <c r="D1108" i="16"/>
  <c r="E1108" i="16"/>
  <c r="U1108" i="16"/>
  <c r="D1109" i="16"/>
  <c r="E1109" i="16"/>
  <c r="U1109" i="16"/>
  <c r="S1110" i="16"/>
  <c r="D1110" i="16"/>
  <c r="E1110" i="16"/>
  <c r="U1110" i="16"/>
  <c r="D1111" i="16"/>
  <c r="E1111" i="16"/>
  <c r="U1111" i="16"/>
  <c r="D1112" i="16"/>
  <c r="E1112" i="16"/>
  <c r="U1112" i="16"/>
  <c r="S1113" i="16"/>
  <c r="D1113" i="16"/>
  <c r="E1113" i="16"/>
  <c r="U1113" i="16"/>
  <c r="S1114" i="16"/>
  <c r="D1114" i="16"/>
  <c r="E1114" i="16"/>
  <c r="U1114" i="16"/>
  <c r="S1115" i="16"/>
  <c r="D1115" i="16"/>
  <c r="E1115" i="16"/>
  <c r="U1115" i="16"/>
  <c r="S1116" i="16"/>
  <c r="D1116" i="16"/>
  <c r="E1116" i="16"/>
  <c r="U1116" i="16"/>
  <c r="S1117" i="16"/>
  <c r="D1117" i="16"/>
  <c r="E1117" i="16"/>
  <c r="U1117" i="16"/>
  <c r="S1118" i="16"/>
  <c r="D1118" i="16"/>
  <c r="E1118" i="16"/>
  <c r="U1118" i="16"/>
  <c r="S1119" i="16"/>
  <c r="D1119" i="16"/>
  <c r="E1119" i="16"/>
  <c r="U1119" i="16"/>
  <c r="S1120" i="16"/>
  <c r="D1120" i="16"/>
  <c r="E1120" i="16"/>
  <c r="U1120" i="16"/>
  <c r="D1121" i="16"/>
  <c r="E1121" i="16"/>
  <c r="U1121" i="16"/>
  <c r="S1122" i="16"/>
  <c r="D1122" i="16"/>
  <c r="E1122" i="16"/>
  <c r="U1122" i="16"/>
  <c r="S1123" i="16"/>
  <c r="D1123" i="16"/>
  <c r="E1123" i="16"/>
  <c r="U1123" i="16"/>
  <c r="E1124" i="16"/>
  <c r="U1124" i="16"/>
  <c r="D1125" i="16"/>
  <c r="E1125" i="16"/>
  <c r="U1125" i="16"/>
  <c r="S1126" i="16"/>
  <c r="D1126" i="16"/>
  <c r="E1126" i="16"/>
  <c r="U1126" i="16"/>
  <c r="D1127" i="16"/>
  <c r="E1127" i="16"/>
  <c r="U1127" i="16"/>
  <c r="S1128" i="16"/>
  <c r="D1128" i="16"/>
  <c r="E1128" i="16"/>
  <c r="U1128" i="16"/>
  <c r="D1129" i="16"/>
  <c r="E1129" i="16"/>
  <c r="U1129" i="16"/>
  <c r="D1130" i="16"/>
  <c r="E1130" i="16"/>
  <c r="U1130" i="16"/>
  <c r="S1131" i="16"/>
  <c r="D1131" i="16"/>
  <c r="E1131" i="16"/>
  <c r="U1131" i="16"/>
  <c r="S1132" i="16"/>
  <c r="D1132" i="16"/>
  <c r="E1132" i="16"/>
  <c r="U1132" i="16"/>
  <c r="S1133" i="16"/>
  <c r="D1133" i="16"/>
  <c r="E1133" i="16"/>
  <c r="U1133" i="16"/>
  <c r="S1134" i="16"/>
  <c r="D1134" i="16"/>
  <c r="E1134" i="16"/>
  <c r="U1134" i="16"/>
  <c r="D1135" i="16"/>
  <c r="E1135" i="16"/>
  <c r="U1135" i="16"/>
  <c r="D1136" i="16"/>
  <c r="E1136" i="16"/>
  <c r="U1136" i="16"/>
  <c r="S1137" i="16"/>
  <c r="D1137" i="16"/>
  <c r="E1137" i="16"/>
  <c r="U1137" i="16"/>
  <c r="D1138" i="16"/>
  <c r="E1138" i="16"/>
  <c r="U1138" i="16"/>
  <c r="S1139" i="16"/>
  <c r="D1139" i="16"/>
  <c r="E1139" i="16"/>
  <c r="U1139" i="16"/>
  <c r="S1140" i="16"/>
  <c r="D1140" i="16"/>
  <c r="E1140" i="16"/>
  <c r="U1140" i="16"/>
  <c r="S1141" i="16"/>
  <c r="D1141" i="16"/>
  <c r="E1141" i="16"/>
  <c r="U1141" i="16"/>
  <c r="S1142" i="16"/>
  <c r="D1142" i="16"/>
  <c r="E1142" i="16"/>
  <c r="U1142" i="16"/>
  <c r="S1143" i="16"/>
  <c r="D1143" i="16"/>
  <c r="E1143" i="16"/>
  <c r="U1143" i="16"/>
  <c r="S1144" i="16"/>
  <c r="D1144" i="16"/>
  <c r="E1144" i="16"/>
  <c r="U1144" i="16"/>
  <c r="D1145" i="16"/>
  <c r="E1145" i="16"/>
  <c r="U1145" i="16"/>
  <c r="S1146" i="16"/>
  <c r="D1146" i="16"/>
  <c r="E1146" i="16"/>
  <c r="U1146" i="16"/>
  <c r="D1147" i="16"/>
  <c r="E1147" i="16"/>
  <c r="U1147" i="16"/>
  <c r="S1148" i="16"/>
  <c r="D1148" i="16"/>
  <c r="E1148" i="16"/>
  <c r="U1148" i="16"/>
  <c r="S1149" i="16"/>
  <c r="D1149" i="16"/>
  <c r="E1149" i="16"/>
  <c r="U1149" i="16"/>
  <c r="D1150" i="16"/>
  <c r="E1150" i="16"/>
  <c r="U1150" i="16"/>
  <c r="S1151" i="16"/>
  <c r="D1151" i="16"/>
  <c r="E1151" i="16"/>
  <c r="U1151" i="16"/>
  <c r="S1152" i="16"/>
  <c r="D1152" i="16"/>
  <c r="E1152" i="16"/>
  <c r="U1152" i="16"/>
  <c r="S1153" i="16"/>
  <c r="D1153" i="16"/>
  <c r="E1153" i="16"/>
  <c r="U1153" i="16"/>
  <c r="S1154" i="16"/>
  <c r="D1154" i="16"/>
  <c r="E1154" i="16"/>
  <c r="U1154" i="16"/>
  <c r="D1155" i="16"/>
  <c r="E1155" i="16"/>
  <c r="U1155" i="16"/>
  <c r="S1156" i="16"/>
  <c r="D1156" i="16"/>
  <c r="E1156" i="16"/>
  <c r="U1156" i="16"/>
  <c r="E1157" i="16"/>
  <c r="U1157" i="16"/>
  <c r="S1158" i="16"/>
  <c r="D1158" i="16"/>
  <c r="E1158" i="16"/>
  <c r="U1158" i="16"/>
  <c r="D1159" i="16"/>
  <c r="E1159" i="16"/>
  <c r="U1159" i="16"/>
  <c r="S1160" i="16"/>
  <c r="D1160" i="16"/>
  <c r="E1160" i="16"/>
  <c r="U1160" i="16"/>
  <c r="S1161" i="16"/>
  <c r="D1161" i="16"/>
  <c r="E1161" i="16"/>
  <c r="U1161" i="16"/>
  <c r="D1162" i="16"/>
  <c r="E1162" i="16"/>
  <c r="U1162" i="16"/>
  <c r="S1163" i="16"/>
  <c r="D1163" i="16"/>
  <c r="E1163" i="16"/>
  <c r="U1163" i="16"/>
  <c r="S1164" i="16"/>
  <c r="D1164" i="16"/>
  <c r="E1164" i="16"/>
  <c r="U1164" i="16"/>
  <c r="S1165" i="16"/>
  <c r="D1165" i="16"/>
  <c r="E1165" i="16"/>
  <c r="U1165" i="16"/>
  <c r="D1166" i="16"/>
  <c r="E1166" i="16"/>
  <c r="U1166" i="16"/>
  <c r="D1167" i="16"/>
  <c r="E1167" i="16"/>
  <c r="U1167" i="16"/>
  <c r="E1168" i="16"/>
  <c r="U1168" i="16"/>
  <c r="S1169" i="16"/>
  <c r="D1169" i="16"/>
  <c r="E1169" i="16"/>
  <c r="U1169" i="16"/>
  <c r="D1170" i="16"/>
  <c r="E1170" i="16"/>
  <c r="U1170" i="16"/>
  <c r="S1171" i="16"/>
  <c r="D1171" i="16"/>
  <c r="E1171" i="16"/>
  <c r="U1171" i="16"/>
  <c r="D1172" i="16"/>
  <c r="U1172" i="16"/>
  <c r="S1173" i="16"/>
  <c r="D1173" i="16"/>
  <c r="E1173" i="16"/>
  <c r="U1173" i="16"/>
  <c r="D1174" i="16"/>
  <c r="E1174" i="16"/>
  <c r="U1174" i="16"/>
  <c r="D1175" i="16"/>
  <c r="E1175" i="16"/>
  <c r="U1175" i="16"/>
  <c r="S1176" i="16"/>
  <c r="D1176" i="16"/>
  <c r="E1176" i="16"/>
  <c r="U1176" i="16"/>
  <c r="E1177" i="16"/>
  <c r="U1177" i="16"/>
  <c r="S1178" i="16"/>
  <c r="D1178" i="16"/>
  <c r="E1178" i="16"/>
  <c r="U1178" i="16"/>
  <c r="D1179" i="16"/>
  <c r="E1179" i="16"/>
  <c r="U1179" i="16"/>
  <c r="S1180" i="16"/>
  <c r="D1180" i="16"/>
  <c r="E1180" i="16"/>
  <c r="U1180" i="16"/>
  <c r="D1181" i="16"/>
  <c r="E1181" i="16"/>
  <c r="U1181" i="16"/>
  <c r="D1182" i="16"/>
  <c r="E1182" i="16"/>
  <c r="U1182" i="16"/>
  <c r="S1183" i="16"/>
  <c r="D1183" i="16"/>
  <c r="E1183" i="16"/>
  <c r="U1183" i="16"/>
  <c r="S1184" i="16"/>
  <c r="D1184" i="16"/>
  <c r="E1184" i="16"/>
  <c r="U1184" i="16"/>
  <c r="S1185" i="16"/>
  <c r="D1185" i="16"/>
  <c r="E1185" i="16"/>
  <c r="U1185" i="16"/>
  <c r="S1186" i="16"/>
  <c r="D1186" i="16"/>
  <c r="E1186" i="16"/>
  <c r="U1186" i="16"/>
  <c r="S1187" i="16"/>
  <c r="D1187" i="16"/>
  <c r="E1187" i="16"/>
  <c r="U1187" i="16"/>
  <c r="S1188" i="16"/>
  <c r="D1188" i="16"/>
  <c r="E1188" i="16"/>
  <c r="U1188" i="16"/>
  <c r="S1189" i="16"/>
  <c r="D1189" i="16"/>
  <c r="E1189" i="16"/>
  <c r="U1189" i="16"/>
  <c r="D1190" i="16"/>
  <c r="E1190" i="16"/>
  <c r="U1190" i="16"/>
  <c r="S1191" i="16"/>
  <c r="D1191" i="16"/>
  <c r="E1191" i="16"/>
  <c r="U1191" i="16"/>
  <c r="S1192" i="16"/>
  <c r="D1192" i="16"/>
  <c r="E1192" i="16"/>
  <c r="U1192" i="16"/>
  <c r="S1193" i="16"/>
  <c r="D1193" i="16"/>
  <c r="E1193" i="16"/>
  <c r="U1193" i="16"/>
  <c r="S1194" i="16"/>
  <c r="D1194" i="16"/>
  <c r="E1194" i="16"/>
  <c r="U1194" i="16"/>
  <c r="S1195" i="16"/>
  <c r="D1195" i="16"/>
  <c r="E1195" i="16"/>
  <c r="U1195" i="16"/>
  <c r="D1196" i="16"/>
  <c r="E1196" i="16"/>
  <c r="U1196" i="16"/>
  <c r="D1197" i="16"/>
  <c r="E1197" i="16"/>
  <c r="U1197" i="16"/>
  <c r="S1198" i="16"/>
  <c r="D1198" i="16"/>
  <c r="E1198" i="16"/>
  <c r="U1198" i="16"/>
  <c r="D1199" i="16"/>
  <c r="E1199" i="16"/>
  <c r="U1199" i="16"/>
  <c r="D1200" i="16"/>
  <c r="E1200" i="16"/>
  <c r="U1200" i="16"/>
  <c r="S1201" i="16"/>
  <c r="D1201" i="16"/>
  <c r="E1201" i="16"/>
  <c r="U1201" i="16"/>
  <c r="D1202" i="16"/>
  <c r="E1202" i="16"/>
  <c r="U1202" i="16"/>
  <c r="S1203" i="16"/>
  <c r="D1203" i="16"/>
  <c r="E1203" i="16"/>
  <c r="U1203" i="16"/>
  <c r="S1204" i="16"/>
  <c r="D1204" i="16"/>
  <c r="E1204" i="16"/>
  <c r="U1204" i="16"/>
  <c r="S1205" i="16"/>
  <c r="D1205" i="16"/>
  <c r="E1205" i="16"/>
  <c r="U1205" i="16"/>
  <c r="D1206" i="16"/>
  <c r="E1206" i="16"/>
  <c r="U1206" i="16"/>
  <c r="D1207" i="16"/>
  <c r="E1207" i="16"/>
  <c r="U1207" i="16"/>
  <c r="S1208" i="16"/>
  <c r="D1208" i="16"/>
  <c r="E1208" i="16"/>
  <c r="U1208" i="16"/>
  <c r="D1209" i="16"/>
  <c r="E1209" i="16"/>
  <c r="U1209" i="16"/>
  <c r="S1210" i="16"/>
  <c r="D1210" i="16"/>
  <c r="E1210" i="16"/>
  <c r="U1210" i="16"/>
  <c r="S1211" i="16"/>
  <c r="D1211" i="16"/>
  <c r="E1211" i="16"/>
  <c r="U1211" i="16"/>
  <c r="S1212" i="16"/>
  <c r="D1212" i="16"/>
  <c r="E1212" i="16"/>
  <c r="U1212" i="16"/>
  <c r="D1213" i="16"/>
  <c r="E1213" i="16"/>
  <c r="U1213" i="16"/>
  <c r="S1214" i="16"/>
  <c r="D1214" i="16"/>
  <c r="E1214" i="16"/>
  <c r="U1214" i="16"/>
  <c r="S1215" i="16"/>
  <c r="D1215" i="16"/>
  <c r="E1215" i="16"/>
  <c r="U1215" i="16"/>
  <c r="S1216" i="16"/>
  <c r="D1216" i="16"/>
  <c r="E1216" i="16"/>
  <c r="U1216" i="16"/>
  <c r="D1217" i="16"/>
  <c r="E1217" i="16"/>
  <c r="U1217" i="16"/>
  <c r="E1218" i="16"/>
  <c r="U1218" i="16"/>
  <c r="D1219" i="16"/>
  <c r="E1219" i="16"/>
  <c r="U1219" i="16"/>
  <c r="S1220" i="16"/>
  <c r="D1220" i="16"/>
  <c r="E1220" i="16"/>
  <c r="U1220" i="16"/>
  <c r="S1221" i="16"/>
  <c r="D1221" i="16"/>
  <c r="E1221" i="16"/>
  <c r="U1221" i="16"/>
  <c r="S1222" i="16"/>
  <c r="D1222" i="16"/>
  <c r="E1222" i="16"/>
  <c r="U1222" i="16"/>
  <c r="S1223" i="16"/>
  <c r="D1223" i="16"/>
  <c r="E1223" i="16"/>
  <c r="U1223" i="16"/>
  <c r="D1224" i="16"/>
  <c r="E1224" i="16"/>
  <c r="U1224" i="16"/>
  <c r="D1225" i="16"/>
  <c r="E1225" i="16"/>
  <c r="U1225" i="16"/>
  <c r="D1227" i="16"/>
  <c r="E1227" i="16"/>
  <c r="U1227" i="16"/>
  <c r="U1228" i="16"/>
  <c r="D1229" i="16"/>
  <c r="U1229" i="16"/>
  <c r="D1230" i="16"/>
  <c r="E1230" i="16"/>
  <c r="U1230" i="16"/>
  <c r="D1231" i="16"/>
  <c r="E1231" i="16"/>
  <c r="U1231" i="16"/>
  <c r="D1232" i="16"/>
  <c r="E1232" i="16"/>
  <c r="U1232" i="16"/>
  <c r="D1233" i="16"/>
  <c r="E1233" i="16"/>
  <c r="U1233" i="16"/>
  <c r="D1234" i="16"/>
  <c r="E1234" i="16"/>
  <c r="U1234" i="16"/>
  <c r="S1235" i="16"/>
  <c r="D1235" i="16"/>
  <c r="E1235" i="16"/>
  <c r="U1235" i="16"/>
  <c r="D1236" i="16"/>
  <c r="E1236" i="16"/>
  <c r="U1236" i="16"/>
  <c r="S1237" i="16"/>
  <c r="D1237" i="16"/>
  <c r="E1237" i="16"/>
  <c r="U1237" i="16"/>
  <c r="D1238" i="16"/>
  <c r="E1238" i="16"/>
  <c r="U1238" i="16"/>
  <c r="S1239" i="16"/>
  <c r="D1239" i="16"/>
  <c r="E1239" i="16"/>
  <c r="U1239" i="16"/>
  <c r="S1240" i="16"/>
  <c r="D1240" i="16"/>
  <c r="E1240" i="16"/>
  <c r="U1240" i="16"/>
  <c r="S1241" i="16"/>
  <c r="D1241" i="16"/>
  <c r="E1241" i="16"/>
  <c r="U1241" i="16"/>
  <c r="S1242" i="16"/>
  <c r="D1242" i="16"/>
  <c r="E1242" i="16"/>
  <c r="U1242" i="16"/>
  <c r="S1243" i="16"/>
  <c r="D1243" i="16"/>
  <c r="E1243" i="16"/>
  <c r="U1243" i="16"/>
  <c r="D1244" i="16"/>
  <c r="E1244" i="16"/>
  <c r="U1244" i="16"/>
  <c r="D1245" i="16"/>
  <c r="E1245" i="16"/>
  <c r="U1245" i="16"/>
  <c r="S1246" i="16"/>
  <c r="D1246" i="16"/>
  <c r="E1246" i="16"/>
  <c r="U1246" i="16"/>
  <c r="S1247" i="16"/>
  <c r="D1247" i="16"/>
  <c r="E1247" i="16"/>
  <c r="U1247" i="16"/>
  <c r="D1248" i="16"/>
  <c r="E1248" i="16"/>
  <c r="U1248" i="16"/>
  <c r="D1249" i="16"/>
  <c r="E1249" i="16"/>
  <c r="U1249" i="16"/>
  <c r="D1250" i="16"/>
  <c r="E1250" i="16"/>
  <c r="U1250" i="16"/>
  <c r="S1251" i="16"/>
  <c r="D1251" i="16"/>
  <c r="E1251" i="16"/>
  <c r="U1251" i="16"/>
  <c r="D1252" i="16"/>
  <c r="U1252" i="16"/>
  <c r="S1253" i="16"/>
  <c r="D1253" i="16"/>
  <c r="E1253" i="16"/>
  <c r="U1253" i="16"/>
  <c r="D1254" i="16"/>
  <c r="U1254" i="16"/>
  <c r="D1255" i="16"/>
  <c r="E1255" i="16"/>
  <c r="U1255" i="16"/>
  <c r="D1256" i="16"/>
  <c r="E1256" i="16"/>
  <c r="U1256" i="16"/>
  <c r="D1257" i="16"/>
  <c r="E1257" i="16"/>
  <c r="U1257" i="16"/>
  <c r="D1258" i="16"/>
  <c r="E1258" i="16"/>
  <c r="U1258" i="16"/>
  <c r="S1259" i="16"/>
  <c r="D1259" i="16"/>
  <c r="E1259" i="16"/>
  <c r="U1259" i="16"/>
  <c r="D1260" i="16"/>
  <c r="E1260" i="16"/>
  <c r="U1260" i="16"/>
  <c r="E1261" i="16"/>
  <c r="U1261" i="16"/>
  <c r="S1262" i="16"/>
  <c r="D1262" i="16"/>
  <c r="E1262" i="16"/>
  <c r="U1262" i="16"/>
  <c r="D1263" i="16"/>
  <c r="E1263" i="16"/>
  <c r="U1263" i="16"/>
  <c r="S1264" i="16"/>
  <c r="D1264" i="16"/>
  <c r="E1264" i="16"/>
  <c r="U1264" i="16"/>
  <c r="D1265" i="16"/>
  <c r="E1265" i="16"/>
  <c r="U1265" i="16"/>
  <c r="D1266" i="16"/>
  <c r="E1266" i="16"/>
  <c r="U1266" i="16"/>
  <c r="D1267" i="16"/>
  <c r="E1267" i="16"/>
  <c r="U1267" i="16"/>
  <c r="D1268" i="16"/>
  <c r="E1268" i="16"/>
  <c r="U1268" i="16"/>
  <c r="S1269" i="16"/>
  <c r="D1269" i="16"/>
  <c r="E1269" i="16"/>
  <c r="U1269" i="16"/>
  <c r="S1270" i="16"/>
  <c r="D1270" i="16"/>
  <c r="E1270" i="16"/>
  <c r="U1270" i="16"/>
  <c r="D1271" i="16"/>
  <c r="E1271" i="16"/>
  <c r="U1271" i="16"/>
  <c r="S1272" i="16"/>
  <c r="D1272" i="16"/>
  <c r="E1272" i="16"/>
  <c r="U1272" i="16"/>
  <c r="D1273" i="16"/>
  <c r="U1273" i="16"/>
  <c r="S1274" i="16"/>
  <c r="D1274" i="16"/>
  <c r="E1274" i="16"/>
  <c r="U1274" i="16"/>
  <c r="S1275" i="16"/>
  <c r="D1275" i="16"/>
  <c r="E1275" i="16"/>
  <c r="U1275" i="16"/>
  <c r="S1278" i="16"/>
  <c r="D1278" i="16"/>
  <c r="E1278" i="16"/>
  <c r="U1278" i="16"/>
  <c r="E1279" i="16"/>
  <c r="U1279" i="16"/>
  <c r="S1280" i="16"/>
  <c r="D1280" i="16"/>
  <c r="E1280" i="16"/>
  <c r="U1280" i="16"/>
  <c r="S1281" i="16"/>
  <c r="D1281" i="16"/>
  <c r="E1281" i="16"/>
  <c r="U1281" i="16"/>
  <c r="S1282" i="16"/>
  <c r="D1282" i="16"/>
  <c r="E1282" i="16"/>
  <c r="U1282" i="16"/>
  <c r="S1283" i="16"/>
  <c r="D1283" i="16"/>
  <c r="E1283" i="16"/>
  <c r="U1283" i="16"/>
  <c r="D1284" i="16"/>
  <c r="E1284" i="16"/>
  <c r="U1284" i="16"/>
  <c r="S1285" i="16"/>
  <c r="D1285" i="16"/>
  <c r="E1285" i="16"/>
  <c r="U1285" i="16"/>
  <c r="E1286" i="16"/>
  <c r="U1286" i="16"/>
  <c r="D1287" i="16"/>
  <c r="E1287" i="16"/>
  <c r="U1287" i="16"/>
  <c r="D1288" i="16"/>
  <c r="E1288" i="16"/>
  <c r="U1288" i="16"/>
  <c r="D1289" i="16"/>
  <c r="E1289" i="16"/>
  <c r="U1289" i="16"/>
  <c r="S1290" i="16"/>
  <c r="D1290" i="16"/>
  <c r="E1290" i="16"/>
  <c r="U1290" i="16"/>
  <c r="E1291" i="16"/>
  <c r="U1291" i="16"/>
  <c r="S1292" i="16"/>
  <c r="D1292" i="16"/>
  <c r="E1292" i="16"/>
  <c r="U1292" i="16"/>
  <c r="S1293" i="16"/>
  <c r="D1293" i="16"/>
  <c r="E1293" i="16"/>
  <c r="U1293" i="16"/>
  <c r="S1294" i="16"/>
  <c r="D1294" i="16"/>
  <c r="E1294" i="16"/>
  <c r="U1294" i="16"/>
  <c r="D1295" i="16"/>
  <c r="E1295" i="16"/>
  <c r="U1295" i="16"/>
  <c r="D1296" i="16"/>
  <c r="E1296" i="16"/>
  <c r="U1296" i="16"/>
  <c r="S1297" i="16"/>
  <c r="D1297" i="16"/>
  <c r="E1297" i="16"/>
  <c r="U1297" i="16"/>
  <c r="D1298" i="16"/>
  <c r="E1298" i="16"/>
  <c r="U1298" i="16"/>
  <c r="S1299" i="16"/>
  <c r="D1299" i="16"/>
  <c r="E1299" i="16"/>
  <c r="U1299" i="16"/>
  <c r="S1300" i="16"/>
  <c r="D1300" i="16"/>
  <c r="E1300" i="16"/>
  <c r="U1300" i="16"/>
  <c r="S1301" i="16"/>
  <c r="D1301" i="16"/>
  <c r="E1301" i="16"/>
  <c r="U1301" i="16"/>
  <c r="S1302" i="16"/>
  <c r="D1302" i="16"/>
  <c r="E1302" i="16"/>
  <c r="U1302" i="16"/>
  <c r="S1303" i="16"/>
  <c r="D1303" i="16"/>
  <c r="E1303" i="16"/>
  <c r="U1303" i="16"/>
  <c r="D1304" i="16"/>
  <c r="E1304" i="16"/>
  <c r="U1304" i="16"/>
  <c r="S1305" i="16"/>
  <c r="D1305" i="16"/>
  <c r="E1305" i="16"/>
  <c r="U1305" i="16"/>
  <c r="D1306" i="16"/>
  <c r="E1306" i="16"/>
  <c r="U1306" i="16"/>
  <c r="S1307" i="16"/>
  <c r="D1307" i="16"/>
  <c r="E1307" i="16"/>
  <c r="U1307" i="16"/>
  <c r="D1308" i="16"/>
  <c r="E1308" i="16"/>
  <c r="U1308" i="16"/>
  <c r="D1309" i="16"/>
  <c r="E1309" i="16"/>
  <c r="U1309" i="16"/>
  <c r="S1310" i="16"/>
  <c r="D1310" i="16"/>
  <c r="E1310" i="16"/>
  <c r="U1310" i="16"/>
  <c r="D1311" i="16"/>
  <c r="E1311" i="16"/>
  <c r="U1311" i="16"/>
  <c r="D1312" i="16"/>
  <c r="E1312" i="16"/>
  <c r="U1312" i="16"/>
  <c r="D1313" i="16"/>
  <c r="E1313" i="16"/>
  <c r="U1313" i="16"/>
  <c r="D1314" i="16"/>
  <c r="E1314" i="16"/>
  <c r="U1314" i="16"/>
  <c r="D1315" i="16"/>
  <c r="E1315" i="16"/>
  <c r="U1315" i="16"/>
  <c r="D1316" i="16"/>
  <c r="E1316" i="16"/>
  <c r="U1316" i="16"/>
  <c r="S1317" i="16"/>
  <c r="D1317" i="16"/>
  <c r="E1317" i="16"/>
  <c r="U1317" i="16"/>
  <c r="D1318" i="16"/>
  <c r="E1318" i="16"/>
  <c r="U1318" i="16"/>
  <c r="E1319" i="16"/>
  <c r="U1319" i="16"/>
  <c r="D1320" i="16"/>
  <c r="U1320" i="16"/>
  <c r="D1321" i="16"/>
  <c r="U1321" i="16"/>
  <c r="S1322" i="16"/>
  <c r="D1322" i="16"/>
  <c r="E1322" i="16"/>
  <c r="U1322" i="16"/>
  <c r="S1323" i="16"/>
  <c r="D1323" i="16"/>
  <c r="E1323" i="16"/>
  <c r="U1323" i="16"/>
  <c r="D1324" i="16"/>
  <c r="E1324" i="16"/>
  <c r="U1324" i="16"/>
  <c r="D1325" i="16"/>
  <c r="E1325" i="16"/>
  <c r="U1325" i="16"/>
  <c r="S1326" i="16"/>
  <c r="D1326" i="16"/>
  <c r="E1326" i="16"/>
  <c r="U1326" i="16"/>
  <c r="D1327" i="16"/>
  <c r="E1327" i="16"/>
  <c r="U1327" i="16"/>
  <c r="E1328" i="16"/>
  <c r="U1328" i="16"/>
  <c r="S1329" i="16"/>
  <c r="D1329" i="16"/>
  <c r="E1329" i="16"/>
  <c r="U1329" i="16"/>
  <c r="S1330" i="16"/>
  <c r="D1330" i="16"/>
  <c r="E1330" i="16"/>
  <c r="U1330" i="16"/>
  <c r="S1332" i="16"/>
  <c r="D1332" i="16"/>
  <c r="E1332" i="16"/>
  <c r="U1332" i="16"/>
  <c r="D1333" i="16"/>
  <c r="E1333" i="16"/>
  <c r="U1333" i="16"/>
  <c r="S1334" i="16"/>
  <c r="D1334" i="16"/>
  <c r="E1334" i="16"/>
  <c r="U1334" i="16"/>
  <c r="S1335" i="16"/>
  <c r="D1335" i="16"/>
  <c r="E1335" i="16"/>
  <c r="U1335" i="16"/>
  <c r="S1336" i="16"/>
  <c r="D1336" i="16"/>
  <c r="E1336" i="16"/>
  <c r="U1336" i="16"/>
  <c r="S1337" i="16"/>
  <c r="D1337" i="16"/>
  <c r="E1337" i="16"/>
  <c r="U1337" i="16"/>
  <c r="S1338" i="16"/>
  <c r="D1338" i="16"/>
  <c r="E1338" i="16"/>
  <c r="U1338" i="16"/>
  <c r="S1339" i="16"/>
  <c r="D1339" i="16"/>
  <c r="E1339" i="16"/>
  <c r="U1339" i="16"/>
  <c r="S1340" i="16"/>
  <c r="D1340" i="16"/>
  <c r="E1340" i="16"/>
  <c r="U1340" i="16"/>
  <c r="S1341" i="16"/>
  <c r="D1341" i="16"/>
  <c r="E1341" i="16"/>
  <c r="U1341" i="16"/>
  <c r="S1342" i="16"/>
  <c r="D1342" i="16"/>
  <c r="E1342" i="16"/>
  <c r="U1342" i="16"/>
  <c r="D1343" i="16"/>
  <c r="U1343" i="16"/>
  <c r="S1344" i="16"/>
  <c r="D1344" i="16"/>
  <c r="E1344" i="16"/>
  <c r="U1344" i="16"/>
  <c r="D1345" i="16"/>
  <c r="E1345" i="16"/>
  <c r="U1345" i="16"/>
  <c r="S1346" i="16"/>
  <c r="D1346" i="16"/>
  <c r="E1346" i="16"/>
  <c r="U1346" i="16"/>
  <c r="S1347" i="16"/>
  <c r="D1347" i="16"/>
  <c r="E1347" i="16"/>
  <c r="U1347" i="16"/>
  <c r="S1348" i="16"/>
  <c r="D1348" i="16"/>
  <c r="E1348" i="16"/>
  <c r="U1348" i="16"/>
  <c r="D1349" i="16"/>
  <c r="E1349" i="16"/>
  <c r="U1349" i="16"/>
  <c r="S1350" i="16"/>
  <c r="D1350" i="16"/>
  <c r="E1350" i="16"/>
  <c r="U1350" i="16"/>
  <c r="S1351" i="16"/>
  <c r="D1351" i="16"/>
  <c r="E1351" i="16"/>
  <c r="U1351" i="16"/>
  <c r="S1352" i="16"/>
  <c r="D1352" i="16"/>
  <c r="E1352" i="16"/>
  <c r="U1352" i="16"/>
  <c r="D1353" i="16"/>
  <c r="E1353" i="16"/>
  <c r="U1353" i="16"/>
  <c r="S1354" i="16"/>
  <c r="D1354" i="16"/>
  <c r="E1354" i="16"/>
  <c r="U1354" i="16"/>
  <c r="D1355" i="16"/>
  <c r="E1355" i="16"/>
  <c r="U1355" i="16"/>
  <c r="S1356" i="16"/>
  <c r="D1356" i="16"/>
  <c r="E1356" i="16"/>
  <c r="U1356" i="16"/>
  <c r="D1357" i="16"/>
  <c r="E1357" i="16"/>
  <c r="U1357" i="16"/>
  <c r="S1358" i="16"/>
  <c r="D1358" i="16"/>
  <c r="E1358" i="16"/>
  <c r="U1358" i="16"/>
  <c r="D1359" i="16"/>
  <c r="E1359" i="16"/>
  <c r="U1359" i="16"/>
  <c r="D1360" i="16"/>
  <c r="E1360" i="16"/>
  <c r="U1360" i="16"/>
  <c r="S1361" i="16"/>
  <c r="D1361" i="16"/>
  <c r="E1361" i="16"/>
  <c r="U1361" i="16"/>
  <c r="D1362" i="16"/>
  <c r="E1362" i="16"/>
  <c r="U1362" i="16"/>
  <c r="U1363" i="16"/>
  <c r="S1364" i="16"/>
  <c r="D1364" i="16"/>
  <c r="E1364" i="16"/>
  <c r="U1364" i="16"/>
  <c r="S1365" i="16"/>
  <c r="D1365" i="16"/>
  <c r="E1365" i="16"/>
  <c r="U1365" i="16"/>
  <c r="D1366" i="16"/>
  <c r="E1366" i="16"/>
  <c r="U1366" i="16"/>
  <c r="S1367" i="16"/>
  <c r="D1367" i="16"/>
  <c r="E1367" i="16"/>
  <c r="U1367" i="16"/>
  <c r="D1368" i="16"/>
  <c r="E1368" i="16"/>
  <c r="U1368" i="16"/>
  <c r="S1369" i="16"/>
  <c r="D1369" i="16"/>
  <c r="E1369" i="16"/>
  <c r="U1369" i="16"/>
  <c r="S1370" i="16"/>
  <c r="D1370" i="16"/>
  <c r="E1370" i="16"/>
  <c r="U1370" i="16"/>
  <c r="U1371" i="16"/>
  <c r="D1372" i="16"/>
  <c r="U1372" i="16"/>
  <c r="S1373" i="16"/>
  <c r="D1373" i="16"/>
  <c r="E1373" i="16"/>
  <c r="U1373" i="16"/>
  <c r="D1374" i="16"/>
  <c r="E1374" i="16"/>
  <c r="U1374" i="16"/>
  <c r="D1375" i="16"/>
  <c r="E1375" i="16"/>
  <c r="U1375" i="16"/>
  <c r="D1376" i="16"/>
  <c r="E1376" i="16"/>
  <c r="U1376" i="16"/>
  <c r="E1377" i="16"/>
  <c r="U1377" i="16"/>
  <c r="S1378" i="16"/>
  <c r="D1378" i="16"/>
  <c r="E1378" i="16"/>
  <c r="U1378" i="16"/>
  <c r="S1379" i="16"/>
  <c r="D1379" i="16"/>
  <c r="E1379" i="16"/>
  <c r="U1379" i="16"/>
  <c r="S1380" i="16"/>
  <c r="D1380" i="16"/>
  <c r="E1380" i="16"/>
  <c r="U1380" i="16"/>
  <c r="S1381" i="16"/>
  <c r="D1381" i="16"/>
  <c r="E1381" i="16"/>
  <c r="U1381" i="16"/>
  <c r="E1382" i="16"/>
  <c r="U1382" i="16"/>
  <c r="D1383" i="16"/>
  <c r="E1383" i="16"/>
  <c r="U1383" i="16"/>
  <c r="S1384" i="16"/>
  <c r="D1384" i="16"/>
  <c r="E1384" i="16"/>
  <c r="U1384" i="16"/>
  <c r="S1385" i="16"/>
  <c r="D1385" i="16"/>
  <c r="E1385" i="16"/>
  <c r="U1385" i="16"/>
  <c r="S1386" i="16"/>
  <c r="D1386" i="16"/>
  <c r="E1386" i="16"/>
  <c r="U1386" i="16"/>
  <c r="D1387" i="16"/>
  <c r="E1387" i="16"/>
  <c r="U1387" i="16"/>
  <c r="D1388" i="16"/>
  <c r="E1388" i="16"/>
  <c r="U1388" i="16"/>
  <c r="D1389" i="16"/>
  <c r="E1389" i="16"/>
  <c r="U1389" i="16"/>
  <c r="S1390" i="16"/>
  <c r="D1390" i="16"/>
  <c r="E1390" i="16"/>
  <c r="U1390" i="16"/>
  <c r="S1391" i="16"/>
  <c r="D1391" i="16"/>
  <c r="E1391" i="16"/>
  <c r="U1391" i="16"/>
  <c r="S1392" i="16"/>
  <c r="D1392" i="16"/>
  <c r="E1392" i="16"/>
  <c r="U1392" i="16"/>
  <c r="E1393" i="16"/>
  <c r="U1393" i="16"/>
  <c r="S1394" i="16"/>
  <c r="D1394" i="16"/>
  <c r="E1394" i="16"/>
  <c r="U1394" i="16"/>
  <c r="D1395" i="16"/>
  <c r="E1395" i="16"/>
  <c r="U1395" i="16"/>
  <c r="D1396" i="16"/>
  <c r="E1396" i="16"/>
  <c r="U1396" i="16"/>
  <c r="S1397" i="16"/>
  <c r="D1397" i="16"/>
  <c r="E1397" i="16"/>
  <c r="U1397" i="16"/>
  <c r="S1398" i="16"/>
  <c r="D1398" i="16"/>
  <c r="E1398" i="16"/>
  <c r="U1398" i="16"/>
  <c r="D1399" i="16"/>
  <c r="E1399" i="16"/>
  <c r="U1399" i="16"/>
  <c r="D1400" i="16"/>
  <c r="E1400" i="16"/>
  <c r="U1400" i="16"/>
  <c r="U1401" i="16"/>
  <c r="S1402" i="16"/>
  <c r="D1402" i="16"/>
  <c r="E1402" i="16"/>
  <c r="U1402" i="16"/>
  <c r="U1403" i="16"/>
  <c r="D1404" i="16"/>
  <c r="E1404" i="16"/>
  <c r="U1404" i="16"/>
  <c r="D1405" i="16"/>
  <c r="E1405" i="16"/>
  <c r="U1405" i="16"/>
  <c r="S1406" i="16"/>
  <c r="D1406" i="16"/>
  <c r="E1406" i="16"/>
  <c r="U1406" i="16"/>
  <c r="S1407" i="16"/>
  <c r="D1407" i="16"/>
  <c r="E1407" i="16"/>
  <c r="U1407" i="16"/>
  <c r="S1408" i="16"/>
  <c r="D1408" i="16"/>
  <c r="E1408" i="16"/>
  <c r="U1408" i="16"/>
  <c r="S1409" i="16"/>
  <c r="D1409" i="16"/>
  <c r="E1409" i="16"/>
  <c r="U1409" i="16"/>
  <c r="D1410" i="16"/>
  <c r="E1410" i="16"/>
  <c r="U1410" i="16"/>
  <c r="D1411" i="16"/>
  <c r="E1411" i="16"/>
  <c r="U1411" i="16"/>
  <c r="S1412" i="16"/>
  <c r="D1412" i="16"/>
  <c r="E1412" i="16"/>
  <c r="U1412" i="16"/>
  <c r="D1413" i="16"/>
  <c r="E1413" i="16"/>
  <c r="U1413" i="16"/>
  <c r="S1414" i="16"/>
  <c r="D1414" i="16"/>
  <c r="E1414" i="16"/>
  <c r="U1414" i="16"/>
  <c r="S1415" i="16"/>
  <c r="D1415" i="16"/>
  <c r="E1415" i="16"/>
  <c r="U1415" i="16"/>
  <c r="D1416" i="16"/>
  <c r="E1416" i="16"/>
  <c r="U1416" i="16"/>
  <c r="S1417" i="16"/>
  <c r="D1417" i="16"/>
  <c r="E1417" i="16"/>
  <c r="U1417" i="16"/>
  <c r="S1418" i="16"/>
  <c r="D1418" i="16"/>
  <c r="E1418" i="16"/>
  <c r="U1418" i="16"/>
  <c r="S1419" i="16"/>
  <c r="D1419" i="16"/>
  <c r="E1419" i="16"/>
  <c r="U1419" i="16"/>
  <c r="S1420" i="16"/>
  <c r="D1420" i="16"/>
  <c r="E1420" i="16"/>
  <c r="U1420" i="16"/>
  <c r="S1421" i="16"/>
  <c r="D1421" i="16"/>
  <c r="E1421" i="16"/>
  <c r="U1421" i="16"/>
  <c r="S1422" i="16"/>
  <c r="D1422" i="16"/>
  <c r="E1422" i="16"/>
  <c r="U1422" i="16"/>
  <c r="D1423" i="16"/>
  <c r="E1423" i="16"/>
  <c r="U1423" i="16"/>
  <c r="D1424" i="16"/>
  <c r="E1424" i="16"/>
  <c r="U1424" i="16"/>
  <c r="D1425" i="16"/>
  <c r="E1425" i="16"/>
  <c r="U1425" i="16"/>
  <c r="S1426" i="16"/>
  <c r="D1426" i="16"/>
  <c r="E1426" i="16"/>
  <c r="U1426" i="16"/>
  <c r="S1427" i="16"/>
  <c r="D1427" i="16"/>
  <c r="E1427" i="16"/>
  <c r="U1427" i="16"/>
  <c r="S1428" i="16"/>
  <c r="D1428" i="16"/>
  <c r="E1428" i="16"/>
  <c r="U1428" i="16"/>
  <c r="D1429" i="16"/>
  <c r="E1429" i="16"/>
  <c r="U1429" i="16"/>
  <c r="S1430" i="16"/>
  <c r="D1430" i="16"/>
  <c r="E1430" i="16"/>
  <c r="U1430" i="16"/>
  <c r="D1431" i="16"/>
  <c r="E1431" i="16"/>
  <c r="U1431" i="16"/>
  <c r="D1432" i="16"/>
  <c r="E1432" i="16"/>
  <c r="U1432" i="16"/>
  <c r="D1433" i="16"/>
  <c r="E1433" i="16"/>
  <c r="U1433" i="16"/>
  <c r="D1434" i="16"/>
  <c r="E1434" i="16"/>
  <c r="U1434" i="16"/>
  <c r="D1435" i="16"/>
  <c r="E1435" i="16"/>
  <c r="U1435" i="16"/>
  <c r="D1436" i="16"/>
  <c r="E1436" i="16"/>
  <c r="U1436" i="16"/>
  <c r="U1437" i="16"/>
  <c r="D1438" i="16"/>
  <c r="E1438" i="16"/>
  <c r="U1438" i="16"/>
  <c r="D1439" i="16"/>
  <c r="E1439" i="16"/>
  <c r="U1439" i="16"/>
  <c r="D1440" i="16"/>
  <c r="E1440" i="16"/>
  <c r="U1440" i="16"/>
  <c r="U1441" i="16"/>
  <c r="S1442" i="16"/>
  <c r="D1442" i="16"/>
  <c r="E1442" i="16"/>
  <c r="U1442" i="16"/>
  <c r="S1443" i="16"/>
  <c r="D1443" i="16"/>
  <c r="E1443" i="16"/>
  <c r="U1443" i="16"/>
  <c r="D1444" i="16"/>
  <c r="E1444" i="16"/>
  <c r="U1444" i="16"/>
  <c r="S1445" i="16"/>
  <c r="D1445" i="16"/>
  <c r="E1445" i="16"/>
  <c r="U1445" i="16"/>
  <c r="D1446" i="16"/>
  <c r="E1446" i="16"/>
  <c r="U1446" i="16"/>
  <c r="D1447" i="16"/>
  <c r="E1447" i="16"/>
  <c r="U1447" i="16"/>
  <c r="S1448" i="16"/>
  <c r="D1448" i="16"/>
  <c r="E1448" i="16"/>
  <c r="U1448" i="16"/>
  <c r="D1449" i="16"/>
  <c r="E1449" i="16"/>
  <c r="U1449" i="16"/>
  <c r="S1450" i="16"/>
  <c r="D1450" i="16"/>
  <c r="E1450" i="16"/>
  <c r="U1450" i="16"/>
  <c r="S1451" i="16"/>
  <c r="D1451" i="16"/>
  <c r="E1451" i="16"/>
  <c r="U1451" i="16"/>
  <c r="S1452" i="16"/>
  <c r="D1452" i="16"/>
  <c r="E1452" i="16"/>
  <c r="U1452" i="16"/>
  <c r="S1453" i="16"/>
  <c r="D1453" i="16"/>
  <c r="E1453" i="16"/>
  <c r="U1453" i="16"/>
  <c r="S1454" i="16"/>
  <c r="D1454" i="16"/>
  <c r="E1454" i="16"/>
  <c r="U1454" i="16"/>
  <c r="S1455" i="16"/>
  <c r="D1455" i="16"/>
  <c r="E1455" i="16"/>
  <c r="U1455" i="16"/>
  <c r="S1456" i="16"/>
  <c r="D1456" i="16"/>
  <c r="E1456" i="16"/>
  <c r="U1456" i="16"/>
  <c r="D1457" i="16"/>
  <c r="E1457" i="16"/>
  <c r="U1457" i="16"/>
  <c r="D1458" i="16"/>
  <c r="E1458" i="16"/>
  <c r="U1458" i="16"/>
  <c r="D1459" i="16"/>
  <c r="E1459" i="16"/>
  <c r="U1459" i="16"/>
  <c r="D1460" i="16"/>
  <c r="E1460" i="16"/>
  <c r="U1460" i="16"/>
  <c r="D1461" i="16"/>
  <c r="E1461" i="16"/>
  <c r="U1461" i="16"/>
  <c r="D1462" i="16"/>
  <c r="E1462" i="16"/>
  <c r="U1462" i="16"/>
  <c r="D1463" i="16"/>
  <c r="E1463" i="16"/>
  <c r="U1463" i="16"/>
  <c r="S1464" i="16"/>
  <c r="D1464" i="16"/>
  <c r="E1464" i="16"/>
  <c r="U1464" i="16"/>
  <c r="U1465" i="16"/>
  <c r="D1466" i="16"/>
  <c r="E1466" i="16"/>
  <c r="U1466" i="16"/>
  <c r="E1467" i="16"/>
  <c r="U1467" i="16"/>
  <c r="S1468" i="16"/>
  <c r="D1468" i="16"/>
  <c r="E1468" i="16"/>
  <c r="U1468" i="16"/>
  <c r="D1469" i="16"/>
  <c r="E1469" i="16"/>
  <c r="U1469" i="16"/>
  <c r="S1470" i="16"/>
  <c r="D1470" i="16"/>
  <c r="E1470" i="16"/>
  <c r="U1470" i="16"/>
  <c r="D1471" i="16"/>
  <c r="E1471" i="16"/>
  <c r="U1471" i="16"/>
  <c r="D1472" i="16"/>
  <c r="E1472" i="16"/>
  <c r="U1472" i="16"/>
  <c r="S1473" i="16"/>
  <c r="D1473" i="16"/>
  <c r="E1473" i="16"/>
  <c r="U1473" i="16"/>
  <c r="S1474" i="16"/>
  <c r="D1474" i="16"/>
  <c r="E1474" i="16"/>
  <c r="U1474" i="16"/>
  <c r="E1475" i="16"/>
  <c r="U1475" i="16"/>
  <c r="S1476" i="16"/>
  <c r="D1476" i="16"/>
  <c r="E1476" i="16"/>
  <c r="U1476" i="16"/>
  <c r="S1477" i="16"/>
  <c r="D1477" i="16"/>
  <c r="E1477" i="16"/>
  <c r="U1477" i="16"/>
  <c r="D1478" i="16"/>
  <c r="E1478" i="16"/>
  <c r="U1478" i="16"/>
  <c r="D1479" i="16"/>
  <c r="U1479" i="16"/>
  <c r="D1480" i="16"/>
  <c r="U1480" i="16"/>
  <c r="S1481" i="16"/>
  <c r="D1481" i="16"/>
  <c r="E1481" i="16"/>
  <c r="U1481" i="16"/>
  <c r="S1482" i="16"/>
  <c r="D1482" i="16"/>
  <c r="E1482" i="16"/>
  <c r="U1482" i="16"/>
  <c r="D1483" i="16"/>
  <c r="E1483" i="16"/>
  <c r="U1483" i="16"/>
  <c r="D1484" i="16"/>
  <c r="E1484" i="16"/>
  <c r="U1484" i="16"/>
  <c r="S1485" i="16"/>
  <c r="D1485" i="16"/>
  <c r="E1485" i="16"/>
  <c r="U1485" i="16"/>
  <c r="S1486" i="16"/>
  <c r="D1486" i="16"/>
  <c r="E1486" i="16"/>
  <c r="U1486" i="16"/>
  <c r="D1487" i="16"/>
  <c r="E1487" i="16"/>
  <c r="U1487" i="16"/>
  <c r="D1488" i="16"/>
  <c r="E1488" i="16"/>
  <c r="U1488" i="16"/>
  <c r="D1489" i="16"/>
  <c r="E1489" i="16"/>
  <c r="U1489" i="16"/>
  <c r="D1490" i="16"/>
  <c r="E1490" i="16"/>
  <c r="U1490" i="16"/>
  <c r="D1491" i="16"/>
  <c r="E1491" i="16"/>
  <c r="U1491" i="16"/>
  <c r="D1492" i="16"/>
  <c r="E1492" i="16"/>
  <c r="U1492" i="16"/>
  <c r="D1493" i="16"/>
  <c r="E1493" i="16"/>
  <c r="U1493" i="16"/>
  <c r="D1494" i="16"/>
  <c r="E1494" i="16"/>
  <c r="U1494" i="16"/>
  <c r="S1495" i="16"/>
  <c r="D1495" i="16"/>
  <c r="E1495" i="16"/>
  <c r="U1495" i="16"/>
  <c r="D1496" i="16"/>
  <c r="E1496" i="16"/>
  <c r="U1496" i="16"/>
  <c r="D1497" i="16"/>
  <c r="E1497" i="16"/>
  <c r="U1497" i="16"/>
  <c r="D1498" i="16"/>
  <c r="E1498" i="16"/>
  <c r="U1498" i="16"/>
  <c r="S1499" i="16"/>
  <c r="D1499" i="16"/>
  <c r="E1499" i="16"/>
  <c r="U1499" i="16"/>
  <c r="S1500" i="16"/>
  <c r="D1500" i="16"/>
  <c r="E1500" i="16"/>
  <c r="U1500" i="16"/>
  <c r="D1501" i="16"/>
  <c r="E1501" i="16"/>
  <c r="U1501" i="16"/>
  <c r="E1502" i="16"/>
  <c r="U1502" i="16"/>
  <c r="D1503" i="16"/>
  <c r="U1503" i="16"/>
  <c r="S1504" i="16"/>
  <c r="D1504" i="16"/>
  <c r="E1504" i="16"/>
  <c r="U1504" i="16"/>
  <c r="S1505" i="16"/>
  <c r="D1505" i="16"/>
  <c r="E1505" i="16"/>
  <c r="U1505" i="16"/>
  <c r="S1506" i="16"/>
  <c r="D1506" i="16"/>
  <c r="E1506" i="16"/>
  <c r="U1506" i="16"/>
  <c r="D1507" i="16"/>
  <c r="E1507" i="16"/>
  <c r="U1507" i="16"/>
  <c r="D1508" i="16"/>
  <c r="E1508" i="16"/>
  <c r="U1508" i="16"/>
  <c r="S1509" i="16"/>
  <c r="D1509" i="16"/>
  <c r="E1509" i="16"/>
  <c r="U1509" i="16"/>
  <c r="D1510" i="16"/>
  <c r="E1510" i="16"/>
  <c r="U1510" i="16"/>
  <c r="S1511" i="16"/>
  <c r="D1511" i="16"/>
  <c r="E1511" i="16"/>
  <c r="U1511" i="16"/>
  <c r="D1512" i="16"/>
  <c r="E1512" i="16"/>
  <c r="U1512" i="16"/>
  <c r="D1513" i="16"/>
  <c r="E1513" i="16"/>
  <c r="U1513" i="16"/>
  <c r="D1514" i="16"/>
  <c r="E1514" i="16"/>
  <c r="U1514" i="16"/>
  <c r="D1515" i="16"/>
  <c r="E1515" i="16"/>
  <c r="U1515" i="16"/>
  <c r="S1516" i="16"/>
  <c r="D1516" i="16"/>
  <c r="E1516" i="16"/>
  <c r="U1516" i="16"/>
  <c r="D1517" i="16"/>
  <c r="E1517" i="16"/>
  <c r="U1517" i="16"/>
  <c r="U1518" i="16"/>
  <c r="S1519" i="16"/>
  <c r="D1519" i="16"/>
  <c r="E1519" i="16"/>
  <c r="U1519" i="16"/>
  <c r="D1520" i="16"/>
  <c r="E1520" i="16"/>
  <c r="U1520" i="16"/>
  <c r="D1521" i="16"/>
  <c r="E1521" i="16"/>
  <c r="U1521" i="16"/>
  <c r="S1522" i="16"/>
  <c r="D1522" i="16"/>
  <c r="E1522" i="16"/>
  <c r="U1522" i="16"/>
  <c r="D1523" i="16"/>
  <c r="U1523" i="16"/>
  <c r="S1524" i="16"/>
  <c r="D1524" i="16"/>
  <c r="E1524" i="16"/>
  <c r="U1524" i="16"/>
  <c r="D1525" i="16"/>
  <c r="E1525" i="16"/>
  <c r="U1525" i="16"/>
  <c r="S1526" i="16"/>
  <c r="D1526" i="16"/>
  <c r="E1526" i="16"/>
  <c r="U1526" i="16"/>
  <c r="D1527" i="16"/>
  <c r="E1527" i="16"/>
  <c r="U1527" i="16"/>
  <c r="D1528" i="16"/>
  <c r="E1528" i="16"/>
  <c r="U1528" i="16"/>
  <c r="S1529" i="16"/>
  <c r="D1529" i="16"/>
  <c r="E1529" i="16"/>
  <c r="U1529" i="16"/>
  <c r="D1530" i="16"/>
  <c r="E1530" i="16"/>
  <c r="U1530" i="16"/>
  <c r="D1531" i="16"/>
  <c r="E1531" i="16"/>
  <c r="U1531" i="16"/>
  <c r="S1532" i="16"/>
  <c r="D1532" i="16"/>
  <c r="E1532" i="16"/>
  <c r="U1532" i="16"/>
  <c r="D1533" i="16"/>
  <c r="E1533" i="16"/>
  <c r="U1533" i="16"/>
  <c r="D1534" i="16"/>
  <c r="E1534" i="16"/>
  <c r="U1534" i="16"/>
  <c r="D1535" i="16"/>
  <c r="E1535" i="16"/>
  <c r="U1535" i="16"/>
  <c r="D1536" i="16"/>
  <c r="E1536" i="16"/>
  <c r="U1536" i="16"/>
  <c r="S1537" i="16"/>
  <c r="D1537" i="16"/>
  <c r="E1537" i="16"/>
  <c r="U1537" i="16"/>
  <c r="D1538" i="16"/>
  <c r="E1538" i="16"/>
  <c r="U1538" i="16"/>
  <c r="D1539" i="16"/>
  <c r="E1539" i="16"/>
  <c r="U1539" i="16"/>
  <c r="D1540" i="16"/>
  <c r="U1540" i="16"/>
  <c r="S1541" i="16"/>
  <c r="D1541" i="16"/>
  <c r="E1541" i="16"/>
  <c r="U1541" i="16"/>
  <c r="S1542" i="16"/>
  <c r="D1542" i="16"/>
  <c r="E1542" i="16"/>
  <c r="U1542" i="16"/>
  <c r="D1543" i="16"/>
  <c r="E1543" i="16"/>
  <c r="U1543" i="16"/>
  <c r="D1544" i="16"/>
  <c r="E1544" i="16"/>
  <c r="U1544" i="16"/>
  <c r="D1545" i="16"/>
  <c r="E1545" i="16"/>
  <c r="U1545" i="16"/>
  <c r="D1546" i="16"/>
  <c r="E1546" i="16"/>
  <c r="U1546" i="16"/>
  <c r="S1547" i="16"/>
  <c r="D1547" i="16"/>
  <c r="E1547" i="16"/>
  <c r="U1547" i="16"/>
  <c r="S1548" i="16"/>
  <c r="D1548" i="16"/>
  <c r="E1548" i="16"/>
  <c r="U1548" i="16"/>
  <c r="S1549" i="16"/>
  <c r="D1549" i="16"/>
  <c r="E1549" i="16"/>
  <c r="U1549" i="16"/>
  <c r="D1550" i="16"/>
  <c r="E1550" i="16"/>
  <c r="U1550" i="16"/>
  <c r="D1551" i="16"/>
  <c r="E1551" i="16"/>
  <c r="U1551" i="16"/>
  <c r="D1552" i="16"/>
  <c r="E1552" i="16"/>
  <c r="U1552" i="16"/>
  <c r="S1553" i="16"/>
  <c r="D1553" i="16"/>
  <c r="E1553" i="16"/>
  <c r="U1553" i="16"/>
  <c r="S1554" i="16"/>
  <c r="D1554" i="16"/>
  <c r="E1554" i="16"/>
  <c r="U1554" i="16"/>
  <c r="S1555" i="16"/>
  <c r="D1555" i="16"/>
  <c r="E1555" i="16"/>
  <c r="U1555" i="16"/>
  <c r="S1556" i="16"/>
  <c r="D1556" i="16"/>
  <c r="E1556" i="16"/>
  <c r="U1556" i="16"/>
  <c r="D1557" i="16"/>
  <c r="E1557" i="16"/>
  <c r="U1557" i="16"/>
  <c r="S1558" i="16"/>
  <c r="D1558" i="16"/>
  <c r="E1558" i="16"/>
  <c r="U1558" i="16"/>
  <c r="D1559" i="16"/>
  <c r="E1559" i="16"/>
  <c r="U1559" i="16"/>
  <c r="S1560" i="16"/>
  <c r="D1560" i="16"/>
  <c r="E1560" i="16"/>
  <c r="U1560" i="16"/>
  <c r="S1561" i="16"/>
  <c r="D1561" i="16"/>
  <c r="E1561" i="16"/>
  <c r="U1561" i="16"/>
  <c r="D1562" i="16"/>
  <c r="U1562" i="16"/>
  <c r="D1563" i="16"/>
  <c r="U1563" i="16"/>
  <c r="S1564" i="16"/>
  <c r="D1564" i="16"/>
  <c r="E1564" i="16"/>
  <c r="U1564" i="16"/>
  <c r="S1565" i="16"/>
  <c r="D1565" i="16"/>
  <c r="E1565" i="16"/>
  <c r="U1565" i="16"/>
  <c r="S1566" i="16"/>
  <c r="D1566" i="16"/>
  <c r="E1566" i="16"/>
  <c r="U1566" i="16"/>
  <c r="S1567" i="16"/>
  <c r="D1567" i="16"/>
  <c r="E1567" i="16"/>
  <c r="U1567" i="16"/>
  <c r="S1568" i="16"/>
  <c r="D1568" i="16"/>
  <c r="E1568" i="16"/>
  <c r="U1568" i="16"/>
  <c r="S1569" i="16"/>
  <c r="D1569" i="16"/>
  <c r="E1569" i="16"/>
  <c r="U1569" i="16"/>
  <c r="D1570" i="16"/>
  <c r="E1570" i="16"/>
  <c r="U1570" i="16"/>
  <c r="D1571" i="16"/>
  <c r="E1571" i="16"/>
  <c r="U1571" i="16"/>
  <c r="S1572" i="16"/>
  <c r="D1572" i="16"/>
  <c r="E1572" i="16"/>
  <c r="U1572" i="16"/>
  <c r="D1573" i="16"/>
  <c r="E1573" i="16"/>
  <c r="U1573" i="16"/>
  <c r="S1574" i="16"/>
  <c r="D1574" i="16"/>
  <c r="E1574" i="16"/>
  <c r="U1574" i="16"/>
  <c r="S1575" i="16"/>
  <c r="D1575" i="16"/>
  <c r="E1575" i="16"/>
  <c r="U1575" i="16"/>
  <c r="D1576" i="16"/>
  <c r="E1576" i="16"/>
  <c r="U1576" i="16"/>
  <c r="S1577" i="16"/>
  <c r="D1577" i="16"/>
  <c r="E1577" i="16"/>
  <c r="U1577" i="16"/>
  <c r="S1578" i="16"/>
  <c r="D1578" i="16"/>
  <c r="E1578" i="16"/>
  <c r="U1578" i="16"/>
  <c r="S1579" i="16"/>
  <c r="D1579" i="16"/>
  <c r="E1579" i="16"/>
  <c r="U1579" i="16"/>
  <c r="S1580" i="16"/>
  <c r="D1580" i="16"/>
  <c r="E1580" i="16"/>
  <c r="U1580" i="16"/>
  <c r="D1581" i="16"/>
  <c r="E1581" i="16"/>
  <c r="U1581" i="16"/>
  <c r="S1582" i="16"/>
  <c r="D1582" i="16"/>
  <c r="E1582" i="16"/>
  <c r="U1582" i="16"/>
  <c r="D1583" i="16"/>
  <c r="E1583" i="16"/>
  <c r="U1583" i="16"/>
  <c r="S1584" i="16"/>
  <c r="D1584" i="16"/>
  <c r="E1584" i="16"/>
  <c r="U1584" i="16"/>
  <c r="S1585" i="16"/>
  <c r="D1585" i="16"/>
  <c r="E1585" i="16"/>
  <c r="U1585" i="16"/>
  <c r="S1586" i="16"/>
  <c r="D1586" i="16"/>
  <c r="E1586" i="16"/>
  <c r="U1586" i="16"/>
  <c r="S1587" i="16"/>
  <c r="D1587" i="16"/>
  <c r="E1587" i="16"/>
  <c r="U1587" i="16"/>
  <c r="S1588" i="16"/>
  <c r="D1588" i="16"/>
  <c r="E1588" i="16"/>
  <c r="U1588" i="16"/>
  <c r="D1589" i="16"/>
  <c r="E1589" i="16"/>
  <c r="U1589" i="16"/>
  <c r="S1590" i="16"/>
  <c r="D1590" i="16"/>
  <c r="E1590" i="16"/>
  <c r="U1590" i="16"/>
  <c r="S1591" i="16"/>
  <c r="D1591" i="16"/>
  <c r="E1591" i="16"/>
  <c r="U1591" i="16"/>
  <c r="S1592" i="16"/>
  <c r="D1592" i="16"/>
  <c r="E1592" i="16"/>
  <c r="U1592" i="16"/>
  <c r="S1593" i="16"/>
  <c r="D1593" i="16"/>
  <c r="E1593" i="16"/>
  <c r="U1593" i="16"/>
  <c r="D1594" i="16"/>
  <c r="E1594" i="16"/>
  <c r="U1594" i="16"/>
  <c r="S1595" i="16"/>
  <c r="D1595" i="16"/>
  <c r="E1595" i="16"/>
  <c r="U1595" i="16"/>
  <c r="S1596" i="16"/>
  <c r="D1596" i="16"/>
  <c r="E1596" i="16"/>
  <c r="U1596" i="16"/>
  <c r="S1597" i="16"/>
  <c r="D1597" i="16"/>
  <c r="E1597" i="16"/>
  <c r="U1597" i="16"/>
  <c r="S1598" i="16"/>
  <c r="D1598" i="16"/>
  <c r="E1598" i="16"/>
  <c r="U1598" i="16"/>
  <c r="S1599" i="16"/>
  <c r="D1599" i="16"/>
  <c r="E1599" i="16"/>
  <c r="U1599" i="16"/>
  <c r="D1600" i="16"/>
  <c r="E1600" i="16"/>
  <c r="U1600" i="16"/>
  <c r="S1601" i="16"/>
  <c r="D1601" i="16"/>
  <c r="E1601" i="16"/>
  <c r="U1601" i="16"/>
  <c r="E1602" i="16"/>
  <c r="U1602" i="16"/>
  <c r="S1603" i="16"/>
  <c r="D1603" i="16"/>
  <c r="E1603" i="16"/>
  <c r="U1603" i="16"/>
  <c r="S1604" i="16"/>
  <c r="D1604" i="16"/>
  <c r="E1604" i="16"/>
  <c r="U1604" i="16"/>
  <c r="D1605" i="16"/>
  <c r="E1605" i="16"/>
  <c r="U1605" i="16"/>
  <c r="D1606" i="16"/>
  <c r="E1606" i="16"/>
  <c r="U1606" i="16"/>
  <c r="S1607" i="16"/>
  <c r="D1607" i="16"/>
  <c r="E1607" i="16"/>
  <c r="U1607" i="16"/>
  <c r="S1608" i="16"/>
  <c r="D1608" i="16"/>
  <c r="E1608" i="16"/>
  <c r="U1608" i="16"/>
  <c r="S1609" i="16"/>
  <c r="D1609" i="16"/>
  <c r="E1609" i="16"/>
  <c r="U1609" i="16"/>
  <c r="D1610" i="16"/>
  <c r="E1610" i="16"/>
  <c r="U1610" i="16"/>
  <c r="S1611" i="16"/>
  <c r="D1611" i="16"/>
  <c r="E1611" i="16"/>
  <c r="U1611" i="16"/>
  <c r="D1612" i="16"/>
  <c r="E1612" i="16"/>
  <c r="U1612" i="16"/>
  <c r="S1613" i="16"/>
  <c r="D1613" i="16"/>
  <c r="E1613" i="16"/>
  <c r="U1613" i="16"/>
  <c r="D1614" i="16"/>
  <c r="E1614" i="16"/>
  <c r="U1614" i="16"/>
  <c r="S1615" i="16"/>
  <c r="D1615" i="16"/>
  <c r="E1615" i="16"/>
  <c r="U1615" i="16"/>
  <c r="S1616" i="16"/>
  <c r="D1616" i="16"/>
  <c r="E1616" i="16"/>
  <c r="U1616" i="16"/>
  <c r="S1617" i="16"/>
  <c r="D1617" i="16"/>
  <c r="E1617" i="16"/>
  <c r="U1617" i="16"/>
  <c r="D1618" i="16"/>
  <c r="U1618" i="16"/>
  <c r="S1619" i="16"/>
  <c r="D1619" i="16"/>
  <c r="E1619" i="16"/>
  <c r="U1619" i="16"/>
  <c r="D1620" i="16"/>
  <c r="E1620" i="16"/>
  <c r="U1620" i="16"/>
  <c r="S1621" i="16"/>
  <c r="D1621" i="16"/>
  <c r="E1621" i="16"/>
  <c r="U1621" i="16"/>
  <c r="S1622" i="16"/>
  <c r="D1622" i="16"/>
  <c r="E1622" i="16"/>
  <c r="U1622" i="16"/>
  <c r="D1623" i="16"/>
  <c r="E1623" i="16"/>
  <c r="U1623" i="16"/>
  <c r="S1624" i="16"/>
  <c r="D1624" i="16"/>
  <c r="E1624" i="16"/>
  <c r="U1624" i="16"/>
  <c r="S1625" i="16"/>
  <c r="D1625" i="16"/>
  <c r="E1625" i="16"/>
  <c r="U1625" i="16"/>
  <c r="D1626" i="16"/>
  <c r="E1626" i="16"/>
  <c r="U1626" i="16"/>
  <c r="S1627" i="16"/>
  <c r="D1627" i="16"/>
  <c r="E1627" i="16"/>
  <c r="U1627" i="16"/>
  <c r="S1628" i="16"/>
  <c r="D1628" i="16"/>
  <c r="E1628" i="16"/>
  <c r="U1628" i="16"/>
  <c r="S1629" i="16"/>
  <c r="D1629" i="16"/>
  <c r="E1629" i="16"/>
  <c r="U1629" i="16"/>
  <c r="S1630" i="16"/>
  <c r="D1630" i="16"/>
  <c r="E1630" i="16"/>
  <c r="U1630" i="16"/>
  <c r="D1631" i="16"/>
  <c r="E1631" i="16"/>
  <c r="U1631" i="16"/>
  <c r="S1632" i="16"/>
  <c r="D1632" i="16"/>
  <c r="E1632" i="16"/>
  <c r="U1632" i="16"/>
  <c r="S1633" i="16"/>
  <c r="D1633" i="16"/>
  <c r="E1633" i="16"/>
  <c r="U1633" i="16"/>
  <c r="S1634" i="16"/>
  <c r="D1634" i="16"/>
  <c r="E1634" i="16"/>
  <c r="U1634" i="16"/>
  <c r="D1635" i="16"/>
  <c r="E1635" i="16"/>
  <c r="U1635" i="16"/>
  <c r="D1636" i="16"/>
  <c r="E1636" i="16"/>
  <c r="U1636" i="16"/>
  <c r="S1637" i="16"/>
  <c r="D1637" i="16"/>
  <c r="E1637" i="16"/>
  <c r="U1637" i="16"/>
  <c r="D1638" i="16"/>
  <c r="E1638" i="16"/>
  <c r="U1638" i="16"/>
  <c r="S1639" i="16"/>
  <c r="D1639" i="16"/>
  <c r="E1639" i="16"/>
  <c r="U1639" i="16"/>
  <c r="D1640" i="16"/>
  <c r="E1640" i="16"/>
  <c r="U1640" i="16"/>
  <c r="D1641" i="16"/>
  <c r="U1641" i="16"/>
  <c r="S1642" i="16"/>
  <c r="D1642" i="16"/>
  <c r="E1642" i="16"/>
  <c r="U1642" i="16"/>
  <c r="S1643" i="16"/>
  <c r="D1643" i="16"/>
  <c r="E1643" i="16"/>
  <c r="U1643" i="16"/>
  <c r="S1644" i="16"/>
  <c r="D1644" i="16"/>
  <c r="E1644" i="16"/>
  <c r="U1644" i="16"/>
  <c r="D1645" i="16"/>
  <c r="E1645" i="16"/>
  <c r="U1645" i="16"/>
  <c r="D1646" i="16"/>
  <c r="U1646" i="16"/>
  <c r="E1647" i="16"/>
  <c r="U1647" i="16"/>
  <c r="D1648" i="16"/>
  <c r="E1648" i="16"/>
  <c r="U1648" i="16"/>
  <c r="U1649" i="16"/>
  <c r="S1650" i="16"/>
  <c r="D1650" i="16"/>
  <c r="E1650" i="16"/>
  <c r="U1650" i="16"/>
  <c r="D1651" i="16"/>
  <c r="E1651" i="16"/>
  <c r="U1651" i="16"/>
  <c r="D1652" i="16"/>
  <c r="E1652" i="16"/>
  <c r="U1652" i="16"/>
  <c r="D1653" i="16"/>
  <c r="E1653" i="16"/>
  <c r="U1653" i="16"/>
  <c r="S1654" i="16"/>
  <c r="D1654" i="16"/>
  <c r="E1654" i="16"/>
  <c r="U1654" i="16"/>
  <c r="D1655" i="16"/>
  <c r="E1655" i="16"/>
  <c r="U1655" i="16"/>
  <c r="D1656" i="16"/>
  <c r="E1656" i="16"/>
  <c r="U1656" i="16"/>
  <c r="D1657" i="16"/>
  <c r="E1657" i="16"/>
  <c r="U1657" i="16"/>
  <c r="S1658" i="16"/>
  <c r="D1658" i="16"/>
  <c r="E1658" i="16"/>
  <c r="U1658" i="16"/>
  <c r="D1659" i="16"/>
  <c r="E1659" i="16"/>
  <c r="U1659" i="16"/>
  <c r="E1660" i="16"/>
  <c r="U1660" i="16"/>
  <c r="D1661" i="16"/>
  <c r="E1661" i="16"/>
  <c r="U1661" i="16"/>
  <c r="S1662" i="16"/>
  <c r="D1662" i="16"/>
  <c r="E1662" i="16"/>
  <c r="U1662" i="16"/>
  <c r="D1663" i="16"/>
  <c r="E1663" i="16"/>
  <c r="U1663" i="16"/>
  <c r="S1664" i="16"/>
  <c r="D1664" i="16"/>
  <c r="E1664" i="16"/>
  <c r="U1664" i="16"/>
  <c r="S1665" i="16"/>
  <c r="D1665" i="16"/>
  <c r="E1665" i="16"/>
  <c r="U1665" i="16"/>
  <c r="S1666" i="16"/>
  <c r="D1666" i="16"/>
  <c r="E1666" i="16"/>
  <c r="U1666" i="16"/>
  <c r="S1667" i="16"/>
  <c r="D1667" i="16"/>
  <c r="E1667" i="16"/>
  <c r="U1667" i="16"/>
  <c r="D1668" i="16"/>
  <c r="E1668" i="16"/>
  <c r="U1668" i="16"/>
  <c r="S1669" i="16"/>
  <c r="D1669" i="16"/>
  <c r="E1669" i="16"/>
  <c r="U1669" i="16"/>
  <c r="D1670" i="16"/>
  <c r="E1670" i="16"/>
  <c r="U1670" i="16"/>
  <c r="S1671" i="16"/>
  <c r="D1671" i="16"/>
  <c r="E1671" i="16"/>
  <c r="U1671" i="16"/>
  <c r="E1672" i="16"/>
  <c r="U1672" i="16"/>
  <c r="S1673" i="16"/>
  <c r="D1673" i="16"/>
  <c r="E1673" i="16"/>
  <c r="U1673" i="16"/>
  <c r="D1674" i="16"/>
  <c r="E1674" i="16"/>
  <c r="U1674" i="16"/>
  <c r="S1675" i="16"/>
  <c r="D1675" i="16"/>
  <c r="E1675" i="16"/>
  <c r="U1675" i="16"/>
  <c r="S1676" i="16"/>
  <c r="D1676" i="16"/>
  <c r="E1676" i="16"/>
  <c r="U1676" i="16"/>
  <c r="D1677" i="16"/>
  <c r="E1677" i="16"/>
  <c r="U1677" i="16"/>
  <c r="S1678" i="16"/>
  <c r="D1678" i="16"/>
  <c r="E1678" i="16"/>
  <c r="U1678" i="16"/>
  <c r="D1679" i="16"/>
  <c r="E1679" i="16"/>
  <c r="U1679" i="16"/>
  <c r="D1680" i="16"/>
  <c r="E1680" i="16"/>
  <c r="U1680" i="16"/>
  <c r="S1681" i="16"/>
  <c r="D1681" i="16"/>
  <c r="E1681" i="16"/>
  <c r="U1681" i="16"/>
  <c r="S1682" i="16"/>
  <c r="D1682" i="16"/>
  <c r="E1682" i="16"/>
  <c r="U1682" i="16"/>
  <c r="D1683" i="16"/>
  <c r="E1683" i="16"/>
  <c r="U1683" i="16"/>
  <c r="D1684" i="16"/>
  <c r="E1684" i="16"/>
  <c r="U1684" i="16"/>
  <c r="S1685" i="16"/>
  <c r="D1685" i="16"/>
  <c r="E1685" i="16"/>
  <c r="U1685" i="16"/>
  <c r="S1686" i="16"/>
  <c r="D1686" i="16"/>
  <c r="E1686" i="16"/>
  <c r="U1686" i="16"/>
  <c r="D1687" i="16"/>
  <c r="E1687" i="16"/>
  <c r="U1687" i="16"/>
  <c r="S1688" i="16"/>
  <c r="D1688" i="16"/>
  <c r="E1688" i="16"/>
  <c r="U1688" i="16"/>
  <c r="D1689" i="16"/>
  <c r="E1689" i="16"/>
  <c r="U1689" i="16"/>
  <c r="D1690" i="16"/>
  <c r="E1690" i="16"/>
  <c r="U1690" i="16"/>
  <c r="D1691" i="16"/>
  <c r="E1691" i="16"/>
  <c r="U1691" i="16"/>
  <c r="S1692" i="16"/>
  <c r="D1692" i="16"/>
  <c r="E1692" i="16"/>
  <c r="U1692" i="16"/>
  <c r="S1693" i="16"/>
  <c r="D1693" i="16"/>
  <c r="E1693" i="16"/>
  <c r="U1693" i="16"/>
  <c r="S1694" i="16"/>
  <c r="D1694" i="16"/>
  <c r="E1694" i="16"/>
  <c r="U1694" i="16"/>
  <c r="S1695" i="16"/>
  <c r="D1695" i="16"/>
  <c r="E1695" i="16"/>
  <c r="U1695" i="16"/>
  <c r="S1696" i="16"/>
  <c r="D1696" i="16"/>
  <c r="E1696" i="16"/>
  <c r="U1696" i="16"/>
  <c r="S1697" i="16"/>
  <c r="D1697" i="16"/>
  <c r="E1697" i="16"/>
  <c r="U1697" i="16"/>
  <c r="S1698" i="16"/>
  <c r="D1698" i="16"/>
  <c r="E1698" i="16"/>
  <c r="U1698" i="16"/>
  <c r="D1699" i="16"/>
  <c r="E1699" i="16"/>
  <c r="U1699" i="16"/>
  <c r="S1700" i="16"/>
  <c r="D1700" i="16"/>
  <c r="E1700" i="16"/>
  <c r="U1700" i="16"/>
  <c r="S1701" i="16"/>
  <c r="D1701" i="16"/>
  <c r="E1701" i="16"/>
  <c r="U1701" i="16"/>
  <c r="S1702" i="16"/>
  <c r="D1702" i="16"/>
  <c r="E1702" i="16"/>
  <c r="U1702" i="16"/>
  <c r="S1703" i="16"/>
  <c r="D1703" i="16"/>
  <c r="E1703" i="16"/>
  <c r="U1703" i="16"/>
  <c r="D1704" i="16"/>
  <c r="E1704" i="16"/>
  <c r="U1704" i="16"/>
  <c r="S1705" i="16"/>
  <c r="D1705" i="16"/>
  <c r="E1705" i="16"/>
  <c r="U1705" i="16"/>
  <c r="S1706" i="16"/>
  <c r="D1706" i="16"/>
  <c r="E1706" i="16"/>
  <c r="U1706" i="16"/>
  <c r="S1707" i="16"/>
  <c r="D1707" i="16"/>
  <c r="E1707" i="16"/>
  <c r="U1707" i="16"/>
  <c r="S1708" i="16"/>
  <c r="D1708" i="16"/>
  <c r="E1708" i="16"/>
  <c r="U1708" i="16"/>
  <c r="D1709" i="16"/>
  <c r="E1709" i="16"/>
  <c r="U1709" i="16"/>
  <c r="D1710" i="16"/>
  <c r="U1710" i="16"/>
  <c r="S1711" i="16"/>
  <c r="D1711" i="16"/>
  <c r="E1711" i="16"/>
  <c r="U1711" i="16"/>
  <c r="D1712" i="16"/>
  <c r="E1712" i="16"/>
  <c r="U1712" i="16"/>
  <c r="D1713" i="16"/>
  <c r="E1713" i="16"/>
  <c r="U1713" i="16"/>
  <c r="S1714" i="16"/>
  <c r="D1714" i="16"/>
  <c r="E1714" i="16"/>
  <c r="U1714" i="16"/>
  <c r="S1715" i="16"/>
  <c r="D1715" i="16"/>
  <c r="E1715" i="16"/>
  <c r="U1715" i="16"/>
  <c r="D1716" i="16"/>
  <c r="E1716" i="16"/>
  <c r="U1716" i="16"/>
  <c r="S1717" i="16"/>
  <c r="D1717" i="16"/>
  <c r="E1717" i="16"/>
  <c r="U1717" i="16"/>
  <c r="S1718" i="16"/>
  <c r="D1718" i="16"/>
  <c r="E1718" i="16"/>
  <c r="U1718" i="16"/>
  <c r="D1719" i="16"/>
  <c r="E1719" i="16"/>
  <c r="U1719" i="16"/>
  <c r="D1720" i="16"/>
  <c r="E1720" i="16"/>
  <c r="U1720" i="16"/>
  <c r="D1721" i="16"/>
  <c r="E1721" i="16"/>
  <c r="U1721" i="16"/>
  <c r="E1722" i="16"/>
  <c r="U1722" i="16"/>
  <c r="S1723" i="16"/>
  <c r="D1723" i="16"/>
  <c r="E1723" i="16"/>
  <c r="U1723" i="16"/>
  <c r="S1724" i="16"/>
  <c r="D1724" i="16"/>
  <c r="E1724" i="16"/>
  <c r="U1724" i="16"/>
  <c r="S1725" i="16"/>
  <c r="D1725" i="16"/>
  <c r="E1725" i="16"/>
  <c r="U1725" i="16"/>
  <c r="D1726" i="16"/>
  <c r="E1726" i="16"/>
  <c r="U1726" i="16"/>
  <c r="S1727" i="16"/>
  <c r="D1727" i="16"/>
  <c r="E1727" i="16"/>
  <c r="U1727" i="16"/>
  <c r="D1728" i="16"/>
  <c r="E1728" i="16"/>
  <c r="U1728" i="16"/>
  <c r="D1729" i="16"/>
  <c r="E1729" i="16"/>
  <c r="U1729" i="16"/>
  <c r="S1730" i="16"/>
  <c r="D1730" i="16"/>
  <c r="E1730" i="16"/>
  <c r="U1730" i="16"/>
  <c r="S1731" i="16"/>
  <c r="D1731" i="16"/>
  <c r="E1731" i="16"/>
  <c r="U1731" i="16"/>
  <c r="S1732" i="16"/>
  <c r="D1732" i="16"/>
  <c r="E1732" i="16"/>
  <c r="U1732" i="16"/>
  <c r="U1733" i="16"/>
  <c r="D1734" i="16"/>
  <c r="E1734" i="16"/>
  <c r="U1734" i="16"/>
  <c r="S1735" i="16"/>
  <c r="D1735" i="16"/>
  <c r="E1735" i="16"/>
  <c r="U1735" i="16"/>
  <c r="D1736" i="16"/>
  <c r="E1736" i="16"/>
  <c r="U1736" i="16"/>
  <c r="D1737" i="16"/>
  <c r="E1737" i="16"/>
  <c r="U1737" i="16"/>
  <c r="S1738" i="16"/>
  <c r="D1738" i="16"/>
  <c r="E1738" i="16"/>
  <c r="U1738" i="16"/>
  <c r="D1739" i="16"/>
  <c r="E1739" i="16"/>
  <c r="U1739" i="16"/>
  <c r="S1740" i="16"/>
  <c r="D1740" i="16"/>
  <c r="E1740" i="16"/>
  <c r="U1740" i="16"/>
  <c r="D1741" i="16"/>
  <c r="E1741" i="16"/>
  <c r="U1741" i="16"/>
  <c r="S1742" i="16"/>
  <c r="D1742" i="16"/>
  <c r="E1742" i="16"/>
  <c r="U1742" i="16"/>
  <c r="E1743" i="16"/>
  <c r="U1743" i="16"/>
  <c r="S1744" i="16"/>
  <c r="D1744" i="16"/>
  <c r="E1744" i="16"/>
  <c r="U1744" i="16"/>
  <c r="D1745" i="16"/>
  <c r="E1745" i="16"/>
  <c r="U1745" i="16"/>
  <c r="S1746" i="16"/>
  <c r="D1746" i="16"/>
  <c r="E1746" i="16"/>
  <c r="U1746" i="16"/>
  <c r="S1747" i="16"/>
  <c r="D1747" i="16"/>
  <c r="E1747" i="16"/>
  <c r="U1747" i="16"/>
  <c r="S1748" i="16"/>
  <c r="D1748" i="16"/>
  <c r="E1748" i="16"/>
  <c r="U1748" i="16"/>
  <c r="D1749" i="16"/>
  <c r="E1749" i="16"/>
  <c r="U1749" i="16"/>
  <c r="D1750" i="16"/>
  <c r="E1750" i="16"/>
  <c r="U1750" i="16"/>
  <c r="S1751" i="16"/>
  <c r="D1751" i="16"/>
  <c r="E1751" i="16"/>
  <c r="U1751" i="16"/>
  <c r="S1752" i="16"/>
  <c r="D1752" i="16"/>
  <c r="E1752" i="16"/>
  <c r="U1752" i="16"/>
  <c r="D1753" i="16"/>
  <c r="E1753" i="16"/>
  <c r="U1753" i="16"/>
  <c r="S1754" i="16"/>
  <c r="D1754" i="16"/>
  <c r="E1754" i="16"/>
  <c r="U1754" i="16"/>
  <c r="S1755" i="16"/>
  <c r="D1755" i="16"/>
  <c r="E1755" i="16"/>
  <c r="U1755" i="16"/>
  <c r="D1756" i="16"/>
  <c r="E1756" i="16"/>
  <c r="U1756" i="16"/>
  <c r="D1757" i="16"/>
  <c r="E1757" i="16"/>
  <c r="U1757" i="16"/>
  <c r="D1758" i="16"/>
  <c r="E1758" i="16"/>
  <c r="U1758" i="16"/>
  <c r="S1759" i="16"/>
  <c r="D1759" i="16"/>
  <c r="E1759" i="16"/>
  <c r="U1759" i="16"/>
  <c r="S1760" i="16"/>
  <c r="D1760" i="16"/>
  <c r="E1760" i="16"/>
  <c r="U1760" i="16"/>
  <c r="D1761" i="16"/>
  <c r="E1761" i="16"/>
  <c r="U1761" i="16"/>
  <c r="S1762" i="16"/>
  <c r="D1762" i="16"/>
  <c r="E1762" i="16"/>
  <c r="U1762" i="16"/>
  <c r="S1763" i="16"/>
  <c r="D1763" i="16"/>
  <c r="E1763" i="16"/>
  <c r="U1763" i="16"/>
  <c r="D1764" i="16"/>
  <c r="E1764" i="16"/>
  <c r="U1764" i="16"/>
  <c r="D1765" i="16"/>
  <c r="U1765" i="16"/>
  <c r="D1766" i="16"/>
  <c r="U1766" i="16"/>
  <c r="S1767" i="16"/>
  <c r="D1767" i="16"/>
  <c r="E1767" i="16"/>
  <c r="U1767" i="16"/>
  <c r="E1768" i="16"/>
  <c r="U1768" i="16"/>
  <c r="E1769" i="16"/>
  <c r="U1769" i="16"/>
  <c r="D1770" i="16"/>
  <c r="E1770" i="16"/>
  <c r="U1770" i="16"/>
  <c r="S1771" i="16"/>
  <c r="D1771" i="16"/>
  <c r="E1771" i="16"/>
  <c r="U1771" i="16"/>
  <c r="D1772" i="16"/>
  <c r="E1772" i="16"/>
  <c r="U1772" i="16"/>
  <c r="D1773" i="16"/>
  <c r="E1773" i="16"/>
  <c r="U1773" i="16"/>
  <c r="S1774" i="16"/>
  <c r="D1774" i="16"/>
  <c r="E1774" i="16"/>
  <c r="U1774" i="16"/>
  <c r="D1775" i="16"/>
  <c r="E1775" i="16"/>
  <c r="U1775" i="16"/>
  <c r="S1776" i="16"/>
  <c r="D1776" i="16"/>
  <c r="E1776" i="16"/>
  <c r="U1776" i="16"/>
  <c r="D1777" i="16"/>
  <c r="E1777" i="16"/>
  <c r="U1777" i="16"/>
  <c r="S1778" i="16"/>
  <c r="D1778" i="16"/>
  <c r="E1778" i="16"/>
  <c r="U1778" i="16"/>
  <c r="D1779" i="16"/>
  <c r="E1779" i="16"/>
  <c r="U1779" i="16"/>
  <c r="S1780" i="16"/>
  <c r="D1780" i="16"/>
  <c r="E1780" i="16"/>
  <c r="U1780" i="16"/>
  <c r="D1781" i="16"/>
  <c r="E1781" i="16"/>
  <c r="U1781" i="16"/>
  <c r="S1782" i="16"/>
  <c r="D1782" i="16"/>
  <c r="E1782" i="16"/>
  <c r="U1782" i="16"/>
  <c r="D1783" i="16"/>
  <c r="E1783" i="16"/>
  <c r="U1783" i="16"/>
  <c r="D1784" i="16"/>
  <c r="E1784" i="16"/>
  <c r="U1784" i="16"/>
  <c r="S1785" i="16"/>
  <c r="D1785" i="16"/>
  <c r="E1785" i="16"/>
  <c r="U1785" i="16"/>
  <c r="E1786" i="16"/>
  <c r="U1786" i="16"/>
  <c r="S1787" i="16"/>
  <c r="D1787" i="16"/>
  <c r="E1787" i="16"/>
  <c r="U1787" i="16"/>
  <c r="D1788" i="16"/>
  <c r="E1788" i="16"/>
  <c r="U1788" i="16"/>
  <c r="D1789" i="16"/>
  <c r="E1789" i="16"/>
  <c r="U1789" i="16"/>
  <c r="S1790" i="16"/>
  <c r="D1790" i="16"/>
  <c r="E1790" i="16"/>
  <c r="U1790" i="16"/>
  <c r="S1791" i="16"/>
  <c r="D1791" i="16"/>
  <c r="E1791" i="16"/>
  <c r="U1791" i="16"/>
  <c r="S1792" i="16"/>
  <c r="D1792" i="16"/>
  <c r="E1792" i="16"/>
  <c r="U1792" i="16"/>
  <c r="D1793" i="16"/>
  <c r="U1793" i="16"/>
  <c r="S1794" i="16"/>
  <c r="D1794" i="16"/>
  <c r="E1794" i="16"/>
  <c r="U1794" i="16"/>
  <c r="S1795" i="16"/>
  <c r="D1795" i="16"/>
  <c r="E1795" i="16"/>
  <c r="U1795" i="16"/>
  <c r="S1796" i="16"/>
  <c r="D1796" i="16"/>
  <c r="E1796" i="16"/>
  <c r="U1796" i="16"/>
  <c r="S1797" i="16"/>
  <c r="D1797" i="16"/>
  <c r="E1797" i="16"/>
  <c r="U1797" i="16"/>
  <c r="S1798" i="16"/>
  <c r="D1798" i="16"/>
  <c r="E1798" i="16"/>
  <c r="U1798" i="16"/>
  <c r="D1799" i="16"/>
  <c r="E1799" i="16"/>
  <c r="U1799" i="16"/>
  <c r="D1800" i="16"/>
  <c r="E1800" i="16"/>
  <c r="U1800" i="16"/>
  <c r="D1801" i="16"/>
  <c r="E1801" i="16"/>
  <c r="U1801" i="16"/>
  <c r="S1802" i="16"/>
  <c r="D1802" i="16"/>
  <c r="E1802" i="16"/>
  <c r="U1802" i="16"/>
  <c r="S1803" i="16"/>
  <c r="D1803" i="16"/>
  <c r="E1803" i="16"/>
  <c r="U1803" i="16"/>
  <c r="S1804" i="16"/>
  <c r="D1804" i="16"/>
  <c r="E1804" i="16"/>
  <c r="U1804" i="16"/>
  <c r="D1805" i="16"/>
  <c r="E1805" i="16"/>
  <c r="U1805" i="16"/>
  <c r="S1806" i="16"/>
  <c r="D1806" i="16"/>
  <c r="E1806" i="16"/>
  <c r="U1806" i="16"/>
  <c r="S1807" i="16"/>
  <c r="D1807" i="16"/>
  <c r="E1807" i="16"/>
  <c r="U1807" i="16"/>
  <c r="D1808" i="16"/>
  <c r="E1808" i="16"/>
  <c r="U1808" i="16"/>
  <c r="D1809" i="16"/>
  <c r="E1809" i="16"/>
  <c r="U1809" i="16"/>
  <c r="S1810" i="16"/>
  <c r="D1810" i="16"/>
  <c r="E1810" i="16"/>
  <c r="U1810" i="16"/>
  <c r="S1811" i="16"/>
  <c r="D1811" i="16"/>
  <c r="E1811" i="16"/>
  <c r="U1811" i="16"/>
  <c r="S1812" i="16"/>
  <c r="D1812" i="16"/>
  <c r="E1812" i="16"/>
  <c r="U1812" i="16"/>
  <c r="E1813" i="16"/>
  <c r="U1813" i="16"/>
  <c r="D1814" i="16"/>
  <c r="E1814" i="16"/>
  <c r="U1814" i="16"/>
  <c r="S1815" i="16"/>
  <c r="D1815" i="16"/>
  <c r="E1815" i="16"/>
  <c r="U1815" i="16"/>
  <c r="D1816" i="16"/>
  <c r="E1816" i="16"/>
  <c r="U1816" i="16"/>
  <c r="S1817" i="16"/>
  <c r="D1817" i="16"/>
  <c r="E1817" i="16"/>
  <c r="U1817" i="16"/>
  <c r="S1818" i="16"/>
  <c r="D1818" i="16"/>
  <c r="E1818" i="16"/>
  <c r="U1818" i="16"/>
  <c r="S1819" i="16"/>
  <c r="D1819" i="16"/>
  <c r="E1819" i="16"/>
  <c r="U1819" i="16"/>
  <c r="D1820" i="16"/>
  <c r="E1820" i="16"/>
  <c r="U1820" i="16"/>
  <c r="D1821" i="16"/>
  <c r="E1821" i="16"/>
  <c r="U1821" i="16"/>
  <c r="D1822" i="16"/>
  <c r="E1822" i="16"/>
  <c r="U1822" i="16"/>
  <c r="S1823" i="16"/>
  <c r="D1823" i="16"/>
  <c r="E1823" i="16"/>
  <c r="U1823" i="16"/>
  <c r="D1824" i="16"/>
  <c r="E1824" i="16"/>
  <c r="U1824" i="16"/>
  <c r="S1825" i="16"/>
  <c r="D1825" i="16"/>
  <c r="E1825" i="16"/>
  <c r="U1825" i="16"/>
  <c r="D1826" i="16"/>
  <c r="E1826" i="16"/>
  <c r="U1826" i="16"/>
  <c r="D1827" i="16"/>
  <c r="E1827" i="16"/>
  <c r="U1827" i="16"/>
  <c r="D1828" i="16"/>
  <c r="E1828" i="16"/>
  <c r="U1828" i="16"/>
  <c r="S1829" i="16"/>
  <c r="D1829" i="16"/>
  <c r="E1829" i="16"/>
  <c r="U1829" i="16"/>
  <c r="S1830" i="16"/>
  <c r="D1830" i="16"/>
  <c r="E1830" i="16"/>
  <c r="U1830" i="16"/>
  <c r="S1831" i="16"/>
  <c r="D1831" i="16"/>
  <c r="E1831" i="16"/>
  <c r="U1831" i="16"/>
  <c r="D1832" i="16"/>
  <c r="E1832" i="16"/>
  <c r="U1832" i="16"/>
  <c r="D1833" i="16"/>
  <c r="E1833" i="16"/>
  <c r="U1833" i="16"/>
  <c r="D1834" i="16"/>
  <c r="E1834" i="16"/>
  <c r="U1834" i="16"/>
  <c r="S1835" i="16"/>
  <c r="D1835" i="16"/>
  <c r="E1835" i="16"/>
  <c r="U1835" i="16"/>
  <c r="D1836" i="16"/>
  <c r="E1836" i="16"/>
  <c r="U1836" i="16"/>
  <c r="D1837" i="16"/>
  <c r="E1837" i="16"/>
  <c r="U1837" i="16"/>
  <c r="D1838" i="16"/>
  <c r="E1838" i="16"/>
  <c r="U1838" i="16"/>
  <c r="S1839" i="16"/>
  <c r="D1839" i="16"/>
  <c r="E1839" i="16"/>
  <c r="U1839" i="16"/>
  <c r="S1840" i="16"/>
  <c r="D1840" i="16"/>
  <c r="E1840" i="16"/>
  <c r="U1840" i="16"/>
  <c r="S1841" i="16"/>
  <c r="D1841" i="16"/>
  <c r="E1841" i="16"/>
  <c r="U1841" i="16"/>
  <c r="E1842" i="16"/>
  <c r="U1842" i="16"/>
  <c r="S1843" i="16"/>
  <c r="D1843" i="16"/>
  <c r="E1843" i="16"/>
  <c r="U1843" i="16"/>
  <c r="D1844" i="16"/>
  <c r="U1844" i="16"/>
  <c r="D1845" i="16"/>
  <c r="E1845" i="16"/>
  <c r="U1845" i="16"/>
  <c r="S1846" i="16"/>
  <c r="D1846" i="16"/>
  <c r="E1846" i="16"/>
  <c r="U1846" i="16"/>
  <c r="D1847" i="16"/>
  <c r="E1847" i="16"/>
  <c r="U1847" i="16"/>
  <c r="D1848" i="16"/>
  <c r="E1848" i="16"/>
  <c r="U1848" i="16"/>
  <c r="D1849" i="16"/>
  <c r="E1849" i="16"/>
  <c r="U1849" i="16"/>
  <c r="D1850" i="16"/>
  <c r="E1850" i="16"/>
  <c r="U1850" i="16"/>
  <c r="D1851" i="16"/>
  <c r="U1851" i="16"/>
  <c r="S1852" i="16"/>
  <c r="D1852" i="16"/>
  <c r="E1852" i="16"/>
  <c r="U1852" i="16"/>
  <c r="S1853" i="16"/>
  <c r="D1853" i="16"/>
  <c r="E1853" i="16"/>
  <c r="U1853" i="16"/>
  <c r="D1854" i="16"/>
  <c r="U1854" i="16"/>
  <c r="D1855" i="16"/>
  <c r="E1855" i="16"/>
  <c r="U1855" i="16"/>
  <c r="S1856" i="16"/>
  <c r="D1856" i="16"/>
  <c r="E1856" i="16"/>
  <c r="U1856" i="16"/>
  <c r="D1857" i="16"/>
  <c r="E1857" i="16"/>
  <c r="U1857" i="16"/>
  <c r="D1858" i="16"/>
  <c r="E1858" i="16"/>
  <c r="U1858" i="16"/>
  <c r="D1859" i="16"/>
  <c r="E1859" i="16"/>
  <c r="U1859" i="16"/>
  <c r="S1860" i="16"/>
  <c r="D1860" i="16"/>
  <c r="E1860" i="16"/>
  <c r="U1860" i="16"/>
  <c r="S1861" i="16"/>
  <c r="D1861" i="16"/>
  <c r="E1861" i="16"/>
  <c r="U1861" i="16"/>
  <c r="S1862" i="16"/>
  <c r="D1862" i="16"/>
  <c r="E1862" i="16"/>
  <c r="U1862" i="16"/>
  <c r="S1863" i="16"/>
  <c r="D1863" i="16"/>
  <c r="E1863" i="16"/>
  <c r="U1863" i="16"/>
  <c r="S1864" i="16"/>
  <c r="D1864" i="16"/>
  <c r="E1864" i="16"/>
  <c r="U1864" i="16"/>
  <c r="S1865" i="16"/>
  <c r="D1865" i="16"/>
  <c r="E1865" i="16"/>
  <c r="U1865" i="16"/>
  <c r="S1866" i="16"/>
  <c r="D1866" i="16"/>
  <c r="E1866" i="16"/>
  <c r="U1866" i="16"/>
  <c r="D1867" i="16"/>
  <c r="E1867" i="16"/>
  <c r="U1867" i="16"/>
  <c r="D1868" i="16"/>
  <c r="E1868" i="16"/>
  <c r="U1868" i="16"/>
  <c r="D1869" i="16"/>
  <c r="E1869" i="16"/>
  <c r="U1869" i="16"/>
  <c r="D1870" i="16"/>
  <c r="E1870" i="16"/>
  <c r="U1870" i="16"/>
  <c r="S1871" i="16"/>
  <c r="D1871" i="16"/>
  <c r="E1871" i="16"/>
  <c r="U1871" i="16"/>
  <c r="S1872" i="16"/>
  <c r="D1872" i="16"/>
  <c r="E1872" i="16"/>
  <c r="U1872" i="16"/>
  <c r="D1873" i="16"/>
  <c r="E1873" i="16"/>
  <c r="U1873" i="16"/>
  <c r="D1874" i="16"/>
  <c r="E1874" i="16"/>
  <c r="U1874" i="16"/>
  <c r="D1875" i="16"/>
  <c r="E1875" i="16"/>
  <c r="U1875" i="16"/>
  <c r="S1876" i="16"/>
  <c r="D1876" i="16"/>
  <c r="E1876" i="16"/>
  <c r="U1876" i="16"/>
  <c r="E1877" i="16"/>
  <c r="U1877" i="16"/>
  <c r="S1878" i="16"/>
  <c r="D1878" i="16"/>
  <c r="E1878" i="16"/>
  <c r="U1878" i="16"/>
  <c r="D1879" i="16"/>
  <c r="E1879" i="16"/>
  <c r="U1879" i="16"/>
  <c r="S1880" i="16"/>
  <c r="D1880" i="16"/>
  <c r="E1880" i="16"/>
  <c r="U1880" i="16"/>
  <c r="E1881" i="16"/>
  <c r="U1881" i="16"/>
  <c r="S1882" i="16"/>
  <c r="D1882" i="16"/>
  <c r="E1882" i="16"/>
  <c r="U1882" i="16"/>
  <c r="E1883" i="16"/>
  <c r="U1883" i="16"/>
  <c r="S1884" i="16"/>
  <c r="D1884" i="16"/>
  <c r="E1884" i="16"/>
  <c r="U1884" i="16"/>
  <c r="S1885" i="16"/>
  <c r="D1885" i="16"/>
  <c r="E1885" i="16"/>
  <c r="U1885" i="16"/>
  <c r="S1886" i="16"/>
  <c r="D1886" i="16"/>
  <c r="E1886" i="16"/>
  <c r="U1886" i="16"/>
  <c r="S1887" i="16"/>
  <c r="D1887" i="16"/>
  <c r="E1887" i="16"/>
  <c r="U1887" i="16"/>
  <c r="D1888" i="16"/>
  <c r="E1888" i="16"/>
  <c r="U1888" i="16"/>
  <c r="S1889" i="16"/>
  <c r="D1889" i="16"/>
  <c r="E1889" i="16"/>
  <c r="U1889" i="16"/>
  <c r="D1890" i="16"/>
  <c r="E1890" i="16"/>
  <c r="U1890" i="16"/>
  <c r="S1891" i="16"/>
  <c r="D1891" i="16"/>
  <c r="E1891" i="16"/>
  <c r="U1891" i="16"/>
  <c r="D1893" i="16"/>
  <c r="E1893" i="16"/>
  <c r="U1893" i="16"/>
  <c r="S1894" i="16"/>
  <c r="D1894" i="16"/>
  <c r="E1894" i="16"/>
  <c r="U1894" i="16"/>
  <c r="S1895" i="16"/>
  <c r="D1895" i="16"/>
  <c r="E1895" i="16"/>
  <c r="U1895" i="16"/>
  <c r="D1896" i="16"/>
  <c r="E1896" i="16"/>
  <c r="U1896" i="16"/>
  <c r="S1897" i="16"/>
  <c r="D1897" i="16"/>
  <c r="E1897" i="16"/>
  <c r="U1897" i="16"/>
  <c r="S1898" i="16"/>
  <c r="D1898" i="16"/>
  <c r="E1898" i="16"/>
  <c r="U1898" i="16"/>
  <c r="E1899" i="16"/>
  <c r="U1899" i="16"/>
  <c r="D1900" i="16"/>
  <c r="E1900" i="16"/>
  <c r="U1900" i="16"/>
  <c r="S1901" i="16"/>
  <c r="D1901" i="16"/>
  <c r="E1901" i="16"/>
  <c r="U1901" i="16"/>
  <c r="D1902" i="16"/>
  <c r="E1902" i="16"/>
  <c r="U1902" i="16"/>
  <c r="D1903" i="16"/>
  <c r="E1903" i="16"/>
  <c r="U1903" i="16"/>
  <c r="S1904" i="16"/>
  <c r="D1904" i="16"/>
  <c r="E1904" i="16"/>
  <c r="U1904" i="16"/>
  <c r="S1905" i="16"/>
  <c r="D1905" i="16"/>
  <c r="E1905" i="16"/>
  <c r="U1905" i="16"/>
  <c r="D1906" i="16"/>
  <c r="E1906" i="16"/>
  <c r="U1906" i="16"/>
  <c r="S1907" i="16"/>
  <c r="D1907" i="16"/>
  <c r="E1907" i="16"/>
  <c r="U1907" i="16"/>
  <c r="S1908" i="16"/>
  <c r="D1908" i="16"/>
  <c r="E1908" i="16"/>
  <c r="U1908" i="16"/>
  <c r="E1909" i="16"/>
  <c r="U1909" i="16"/>
  <c r="U1910" i="16"/>
  <c r="S1911" i="16"/>
  <c r="D1911" i="16"/>
  <c r="E1911" i="16"/>
  <c r="U1911" i="16"/>
  <c r="D1912" i="16"/>
  <c r="E1912" i="16"/>
  <c r="U1912" i="16"/>
  <c r="D1913" i="16"/>
  <c r="E1913" i="16"/>
  <c r="U1913" i="16"/>
  <c r="D1914" i="16"/>
  <c r="E1914" i="16"/>
  <c r="U1914" i="16"/>
  <c r="S1915" i="16"/>
  <c r="D1915" i="16"/>
  <c r="E1915" i="16"/>
  <c r="U1915" i="16"/>
  <c r="S1916" i="16"/>
  <c r="D1916" i="16"/>
  <c r="E1916" i="16"/>
  <c r="U1916" i="16"/>
  <c r="D1917" i="16"/>
  <c r="E1917" i="16"/>
  <c r="U1917" i="16"/>
  <c r="S1918" i="16"/>
  <c r="D1918" i="16"/>
  <c r="E1918" i="16"/>
  <c r="U1918" i="16"/>
  <c r="S1919" i="16"/>
  <c r="D1919" i="16"/>
  <c r="E1919" i="16"/>
  <c r="U1919" i="16"/>
  <c r="S1920" i="16"/>
  <c r="D1920" i="16"/>
  <c r="E1920" i="16"/>
  <c r="U1920" i="16"/>
  <c r="S1921" i="16"/>
  <c r="D1921" i="16"/>
  <c r="E1921" i="16"/>
  <c r="U1921" i="16"/>
  <c r="E1922" i="16"/>
  <c r="U1922" i="16"/>
  <c r="S1923" i="16"/>
  <c r="D1923" i="16"/>
  <c r="E1923" i="16"/>
  <c r="U1923" i="16"/>
  <c r="D1924" i="16"/>
  <c r="E1924" i="16"/>
  <c r="U1924" i="16"/>
  <c r="S1925" i="16"/>
  <c r="D1925" i="16"/>
  <c r="E1925" i="16"/>
  <c r="U1925" i="16"/>
  <c r="D1926" i="16"/>
  <c r="E1926" i="16"/>
  <c r="U1926" i="16"/>
  <c r="S1927" i="16"/>
  <c r="D1927" i="16"/>
  <c r="E1927" i="16"/>
  <c r="U1927" i="16"/>
  <c r="D1928" i="16"/>
  <c r="E1928" i="16"/>
  <c r="U1928" i="16"/>
  <c r="S1929" i="16"/>
  <c r="D1929" i="16"/>
  <c r="E1929" i="16"/>
  <c r="U1929" i="16"/>
  <c r="D1930" i="16"/>
  <c r="E1930" i="16"/>
  <c r="U1930" i="16"/>
  <c r="D1931" i="16"/>
  <c r="E1931" i="16"/>
  <c r="U1931" i="16"/>
  <c r="D1932" i="16"/>
  <c r="E1932" i="16"/>
  <c r="U1932" i="16"/>
  <c r="S1933" i="16"/>
  <c r="D1933" i="16"/>
  <c r="E1933" i="16"/>
  <c r="U1933" i="16"/>
  <c r="D1934" i="16"/>
  <c r="E1934" i="16"/>
  <c r="U1934" i="16"/>
  <c r="S1935" i="16"/>
  <c r="D1935" i="16"/>
  <c r="E1935" i="16"/>
  <c r="U1935" i="16"/>
  <c r="S1936" i="16"/>
  <c r="D1936" i="16"/>
  <c r="E1936" i="16"/>
  <c r="U1936" i="16"/>
  <c r="S1937" i="16"/>
  <c r="D1937" i="16"/>
  <c r="E1937" i="16"/>
  <c r="U1937" i="16"/>
  <c r="D1938" i="16"/>
  <c r="E1938" i="16"/>
  <c r="U1938" i="16"/>
  <c r="D1939" i="16"/>
  <c r="E1939" i="16"/>
  <c r="U1939" i="16"/>
  <c r="S1940" i="16"/>
  <c r="D1940" i="16"/>
  <c r="E1940" i="16"/>
  <c r="U1940" i="16"/>
  <c r="S1942" i="16"/>
  <c r="D1942" i="16"/>
  <c r="E1942" i="16"/>
  <c r="U1942" i="16"/>
  <c r="S1943" i="16"/>
  <c r="D1943" i="16"/>
  <c r="E1943" i="16"/>
  <c r="U1943" i="16"/>
  <c r="S1944" i="16"/>
  <c r="D1944" i="16"/>
  <c r="E1944" i="16"/>
  <c r="U1944" i="16"/>
  <c r="D1945" i="16"/>
  <c r="E1945" i="16"/>
  <c r="U1945" i="16"/>
  <c r="D1946" i="16"/>
  <c r="E1946" i="16"/>
  <c r="U1946" i="16"/>
  <c r="D1947" i="16"/>
  <c r="E1947" i="16"/>
  <c r="U1947" i="16"/>
  <c r="D1948" i="16"/>
  <c r="E1948" i="16"/>
  <c r="U1948" i="16"/>
  <c r="D1949" i="16"/>
  <c r="E1949" i="16"/>
  <c r="U1949" i="16"/>
  <c r="D1950" i="16"/>
  <c r="E1950" i="16"/>
  <c r="U1950" i="16"/>
  <c r="D1951" i="16"/>
  <c r="E1951" i="16"/>
  <c r="U1951" i="16"/>
  <c r="D1952" i="16"/>
  <c r="E1952" i="16"/>
  <c r="U1952" i="16"/>
  <c r="D1953" i="16"/>
  <c r="E1953" i="16"/>
  <c r="U1953" i="16"/>
  <c r="D1954" i="16"/>
  <c r="E1954" i="16"/>
  <c r="U1954" i="16"/>
  <c r="S1955" i="16"/>
  <c r="D1955" i="16"/>
  <c r="E1955" i="16"/>
  <c r="U1955" i="16"/>
  <c r="D1956" i="16"/>
  <c r="E1956" i="16"/>
  <c r="U1956" i="16"/>
  <c r="S1957" i="16"/>
  <c r="D1957" i="16"/>
  <c r="E1957" i="16"/>
  <c r="U1957" i="16"/>
  <c r="S1958" i="16"/>
  <c r="D1958" i="16"/>
  <c r="E1958" i="16"/>
  <c r="U1958" i="16"/>
  <c r="S1959" i="16"/>
  <c r="D1959" i="16"/>
  <c r="E1959" i="16"/>
  <c r="U1959" i="16"/>
  <c r="D1960" i="16"/>
  <c r="E1960" i="16"/>
  <c r="U1960" i="16"/>
  <c r="S1961" i="16"/>
  <c r="D1961" i="16"/>
  <c r="E1961" i="16"/>
  <c r="U1961" i="16"/>
  <c r="S1962" i="16"/>
  <c r="D1962" i="16"/>
  <c r="E1962" i="16"/>
  <c r="U1962" i="16"/>
  <c r="S1963" i="16"/>
  <c r="D1963" i="16"/>
  <c r="E1963" i="16"/>
  <c r="U1963" i="16"/>
  <c r="S1964" i="16"/>
  <c r="D1964" i="16"/>
  <c r="E1964" i="16"/>
  <c r="U1964" i="16"/>
  <c r="D1965" i="16"/>
  <c r="E1965" i="16"/>
  <c r="U1965" i="16"/>
  <c r="S1966" i="16"/>
  <c r="D1966" i="16"/>
  <c r="E1966" i="16"/>
  <c r="U1966" i="16"/>
  <c r="D1967" i="16"/>
  <c r="E1967" i="16"/>
  <c r="U1967" i="16"/>
  <c r="S1968" i="16"/>
  <c r="D1968" i="16"/>
  <c r="E1968" i="16"/>
  <c r="U1968" i="16"/>
  <c r="D1969" i="16"/>
  <c r="E1969" i="16"/>
  <c r="U1969" i="16"/>
  <c r="D1970" i="16"/>
  <c r="E1970" i="16"/>
  <c r="U1970" i="16"/>
  <c r="D1971" i="16"/>
  <c r="E1971" i="16"/>
  <c r="U1971" i="16"/>
  <c r="S1972" i="16"/>
  <c r="D1972" i="16"/>
  <c r="E1972" i="16"/>
  <c r="U1972" i="16"/>
  <c r="U1973" i="16"/>
  <c r="D1974" i="16"/>
  <c r="U1974" i="16"/>
  <c r="S1975" i="16"/>
  <c r="D1975" i="16"/>
  <c r="E1975" i="16"/>
  <c r="U1975" i="16"/>
  <c r="D1976" i="16"/>
  <c r="E1976" i="16"/>
  <c r="U1976" i="16"/>
  <c r="D1977" i="16"/>
  <c r="E1977" i="16"/>
  <c r="U1977" i="16"/>
  <c r="D1978" i="16"/>
  <c r="E1978" i="16"/>
  <c r="U1978" i="16"/>
  <c r="S1979" i="16"/>
  <c r="D1979" i="16"/>
  <c r="E1979" i="16"/>
  <c r="U1979" i="16"/>
  <c r="D1980" i="16"/>
  <c r="E1980" i="16"/>
  <c r="U1980" i="16"/>
  <c r="E1981" i="16"/>
  <c r="U1981" i="16"/>
  <c r="D1982" i="16"/>
  <c r="E1982" i="16"/>
  <c r="U1982" i="16"/>
  <c r="D1983" i="16"/>
  <c r="E1983" i="16"/>
  <c r="U1983" i="16"/>
  <c r="D1984" i="16"/>
  <c r="E1984" i="16"/>
  <c r="U1984" i="16"/>
  <c r="D1985" i="16"/>
  <c r="E1985" i="16"/>
  <c r="U1985" i="16"/>
  <c r="S1986" i="16"/>
  <c r="D1986" i="16"/>
  <c r="E1986" i="16"/>
  <c r="U1986" i="16"/>
  <c r="D1987" i="16"/>
  <c r="E1987" i="16"/>
  <c r="U1987" i="16"/>
  <c r="S1988" i="16"/>
  <c r="D1988" i="16"/>
  <c r="E1988" i="16"/>
  <c r="U1988" i="16"/>
  <c r="D1989" i="16"/>
  <c r="U1989" i="16"/>
  <c r="S1990" i="16"/>
  <c r="D1990" i="16"/>
  <c r="E1990" i="16"/>
  <c r="U1990" i="16"/>
  <c r="S1991" i="16"/>
  <c r="D1991" i="16"/>
  <c r="E1991" i="16"/>
  <c r="U1991" i="16"/>
  <c r="S1992" i="16"/>
  <c r="D1992" i="16"/>
  <c r="E1992" i="16"/>
  <c r="U1992" i="16"/>
  <c r="S1993" i="16"/>
  <c r="D1993" i="16"/>
  <c r="E1993" i="16"/>
  <c r="U1993" i="16"/>
  <c r="D1994" i="16"/>
  <c r="E1994" i="16"/>
  <c r="U1994" i="16"/>
  <c r="S1995" i="16"/>
  <c r="D1995" i="16"/>
  <c r="E1995" i="16"/>
  <c r="U1995" i="16"/>
  <c r="S1996" i="16"/>
  <c r="D1996" i="16"/>
  <c r="E1996" i="16"/>
  <c r="U1996" i="16"/>
  <c r="S1997" i="16"/>
  <c r="D1997" i="16"/>
  <c r="E1997" i="16"/>
  <c r="U1997" i="16"/>
  <c r="D1998" i="16"/>
  <c r="E1998" i="16"/>
  <c r="U1998" i="16"/>
  <c r="S1999" i="16"/>
  <c r="D1999" i="16"/>
  <c r="E1999" i="16"/>
  <c r="U1999" i="16"/>
  <c r="S2000" i="16"/>
  <c r="D2000" i="16"/>
  <c r="E2000" i="16"/>
  <c r="U2000" i="16"/>
  <c r="S2001" i="16"/>
  <c r="D2001" i="16"/>
  <c r="E2001" i="16"/>
  <c r="U2001" i="16"/>
  <c r="S2002" i="16"/>
  <c r="D2002" i="16"/>
  <c r="E2002" i="16"/>
  <c r="U2002" i="16"/>
  <c r="D2003" i="16"/>
  <c r="E2003" i="16"/>
  <c r="U2003" i="16"/>
  <c r="S2004" i="16"/>
  <c r="D2004" i="16"/>
  <c r="E2004" i="16"/>
  <c r="U2004" i="16"/>
  <c r="D2005" i="16"/>
  <c r="E2005" i="16"/>
  <c r="U2005" i="16"/>
  <c r="S2006" i="16"/>
  <c r="D2006" i="16"/>
  <c r="E2006" i="16"/>
  <c r="U2006" i="16"/>
  <c r="D2007" i="16"/>
  <c r="E2007" i="16"/>
  <c r="U2007" i="16"/>
  <c r="S2008" i="16"/>
  <c r="D2008" i="16"/>
  <c r="E2008" i="16"/>
  <c r="U2008" i="16"/>
  <c r="D2009" i="16"/>
  <c r="E2009" i="16"/>
  <c r="U2009" i="16"/>
  <c r="S2010" i="16"/>
  <c r="D2010" i="16"/>
  <c r="E2010" i="16"/>
  <c r="U2010" i="16"/>
  <c r="S2011" i="16"/>
  <c r="D2011" i="16"/>
  <c r="E2011" i="16"/>
  <c r="U2011" i="16"/>
  <c r="S2012" i="16"/>
  <c r="D2012" i="16"/>
  <c r="E2012" i="16"/>
  <c r="U2012" i="16"/>
  <c r="S2013" i="16"/>
  <c r="D2013" i="16"/>
  <c r="E2013" i="16"/>
  <c r="U2013" i="16"/>
  <c r="S2014" i="16"/>
  <c r="D2014" i="16"/>
  <c r="E2014" i="16"/>
  <c r="U2014" i="16"/>
  <c r="E2015" i="16"/>
  <c r="U2015" i="16"/>
  <c r="D2016" i="16"/>
  <c r="E2016" i="16"/>
  <c r="U2016" i="16"/>
  <c r="D2017" i="16"/>
  <c r="E2017" i="16"/>
  <c r="U2017" i="16"/>
  <c r="S2018" i="16"/>
  <c r="D2018" i="16"/>
  <c r="E2018" i="16"/>
  <c r="U2018" i="16"/>
  <c r="S2019" i="16"/>
  <c r="D2019" i="16"/>
  <c r="E2019" i="16"/>
  <c r="U2019" i="16"/>
  <c r="S2020" i="16"/>
  <c r="D2020" i="16"/>
  <c r="E2020" i="16"/>
  <c r="U2020" i="16"/>
  <c r="S2021" i="16"/>
  <c r="D2021" i="16"/>
  <c r="E2021" i="16"/>
  <c r="U2021" i="16"/>
  <c r="S2022" i="16"/>
  <c r="D2022" i="16"/>
  <c r="E2022" i="16"/>
  <c r="U2022" i="16"/>
  <c r="D2023" i="16"/>
  <c r="E2023" i="16"/>
  <c r="U2023" i="16"/>
  <c r="D2024" i="16"/>
  <c r="E2024" i="16"/>
  <c r="U2024" i="16"/>
  <c r="D2025" i="16"/>
  <c r="E2025" i="16"/>
  <c r="U2025" i="16"/>
  <c r="S2026" i="16"/>
  <c r="D2026" i="16"/>
  <c r="E2026" i="16"/>
  <c r="U2026" i="16"/>
  <c r="D2027" i="16"/>
  <c r="U2027" i="16"/>
  <c r="S2028" i="16"/>
  <c r="D2028" i="16"/>
  <c r="E2028" i="16"/>
  <c r="U2028" i="16"/>
  <c r="E2029" i="16"/>
  <c r="U2029" i="16"/>
  <c r="S2030" i="16"/>
  <c r="D2030" i="16"/>
  <c r="E2030" i="16"/>
  <c r="U2030" i="16"/>
  <c r="E2031" i="16"/>
  <c r="U2031" i="16"/>
  <c r="D2032" i="16"/>
  <c r="E2032" i="16"/>
  <c r="U2032" i="16"/>
  <c r="D2033" i="16"/>
  <c r="E2033" i="16"/>
  <c r="U2033" i="16"/>
  <c r="D2034" i="16"/>
  <c r="E2034" i="16"/>
  <c r="U2034" i="16"/>
  <c r="S2035" i="16"/>
  <c r="D2035" i="16"/>
  <c r="E2035" i="16"/>
  <c r="U2035" i="16"/>
  <c r="D2036" i="16"/>
  <c r="E2036" i="16"/>
  <c r="U2036" i="16"/>
  <c r="S2037" i="16"/>
  <c r="D2037" i="16"/>
  <c r="E2037" i="16"/>
  <c r="U2037" i="16"/>
  <c r="D2038" i="16"/>
  <c r="E2038" i="16"/>
  <c r="U2038" i="16"/>
  <c r="S2039" i="16"/>
  <c r="D2039" i="16"/>
  <c r="E2039" i="16"/>
  <c r="U2039" i="16"/>
  <c r="D2040" i="16"/>
  <c r="E2040" i="16"/>
  <c r="U2040" i="16"/>
  <c r="S2041" i="16"/>
  <c r="D2041" i="16"/>
  <c r="E2041" i="16"/>
  <c r="U2041" i="16"/>
  <c r="D2042" i="16"/>
  <c r="E2042" i="16"/>
  <c r="U2042" i="16"/>
  <c r="S2043" i="16"/>
  <c r="D2043" i="16"/>
  <c r="E2043" i="16"/>
  <c r="U2043" i="16"/>
  <c r="S2044" i="16"/>
  <c r="D2044" i="16"/>
  <c r="E2044" i="16"/>
  <c r="U2044" i="16"/>
  <c r="D2045" i="16"/>
  <c r="E2045" i="16"/>
  <c r="U2045" i="16"/>
  <c r="D2046" i="16"/>
  <c r="E2046" i="16"/>
  <c r="U2046" i="16"/>
  <c r="S2047" i="16"/>
  <c r="D2047" i="16"/>
  <c r="E2047" i="16"/>
  <c r="U2047" i="16"/>
  <c r="S2048" i="16"/>
  <c r="D2048" i="16"/>
  <c r="E2048" i="16"/>
  <c r="U2048" i="16"/>
  <c r="S2049" i="16"/>
  <c r="D2049" i="16"/>
  <c r="E2049" i="16"/>
  <c r="U2049" i="16"/>
  <c r="D2050" i="16"/>
  <c r="U2050" i="16"/>
  <c r="S2051" i="16"/>
  <c r="D2051" i="16"/>
  <c r="E2051" i="16"/>
  <c r="U2051" i="16"/>
  <c r="D2052" i="16"/>
  <c r="E2052" i="16"/>
  <c r="U2052" i="16"/>
  <c r="D2053" i="16"/>
  <c r="E2053" i="16"/>
  <c r="U2053" i="16"/>
  <c r="S2054" i="16"/>
  <c r="D2054" i="16"/>
  <c r="E2054" i="16"/>
  <c r="U2054" i="16"/>
  <c r="D2055" i="16"/>
  <c r="E2055" i="16"/>
  <c r="U2055" i="16"/>
  <c r="D2056" i="16"/>
  <c r="E2056" i="16"/>
  <c r="U2056" i="16"/>
  <c r="D2057" i="16"/>
  <c r="E2057" i="16"/>
  <c r="U2057" i="16"/>
  <c r="D2058" i="16"/>
  <c r="E2058" i="16"/>
  <c r="U2058" i="16"/>
  <c r="S2059" i="16"/>
  <c r="D2059" i="16"/>
  <c r="E2059" i="16"/>
  <c r="U2059" i="16"/>
  <c r="D2060" i="16"/>
  <c r="E2060" i="16"/>
  <c r="U2060" i="16"/>
  <c r="S2061" i="16"/>
  <c r="D2061" i="16"/>
  <c r="E2061" i="16"/>
  <c r="U2061" i="16"/>
  <c r="S2062" i="16"/>
  <c r="D2062" i="16"/>
  <c r="E2062" i="16"/>
  <c r="U2062" i="16"/>
  <c r="S2063" i="16"/>
  <c r="D2063" i="16"/>
  <c r="E2063" i="16"/>
  <c r="U2063" i="16"/>
  <c r="S2064" i="16"/>
  <c r="D2064" i="16"/>
  <c r="E2064" i="16"/>
  <c r="U2064" i="16"/>
  <c r="S2065" i="16"/>
  <c r="D2065" i="16"/>
  <c r="E2065" i="16"/>
  <c r="U2065" i="16"/>
  <c r="D2066" i="16"/>
  <c r="E2066" i="16"/>
  <c r="U2066" i="16"/>
  <c r="S2067" i="16"/>
  <c r="D2067" i="16"/>
  <c r="E2067" i="16"/>
  <c r="U2067" i="16"/>
  <c r="D2068" i="16"/>
  <c r="E2068" i="16"/>
  <c r="U2068" i="16"/>
  <c r="S2069" i="16"/>
  <c r="D2069" i="16"/>
  <c r="E2069" i="16"/>
  <c r="U2069" i="16"/>
  <c r="S2070" i="16"/>
  <c r="D2070" i="16"/>
  <c r="E2070" i="16"/>
  <c r="U2070" i="16"/>
  <c r="S2071" i="16"/>
  <c r="D2071" i="16"/>
  <c r="E2071" i="16"/>
  <c r="U2071" i="16"/>
  <c r="D2072" i="16"/>
  <c r="E2072" i="16"/>
  <c r="U2072" i="16"/>
  <c r="S2073" i="16"/>
  <c r="D2073" i="16"/>
  <c r="E2073" i="16"/>
  <c r="U2073" i="16"/>
  <c r="S2074" i="16"/>
  <c r="D2074" i="16"/>
  <c r="E2074" i="16"/>
  <c r="U2074" i="16"/>
  <c r="S2075" i="16"/>
  <c r="D2075" i="16"/>
  <c r="E2075" i="16"/>
  <c r="U2075" i="16"/>
  <c r="S2076" i="16"/>
  <c r="D2076" i="16"/>
  <c r="E2076" i="16"/>
  <c r="U2076" i="16"/>
  <c r="S2077" i="16"/>
  <c r="D2077" i="16"/>
  <c r="E2077" i="16"/>
  <c r="U2077" i="16"/>
  <c r="D2078" i="16"/>
  <c r="E2078" i="16"/>
  <c r="U2078" i="16"/>
  <c r="S2079" i="16"/>
  <c r="D2079" i="16"/>
  <c r="E2079" i="16"/>
  <c r="U2079" i="16"/>
  <c r="S2080" i="16"/>
  <c r="D2080" i="16"/>
  <c r="E2080" i="16"/>
  <c r="U2080" i="16"/>
  <c r="S2081" i="16"/>
  <c r="D2081" i="16"/>
  <c r="E2081" i="16"/>
  <c r="U2081" i="16"/>
  <c r="S2082" i="16"/>
  <c r="D2082" i="16"/>
  <c r="E2082" i="16"/>
  <c r="U2082" i="16"/>
  <c r="S2083" i="16"/>
  <c r="D2083" i="16"/>
  <c r="E2083" i="16"/>
  <c r="U2083" i="16"/>
  <c r="D2084" i="16"/>
  <c r="E2084" i="16"/>
  <c r="U2084" i="16"/>
  <c r="D2085" i="16"/>
  <c r="E2085" i="16"/>
  <c r="U2085" i="16"/>
  <c r="D2086" i="16"/>
  <c r="U2086" i="16"/>
  <c r="S2087" i="16"/>
  <c r="D2087" i="16"/>
  <c r="E2087" i="16"/>
  <c r="U2087" i="16"/>
  <c r="D2088" i="16"/>
  <c r="E2088" i="16"/>
  <c r="U2088" i="16"/>
  <c r="S2089" i="16"/>
  <c r="D2089" i="16"/>
  <c r="E2089" i="16"/>
  <c r="U2089" i="16"/>
  <c r="D2090" i="16"/>
  <c r="E2090" i="16"/>
  <c r="U2090" i="16"/>
  <c r="S2091" i="16"/>
  <c r="D2091" i="16"/>
  <c r="E2091" i="16"/>
  <c r="U2091" i="16"/>
  <c r="D2092" i="16"/>
  <c r="E2092" i="16"/>
  <c r="U2092" i="16"/>
  <c r="S2093" i="16"/>
  <c r="D2093" i="16"/>
  <c r="E2093" i="16"/>
  <c r="U2093" i="16"/>
  <c r="D2094" i="16"/>
  <c r="E2094" i="16"/>
  <c r="U2094" i="16"/>
  <c r="S2095" i="16"/>
  <c r="D2095" i="16"/>
  <c r="E2095" i="16"/>
  <c r="U2095" i="16"/>
  <c r="S2096" i="16"/>
  <c r="D2096" i="16"/>
  <c r="E2096" i="16"/>
  <c r="U2096" i="16"/>
  <c r="S2097" i="16"/>
  <c r="D2097" i="16"/>
  <c r="E2097" i="16"/>
  <c r="U2097" i="16"/>
  <c r="S2098" i="16"/>
  <c r="D2098" i="16"/>
  <c r="E2098" i="16"/>
  <c r="U2098" i="16"/>
  <c r="S2099" i="16"/>
  <c r="D2099" i="16"/>
  <c r="E2099" i="16"/>
  <c r="U2099" i="16"/>
  <c r="D2100" i="16"/>
  <c r="E2100" i="16"/>
  <c r="U2100" i="16"/>
  <c r="D2101" i="16"/>
  <c r="E2101" i="16"/>
  <c r="U2101" i="16"/>
  <c r="D2102" i="16"/>
  <c r="E2102" i="16"/>
  <c r="U2102" i="16"/>
  <c r="D2103" i="16"/>
  <c r="E2103" i="16"/>
  <c r="U2103" i="16"/>
  <c r="D2104" i="16"/>
  <c r="E2104" i="16"/>
  <c r="U2104" i="16"/>
  <c r="S2105" i="16"/>
  <c r="D2105" i="16"/>
  <c r="E2105" i="16"/>
  <c r="U2105" i="16"/>
  <c r="D2106" i="16"/>
  <c r="E2106" i="16"/>
  <c r="U2106" i="16"/>
  <c r="S2107" i="16"/>
  <c r="D2107" i="16"/>
  <c r="E2107" i="16"/>
  <c r="U2107" i="16"/>
  <c r="D2108" i="16"/>
  <c r="E2108" i="16"/>
  <c r="U2108" i="16"/>
  <c r="S2109" i="16"/>
  <c r="D2109" i="16"/>
  <c r="E2109" i="16"/>
  <c r="U2109" i="16"/>
  <c r="S2110" i="16"/>
  <c r="D2110" i="16"/>
  <c r="E2110" i="16"/>
  <c r="U2110" i="16"/>
  <c r="S2111" i="16"/>
  <c r="D2111" i="16"/>
  <c r="E2111" i="16"/>
  <c r="U2111" i="16"/>
  <c r="U2112" i="16"/>
  <c r="S2113" i="16"/>
  <c r="D2113" i="16"/>
  <c r="E2113" i="16"/>
  <c r="U2113" i="16"/>
  <c r="S2114" i="16"/>
  <c r="D2114" i="16"/>
  <c r="E2114" i="16"/>
  <c r="U2114" i="16"/>
  <c r="D2115" i="16"/>
  <c r="E2115" i="16"/>
  <c r="U2115" i="16"/>
  <c r="D2116" i="16"/>
  <c r="E2116" i="16"/>
  <c r="U2116" i="16"/>
  <c r="S2117" i="16"/>
  <c r="D2117" i="16"/>
  <c r="E2117" i="16"/>
  <c r="U2117" i="16"/>
  <c r="D2118" i="16"/>
  <c r="E2118" i="16"/>
  <c r="U2118" i="16"/>
  <c r="D2119" i="16"/>
  <c r="E2119" i="16"/>
  <c r="U2119" i="16"/>
  <c r="D2120" i="16"/>
  <c r="E2120" i="16"/>
  <c r="U2120" i="16"/>
  <c r="S2121" i="16"/>
  <c r="D2121" i="16"/>
  <c r="E2121" i="16"/>
  <c r="U2121" i="16"/>
  <c r="D2122" i="16"/>
  <c r="E2122" i="16"/>
  <c r="U2122" i="16"/>
  <c r="S2123" i="16"/>
  <c r="D2123" i="16"/>
  <c r="E2123" i="16"/>
  <c r="U2123" i="16"/>
  <c r="D2124" i="16"/>
  <c r="E2124" i="16"/>
  <c r="U2124" i="16"/>
  <c r="D2125" i="16"/>
  <c r="E2125" i="16"/>
  <c r="U2125" i="16"/>
  <c r="S2126" i="16"/>
  <c r="D2126" i="16"/>
  <c r="E2126" i="16"/>
  <c r="U2126" i="16"/>
  <c r="S2127" i="16"/>
  <c r="D2127" i="16"/>
  <c r="E2127" i="16"/>
  <c r="U2127" i="16"/>
  <c r="S2128" i="16"/>
  <c r="D2128" i="16"/>
  <c r="E2128" i="16"/>
  <c r="U2128" i="16"/>
  <c r="S2129" i="16"/>
  <c r="D2129" i="16"/>
  <c r="E2129" i="16"/>
  <c r="U2129" i="16"/>
  <c r="S2130" i="16"/>
  <c r="D2130" i="16"/>
  <c r="E2130" i="16"/>
  <c r="U2130" i="16"/>
  <c r="D2131" i="16"/>
  <c r="E2131" i="16"/>
  <c r="U2131" i="16"/>
  <c r="D2132" i="16"/>
  <c r="E2132" i="16"/>
  <c r="U2132" i="16"/>
  <c r="S2133" i="16"/>
  <c r="D2133" i="16"/>
  <c r="E2133" i="16"/>
  <c r="U2133" i="16"/>
  <c r="S2134" i="16"/>
  <c r="D2134" i="16"/>
  <c r="E2134" i="16"/>
  <c r="U2134" i="16"/>
  <c r="S2135" i="16"/>
  <c r="D2135" i="16"/>
  <c r="E2135" i="16"/>
  <c r="U2135" i="16"/>
  <c r="S2136" i="16"/>
  <c r="D2136" i="16"/>
  <c r="E2136" i="16"/>
  <c r="U2136" i="16"/>
  <c r="D2137" i="16"/>
  <c r="E2137" i="16"/>
  <c r="U2137" i="16"/>
  <c r="S2138" i="16"/>
  <c r="D2138" i="16"/>
  <c r="E2138" i="16"/>
  <c r="U2138" i="16"/>
  <c r="S2139" i="16"/>
  <c r="D2139" i="16"/>
  <c r="E2139" i="16"/>
  <c r="U2139" i="16"/>
  <c r="S2140" i="16"/>
  <c r="D2140" i="16"/>
  <c r="E2140" i="16"/>
  <c r="U2140" i="16"/>
  <c r="S2141" i="16"/>
  <c r="D2141" i="16"/>
  <c r="E2141" i="16"/>
  <c r="U2141" i="16"/>
  <c r="D2142" i="16"/>
  <c r="E2142" i="16"/>
  <c r="U2142" i="16"/>
  <c r="D2143" i="16"/>
  <c r="E2143" i="16"/>
  <c r="U2143" i="16"/>
  <c r="S2144" i="16"/>
  <c r="D2144" i="16"/>
  <c r="E2144" i="16"/>
  <c r="U2144" i="16"/>
  <c r="D2145" i="16"/>
  <c r="E2145" i="16"/>
  <c r="U2145" i="16"/>
  <c r="S2146" i="16"/>
  <c r="D2146" i="16"/>
  <c r="E2146" i="16"/>
  <c r="U2146" i="16"/>
  <c r="D2147" i="16"/>
  <c r="E2147" i="16"/>
  <c r="U2147" i="16"/>
  <c r="S2148" i="16"/>
  <c r="D2148" i="16"/>
  <c r="E2148" i="16"/>
  <c r="U2148" i="16"/>
  <c r="S2149" i="16"/>
  <c r="D2149" i="16"/>
  <c r="E2149" i="16"/>
  <c r="U2149" i="16"/>
  <c r="D2150" i="16"/>
  <c r="E2150" i="16"/>
  <c r="U2150" i="16"/>
  <c r="D2151" i="16"/>
  <c r="E2151" i="16"/>
  <c r="U2151" i="16"/>
  <c r="S2152" i="16"/>
  <c r="D2152" i="16"/>
  <c r="E2152" i="16"/>
  <c r="U2152" i="16"/>
  <c r="D2153" i="16"/>
  <c r="U2153" i="16"/>
  <c r="S2154" i="16"/>
  <c r="D2154" i="16"/>
  <c r="E2154" i="16"/>
  <c r="U2154" i="16"/>
  <c r="D2155" i="16"/>
  <c r="E2155" i="16"/>
  <c r="U2155" i="16"/>
  <c r="S2156" i="16"/>
  <c r="D2156" i="16"/>
  <c r="E2156" i="16"/>
  <c r="U2156" i="16"/>
  <c r="D2157" i="16"/>
  <c r="E2157" i="16"/>
  <c r="U2157" i="16"/>
  <c r="D2158" i="16"/>
  <c r="E2158" i="16"/>
  <c r="U2158" i="16"/>
  <c r="D2159" i="16"/>
  <c r="E2159" i="16"/>
  <c r="U2159" i="16"/>
  <c r="D2160" i="16"/>
  <c r="E2160" i="16"/>
  <c r="U2160" i="16"/>
  <c r="D2161" i="16"/>
  <c r="E2161" i="16"/>
  <c r="U2161" i="16"/>
  <c r="D2162" i="16"/>
  <c r="E2162" i="16"/>
  <c r="U2162" i="16"/>
  <c r="D2163" i="16"/>
  <c r="E2163" i="16"/>
  <c r="U2163" i="16"/>
  <c r="E2164" i="16"/>
  <c r="U2164" i="16"/>
  <c r="S2165" i="16"/>
  <c r="D2165" i="16"/>
  <c r="E2165" i="16"/>
  <c r="U2165" i="16"/>
  <c r="D2166" i="16"/>
  <c r="E2166" i="16"/>
  <c r="U2166" i="16"/>
  <c r="D2167" i="16"/>
  <c r="E2167" i="16"/>
  <c r="U2167" i="16"/>
  <c r="S2168" i="16"/>
  <c r="D2168" i="16"/>
  <c r="E2168" i="16"/>
  <c r="U2168" i="16"/>
  <c r="S2169" i="16"/>
  <c r="D2169" i="16"/>
  <c r="E2169" i="16"/>
  <c r="U2169" i="16"/>
  <c r="D2170" i="16"/>
  <c r="E2170" i="16"/>
  <c r="U2170" i="16"/>
  <c r="S2171" i="16"/>
  <c r="D2171" i="16"/>
  <c r="E2171" i="16"/>
  <c r="U2171" i="16"/>
  <c r="S2172" i="16"/>
  <c r="D2172" i="16"/>
  <c r="E2172" i="16"/>
  <c r="U2172" i="16"/>
  <c r="S2173" i="16"/>
  <c r="D2173" i="16"/>
  <c r="E2173" i="16"/>
  <c r="U2173" i="16"/>
  <c r="D2174" i="16"/>
  <c r="E2174" i="16"/>
  <c r="U2174" i="16"/>
  <c r="D2175" i="16"/>
  <c r="E2175" i="16"/>
  <c r="U2175" i="16"/>
  <c r="S2176" i="16"/>
  <c r="D2176" i="16"/>
  <c r="E2176" i="16"/>
  <c r="U2176" i="16"/>
  <c r="S2177" i="16"/>
  <c r="D2177" i="16"/>
  <c r="E2177" i="16"/>
  <c r="U2177" i="16"/>
  <c r="D2178" i="16"/>
  <c r="U2178" i="16"/>
  <c r="S2179" i="16"/>
  <c r="D2179" i="16"/>
  <c r="E2179" i="16"/>
  <c r="U2179" i="16"/>
  <c r="S2180" i="16"/>
  <c r="D2180" i="16"/>
  <c r="E2180" i="16"/>
  <c r="U2180" i="16"/>
  <c r="S2181" i="16"/>
  <c r="D2181" i="16"/>
  <c r="E2181" i="16"/>
  <c r="U2181" i="16"/>
  <c r="D2182" i="16"/>
  <c r="E2182" i="16"/>
  <c r="U2182" i="16"/>
  <c r="S2183" i="16"/>
  <c r="D2183" i="16"/>
  <c r="E2183" i="16"/>
  <c r="U2183" i="16"/>
  <c r="S2184" i="16"/>
  <c r="D2184" i="16"/>
  <c r="E2184" i="16"/>
  <c r="U2184" i="16"/>
  <c r="S2185" i="16"/>
  <c r="D2185" i="16"/>
  <c r="E2185" i="16"/>
  <c r="U2185" i="16"/>
  <c r="D2186" i="16"/>
  <c r="E2186" i="16"/>
  <c r="U2186" i="16"/>
  <c r="S2187" i="16"/>
  <c r="D2187" i="16"/>
  <c r="E2187" i="16"/>
  <c r="U2187" i="16"/>
  <c r="S2188" i="16"/>
  <c r="D2188" i="16"/>
  <c r="E2188" i="16"/>
  <c r="U2188" i="16"/>
  <c r="E2190" i="16"/>
  <c r="U2190" i="16"/>
  <c r="U2191" i="16"/>
  <c r="S2192" i="16"/>
  <c r="D2192" i="16"/>
  <c r="E2192" i="16"/>
  <c r="U2192" i="16"/>
  <c r="E2193" i="16"/>
  <c r="U2193" i="16"/>
  <c r="S2194" i="16"/>
  <c r="D2194" i="16"/>
  <c r="E2194" i="16"/>
  <c r="U2194" i="16"/>
  <c r="S2195" i="16"/>
  <c r="D2195" i="16"/>
  <c r="E2195" i="16"/>
  <c r="U2195" i="16"/>
  <c r="S2196" i="16"/>
  <c r="D2196" i="16"/>
  <c r="E2196" i="16"/>
  <c r="U2196" i="16"/>
  <c r="D2197" i="16"/>
  <c r="E2197" i="16"/>
  <c r="U2197" i="16"/>
  <c r="D2198" i="16"/>
  <c r="E2198" i="16"/>
  <c r="U2198" i="16"/>
  <c r="S2200" i="16"/>
  <c r="D2200" i="16"/>
  <c r="E2200" i="16"/>
  <c r="U2200" i="16"/>
  <c r="D2201" i="16"/>
  <c r="E2201" i="16"/>
  <c r="U2201" i="16"/>
  <c r="D2202" i="16"/>
  <c r="E2202" i="16"/>
  <c r="U2202" i="16"/>
  <c r="D2203" i="16"/>
  <c r="E2203" i="16"/>
  <c r="U2203" i="16"/>
  <c r="D2204" i="16"/>
  <c r="E2204" i="16"/>
  <c r="U2204" i="16"/>
  <c r="D2205" i="16"/>
  <c r="E2205" i="16"/>
  <c r="U2205" i="16"/>
  <c r="D2206" i="16"/>
  <c r="E2206" i="16"/>
  <c r="U2206" i="16"/>
  <c r="D2207" i="16"/>
  <c r="U2207" i="16"/>
  <c r="S2208" i="16"/>
  <c r="D2208" i="16"/>
  <c r="E2208" i="16"/>
  <c r="U2208" i="16"/>
  <c r="D2209" i="16"/>
  <c r="E2209" i="16"/>
  <c r="U2209" i="16"/>
  <c r="S2210" i="16"/>
  <c r="D2210" i="16"/>
  <c r="E2210" i="16"/>
  <c r="U2210" i="16"/>
  <c r="S2211" i="16"/>
  <c r="D2211" i="16"/>
  <c r="E2211" i="16"/>
  <c r="U2211" i="16"/>
  <c r="S2212" i="16"/>
  <c r="D2212" i="16"/>
  <c r="E2212" i="16"/>
  <c r="U2212" i="16"/>
  <c r="D2213" i="16"/>
  <c r="E2213" i="16"/>
  <c r="U2213" i="16"/>
  <c r="S2214" i="16"/>
  <c r="D2214" i="16"/>
  <c r="E2214" i="16"/>
  <c r="U2214" i="16"/>
  <c r="D2215" i="16"/>
  <c r="E2215" i="16"/>
  <c r="U2215" i="16"/>
  <c r="D2216" i="16"/>
  <c r="E2216" i="16"/>
  <c r="U2216" i="16"/>
  <c r="D2217" i="16"/>
  <c r="E2217" i="16"/>
  <c r="U2217" i="16"/>
  <c r="S2218" i="16"/>
  <c r="D2218" i="16"/>
  <c r="E2218" i="16"/>
  <c r="U2218" i="16"/>
  <c r="D2219" i="16"/>
  <c r="E2219" i="16"/>
  <c r="U2219" i="16"/>
  <c r="S2220" i="16"/>
  <c r="D2220" i="16"/>
  <c r="E2220" i="16"/>
  <c r="U2220" i="16"/>
  <c r="S2221" i="16"/>
  <c r="D2221" i="16"/>
  <c r="E2221" i="16"/>
  <c r="U2221" i="16"/>
  <c r="S2222" i="16"/>
  <c r="D2222" i="16"/>
  <c r="E2222" i="16"/>
  <c r="U2222" i="16"/>
  <c r="S2223" i="16"/>
  <c r="D2223" i="16"/>
  <c r="E2223" i="16"/>
  <c r="U2223" i="16"/>
  <c r="S2224" i="16"/>
  <c r="D2224" i="16"/>
  <c r="E2224" i="16"/>
  <c r="U2224" i="16"/>
  <c r="D2225" i="16"/>
  <c r="E2225" i="16"/>
  <c r="U2225" i="16"/>
  <c r="D2226" i="16"/>
  <c r="U2226" i="16"/>
  <c r="S2227" i="16"/>
  <c r="D2227" i="16"/>
  <c r="E2227" i="16"/>
  <c r="U2227" i="16"/>
  <c r="D2228" i="16"/>
  <c r="E2228" i="16"/>
  <c r="U2228" i="16"/>
  <c r="S2229" i="16"/>
  <c r="D2229" i="16"/>
  <c r="E2229" i="16"/>
  <c r="U2229" i="16"/>
  <c r="S2230" i="16"/>
  <c r="D2230" i="16"/>
  <c r="E2230" i="16"/>
  <c r="U2230" i="16"/>
  <c r="S2231" i="16"/>
  <c r="D2231" i="16"/>
  <c r="E2231" i="16"/>
  <c r="U2231" i="16"/>
  <c r="S2232" i="16"/>
  <c r="D2232" i="16"/>
  <c r="E2232" i="16"/>
  <c r="U2232" i="16"/>
  <c r="S2233" i="16"/>
  <c r="D2233" i="16"/>
  <c r="E2233" i="16"/>
  <c r="U2233" i="16"/>
  <c r="D2234" i="16"/>
  <c r="E2234" i="16"/>
  <c r="U2234" i="16"/>
  <c r="S2235" i="16"/>
  <c r="D2235" i="16"/>
  <c r="E2235" i="16"/>
  <c r="U2235" i="16"/>
  <c r="D2236" i="16"/>
  <c r="E2236" i="16"/>
  <c r="U2236" i="16"/>
  <c r="D2237" i="16"/>
  <c r="E2237" i="16"/>
  <c r="U2237" i="16"/>
  <c r="S2238" i="16"/>
  <c r="D2238" i="16"/>
  <c r="E2238" i="16"/>
  <c r="U2238" i="16"/>
  <c r="S2239" i="16"/>
  <c r="D2239" i="16"/>
  <c r="E2239" i="16"/>
  <c r="U2239" i="16"/>
  <c r="D2240" i="16"/>
  <c r="E2240" i="16"/>
  <c r="U2240" i="16"/>
  <c r="S2241" i="16"/>
  <c r="D2241" i="16"/>
  <c r="E2241" i="16"/>
  <c r="U2241" i="16"/>
  <c r="S2242" i="16"/>
  <c r="D2242" i="16"/>
  <c r="E2242" i="16"/>
  <c r="U2242" i="16"/>
  <c r="S2243" i="16"/>
  <c r="D2243" i="16"/>
  <c r="E2243" i="16"/>
  <c r="U2243" i="16"/>
  <c r="S2244" i="16"/>
  <c r="D2244" i="16"/>
  <c r="E2244" i="16"/>
  <c r="U2244" i="16"/>
  <c r="S2245" i="16"/>
  <c r="D2245" i="16"/>
  <c r="E2245" i="16"/>
  <c r="U2245" i="16"/>
  <c r="S2246" i="16"/>
  <c r="D2246" i="16"/>
  <c r="E2246" i="16"/>
  <c r="U2246" i="16"/>
  <c r="S2247" i="16"/>
  <c r="D2247" i="16"/>
  <c r="E2247" i="16"/>
  <c r="U2247" i="16"/>
  <c r="D2248" i="16"/>
  <c r="E2248" i="16"/>
  <c r="U2248" i="16"/>
  <c r="D2249" i="16"/>
  <c r="E2249" i="16"/>
  <c r="U2249" i="16"/>
  <c r="D2250" i="16"/>
  <c r="E2250" i="16"/>
  <c r="U2250" i="16"/>
  <c r="S2251" i="16"/>
  <c r="D2251" i="16"/>
  <c r="E2251" i="16"/>
  <c r="U2251" i="16"/>
  <c r="S2252" i="16"/>
  <c r="D2252" i="16"/>
  <c r="E2252" i="16"/>
  <c r="U2252" i="16"/>
  <c r="D2253" i="16"/>
  <c r="E2253" i="16"/>
  <c r="U2253" i="16"/>
  <c r="S2254" i="16"/>
  <c r="D2254" i="16"/>
  <c r="E2254" i="16"/>
  <c r="U2254" i="16"/>
  <c r="D2255" i="16"/>
  <c r="E2255" i="16"/>
  <c r="U2255" i="16"/>
  <c r="S2256" i="16"/>
  <c r="D2256" i="16"/>
  <c r="E2256" i="16"/>
  <c r="U2256" i="16"/>
  <c r="S2257" i="16"/>
  <c r="D2257" i="16"/>
  <c r="E2257" i="16"/>
  <c r="U2257" i="16"/>
  <c r="S2258" i="16"/>
  <c r="D2258" i="16"/>
  <c r="E2258" i="16"/>
  <c r="U2258" i="16"/>
  <c r="D2259" i="16"/>
  <c r="U2259" i="16"/>
  <c r="S2260" i="16"/>
  <c r="D2260" i="16"/>
  <c r="E2260" i="16"/>
  <c r="U2260" i="16"/>
  <c r="S2261" i="16"/>
  <c r="D2261" i="16"/>
  <c r="E2261" i="16"/>
  <c r="U2261" i="16"/>
  <c r="D2262" i="16"/>
  <c r="E2262" i="16"/>
  <c r="U2262" i="16"/>
  <c r="S2263" i="16"/>
  <c r="D2263" i="16"/>
  <c r="E2263" i="16"/>
  <c r="U2263" i="16"/>
  <c r="D2264" i="16"/>
  <c r="E2264" i="16"/>
  <c r="U2264" i="16"/>
  <c r="D2265" i="16"/>
  <c r="E2265" i="16"/>
  <c r="U2265" i="16"/>
  <c r="D2266" i="16"/>
  <c r="E2266" i="16"/>
  <c r="U2266" i="16"/>
  <c r="S2267" i="16"/>
  <c r="D2267" i="16"/>
  <c r="E2267" i="16"/>
  <c r="U2267" i="16"/>
  <c r="S2268" i="16"/>
  <c r="D2268" i="16"/>
  <c r="E2268" i="16"/>
  <c r="U2268" i="16"/>
  <c r="S2269" i="16"/>
  <c r="D2269" i="16"/>
  <c r="E2269" i="16"/>
  <c r="U2269" i="16"/>
  <c r="S2270" i="16"/>
  <c r="D2270" i="16"/>
  <c r="E2270" i="16"/>
  <c r="U2270" i="16"/>
  <c r="S2271" i="16"/>
  <c r="D2271" i="16"/>
  <c r="E2271" i="16"/>
  <c r="U2271" i="16"/>
  <c r="D2272" i="16"/>
  <c r="E2272" i="16"/>
  <c r="U2272" i="16"/>
  <c r="S2273" i="16"/>
  <c r="D2273" i="16"/>
  <c r="E2273" i="16"/>
  <c r="U2273" i="16"/>
  <c r="S2274" i="16"/>
  <c r="D2274" i="16"/>
  <c r="E2274" i="16"/>
  <c r="U2274" i="16"/>
  <c r="D2275" i="16"/>
  <c r="E2275" i="16"/>
  <c r="U2275" i="16"/>
  <c r="S2276" i="16"/>
  <c r="D2276" i="16"/>
  <c r="E2276" i="16"/>
  <c r="U2276" i="16"/>
  <c r="S2277" i="16"/>
  <c r="D2277" i="16"/>
  <c r="E2277" i="16"/>
  <c r="U2277" i="16"/>
  <c r="E2278" i="16"/>
  <c r="U2278" i="16"/>
  <c r="D2279" i="16"/>
  <c r="E2279" i="16"/>
  <c r="U2279" i="16"/>
  <c r="D2280" i="16"/>
  <c r="E2280" i="16"/>
  <c r="U2280" i="16"/>
  <c r="D2281" i="16"/>
  <c r="E2281" i="16"/>
  <c r="U2281" i="16"/>
  <c r="D2282" i="16"/>
  <c r="E2282" i="16"/>
  <c r="U2282" i="16"/>
  <c r="D2283" i="16"/>
  <c r="E2283" i="16"/>
  <c r="U2283" i="16"/>
  <c r="S2284" i="16"/>
  <c r="D2284" i="16"/>
  <c r="E2284" i="16"/>
  <c r="U2284" i="16"/>
  <c r="S2285" i="16"/>
  <c r="D2285" i="16"/>
  <c r="E2285" i="16"/>
  <c r="U2285" i="16"/>
  <c r="E2286" i="16"/>
  <c r="U2286" i="16"/>
  <c r="D2287" i="16"/>
  <c r="E2287" i="16"/>
  <c r="U2287" i="16"/>
  <c r="D2288" i="16"/>
  <c r="E2288" i="16"/>
  <c r="U2288" i="16"/>
  <c r="S2289" i="16"/>
  <c r="D2289" i="16"/>
  <c r="E2289" i="16"/>
  <c r="U2289" i="16"/>
  <c r="D2290" i="16"/>
  <c r="E2290" i="16"/>
  <c r="U2290" i="16"/>
  <c r="D2291" i="16"/>
  <c r="E2291" i="16"/>
  <c r="U2291" i="16"/>
  <c r="S2292" i="16"/>
  <c r="D2292" i="16"/>
  <c r="E2292" i="16"/>
  <c r="U2292" i="16"/>
  <c r="D2293" i="16"/>
  <c r="E2293" i="16"/>
  <c r="U2293" i="16"/>
  <c r="S2294" i="16"/>
  <c r="D2294" i="16"/>
  <c r="E2294" i="16"/>
  <c r="U2294" i="16"/>
  <c r="S2295" i="16"/>
  <c r="D2295" i="16"/>
  <c r="E2295" i="16"/>
  <c r="U2295" i="16"/>
  <c r="S2296" i="16"/>
  <c r="D2296" i="16"/>
  <c r="E2296" i="16"/>
  <c r="U2296" i="16"/>
  <c r="D2297" i="16"/>
  <c r="E2297" i="16"/>
  <c r="U2297" i="16"/>
  <c r="E2298" i="16"/>
  <c r="U2298" i="16"/>
  <c r="S2299" i="16"/>
  <c r="D2299" i="16"/>
  <c r="E2299" i="16"/>
  <c r="U2299" i="16"/>
  <c r="D2300" i="16"/>
  <c r="E2300" i="16"/>
  <c r="U2300" i="16"/>
  <c r="S2301" i="16"/>
  <c r="D2301" i="16"/>
  <c r="E2301" i="16"/>
  <c r="U2301" i="16"/>
  <c r="S2302" i="16"/>
  <c r="D2302" i="16"/>
  <c r="E2302" i="16"/>
  <c r="U2302" i="16"/>
  <c r="D2303" i="16"/>
  <c r="E2303" i="16"/>
  <c r="U2303" i="16"/>
  <c r="S2304" i="16"/>
  <c r="D2304" i="16"/>
  <c r="E2304" i="16"/>
  <c r="U2304" i="16"/>
  <c r="D2305" i="16"/>
  <c r="E2305" i="16"/>
  <c r="U2305" i="16"/>
  <c r="D2306" i="16"/>
  <c r="E2306" i="16"/>
  <c r="U2306" i="16"/>
  <c r="D2307" i="16"/>
  <c r="E2307" i="16"/>
  <c r="U2307" i="16"/>
  <c r="S2308" i="16"/>
  <c r="D2308" i="16"/>
  <c r="E2308" i="16"/>
  <c r="U2308" i="16"/>
  <c r="S2309" i="16"/>
  <c r="D2309" i="16"/>
  <c r="E2309" i="16"/>
  <c r="U2309" i="16"/>
  <c r="D2310" i="16"/>
  <c r="E2310" i="16"/>
  <c r="U2310" i="16"/>
  <c r="D2311" i="16"/>
  <c r="E2311" i="16"/>
  <c r="U2311" i="16"/>
  <c r="S2312" i="16"/>
  <c r="D2312" i="16"/>
  <c r="E2312" i="16"/>
  <c r="U2312" i="16"/>
  <c r="D2313" i="16"/>
  <c r="E2313" i="16"/>
  <c r="U2313" i="16"/>
  <c r="D2314" i="16"/>
  <c r="U2314" i="16"/>
  <c r="S2315" i="16"/>
  <c r="D2315" i="16"/>
  <c r="E2315" i="16"/>
  <c r="U2315" i="16"/>
  <c r="D2316" i="16"/>
  <c r="E2316" i="16"/>
  <c r="U2316" i="16"/>
  <c r="S2317" i="16"/>
  <c r="D2317" i="16"/>
  <c r="E2317" i="16"/>
  <c r="U2317" i="16"/>
  <c r="S2318" i="16"/>
  <c r="D2318" i="16"/>
  <c r="E2318" i="16"/>
  <c r="U2318" i="16"/>
  <c r="D2319" i="16"/>
  <c r="E2319" i="16"/>
  <c r="U2319" i="16"/>
  <c r="D2320" i="16"/>
  <c r="E2320" i="16"/>
  <c r="U2320" i="16"/>
  <c r="D2321" i="16"/>
  <c r="E2321" i="16"/>
  <c r="U2321" i="16"/>
  <c r="S2322" i="16"/>
  <c r="D2322" i="16"/>
  <c r="E2322" i="16"/>
  <c r="U2322" i="16"/>
  <c r="S2323" i="16"/>
  <c r="D2323" i="16"/>
  <c r="E2323" i="16"/>
  <c r="U2323" i="16"/>
  <c r="S2324" i="16"/>
  <c r="D2324" i="16"/>
  <c r="E2324" i="16"/>
  <c r="U2324" i="16"/>
  <c r="D2325" i="16"/>
  <c r="E2325" i="16"/>
  <c r="U2325" i="16"/>
  <c r="S2326" i="16"/>
  <c r="D2326" i="16"/>
  <c r="E2326" i="16"/>
  <c r="U2326" i="16"/>
  <c r="S2327" i="16"/>
  <c r="D2327" i="16"/>
  <c r="E2327" i="16"/>
  <c r="U2327" i="16"/>
  <c r="S2328" i="16"/>
  <c r="D2328" i="16"/>
  <c r="E2328" i="16"/>
  <c r="U2328" i="16"/>
  <c r="D2329" i="16"/>
  <c r="E2329" i="16"/>
  <c r="U2329" i="16"/>
  <c r="D2330" i="16"/>
  <c r="E2330" i="16"/>
  <c r="U2330" i="16"/>
  <c r="D2331" i="16"/>
  <c r="E2331" i="16"/>
  <c r="U2331" i="16"/>
  <c r="E2332" i="16"/>
  <c r="U2332" i="16"/>
  <c r="D2333" i="16"/>
  <c r="E2333" i="16"/>
  <c r="U2333" i="16"/>
  <c r="D2334" i="16"/>
  <c r="E2334" i="16"/>
  <c r="U2334" i="16"/>
  <c r="D2335" i="16"/>
  <c r="E2335" i="16"/>
  <c r="U2335" i="16"/>
  <c r="D2336" i="16"/>
  <c r="E2336" i="16"/>
  <c r="U2336" i="16"/>
  <c r="E2337" i="16"/>
  <c r="U2337" i="16"/>
  <c r="S2338" i="16"/>
  <c r="D2338" i="16"/>
  <c r="E2338" i="16"/>
  <c r="U2338" i="16"/>
  <c r="S2339" i="16"/>
  <c r="D2339" i="16"/>
  <c r="E2339" i="16"/>
  <c r="U2339" i="16"/>
  <c r="S2340" i="16"/>
  <c r="D2340" i="16"/>
  <c r="E2340" i="16"/>
  <c r="U2340" i="16"/>
  <c r="S2341" i="16"/>
  <c r="D2341" i="16"/>
  <c r="E2341" i="16"/>
  <c r="U2341" i="16"/>
  <c r="S2342" i="16"/>
  <c r="D2342" i="16"/>
  <c r="E2342" i="16"/>
  <c r="U2342" i="16"/>
  <c r="S2343" i="16"/>
  <c r="D2343" i="16"/>
  <c r="E2343" i="16"/>
  <c r="U2343" i="16"/>
  <c r="D2344" i="16"/>
  <c r="E2344" i="16"/>
  <c r="U2344" i="16"/>
  <c r="D2345" i="16"/>
  <c r="E2345" i="16"/>
  <c r="U2345" i="16"/>
  <c r="D2346" i="16"/>
  <c r="E2346" i="16"/>
  <c r="U2346" i="16"/>
  <c r="S2347" i="16"/>
  <c r="D2347" i="16"/>
  <c r="E2347" i="16"/>
  <c r="U2347" i="16"/>
  <c r="D2348" i="16"/>
  <c r="E2348" i="16"/>
  <c r="U2348" i="16"/>
  <c r="D2349" i="16"/>
  <c r="E2349" i="16"/>
  <c r="U2349" i="16"/>
  <c r="S2350" i="16"/>
  <c r="D2350" i="16"/>
  <c r="E2350" i="16"/>
  <c r="U2350" i="16"/>
  <c r="D2351" i="16"/>
  <c r="E2351" i="16"/>
  <c r="U2351" i="16"/>
  <c r="S2352" i="16"/>
  <c r="D2352" i="16"/>
  <c r="E2352" i="16"/>
  <c r="U2352" i="16"/>
  <c r="D2353" i="16"/>
  <c r="E2353" i="16"/>
  <c r="U2353" i="16"/>
  <c r="D2354" i="16"/>
  <c r="E2354" i="16"/>
  <c r="U2354" i="16"/>
  <c r="D2355" i="16"/>
  <c r="E2355" i="16"/>
  <c r="U2355" i="16"/>
  <c r="S2356" i="16"/>
  <c r="D2356" i="16"/>
  <c r="E2356" i="16"/>
  <c r="U2356" i="16"/>
  <c r="S2357" i="16"/>
  <c r="D2357" i="16"/>
  <c r="E2357" i="16"/>
  <c r="U2357" i="16"/>
  <c r="S2358" i="16"/>
  <c r="D2358" i="16"/>
  <c r="E2358" i="16"/>
  <c r="U2358" i="16"/>
  <c r="E2359" i="16"/>
  <c r="U2359" i="16"/>
  <c r="S2360" i="16"/>
  <c r="D2360" i="16"/>
  <c r="E2360" i="16"/>
  <c r="U2360" i="16"/>
  <c r="D2361" i="16"/>
  <c r="E2361" i="16"/>
  <c r="U2361" i="16"/>
  <c r="D2362" i="16"/>
  <c r="E2362" i="16"/>
  <c r="U2362" i="16"/>
  <c r="D2363" i="16"/>
  <c r="E2363" i="16"/>
  <c r="U2363" i="16"/>
  <c r="S2364" i="16"/>
  <c r="D2364" i="16"/>
  <c r="E2364" i="16"/>
  <c r="U2364" i="16"/>
  <c r="D2365" i="16"/>
  <c r="E2365" i="16"/>
  <c r="U2365" i="16"/>
  <c r="S2366" i="16"/>
  <c r="D2366" i="16"/>
  <c r="E2366" i="16"/>
  <c r="U2366" i="16"/>
  <c r="D2367" i="16"/>
  <c r="E2367" i="16"/>
  <c r="U2367" i="16"/>
  <c r="S2368" i="16"/>
  <c r="D2368" i="16"/>
  <c r="E2368" i="16"/>
  <c r="U2368" i="16"/>
  <c r="D2369" i="16"/>
  <c r="E2369" i="16"/>
  <c r="U2369" i="16"/>
  <c r="S2370" i="16"/>
  <c r="D2370" i="16"/>
  <c r="E2370" i="16"/>
  <c r="U2370" i="16"/>
  <c r="D2371" i="16"/>
  <c r="E2371" i="16"/>
  <c r="U2371" i="16"/>
  <c r="S2372" i="16"/>
  <c r="D2372" i="16"/>
  <c r="E2372" i="16"/>
  <c r="U2372" i="16"/>
  <c r="S2373" i="16"/>
  <c r="D2373" i="16"/>
  <c r="E2373" i="16"/>
  <c r="U2373" i="16"/>
  <c r="S2374" i="16"/>
  <c r="D2374" i="16"/>
  <c r="E2374" i="16"/>
  <c r="U2374" i="16"/>
  <c r="D2375" i="16"/>
  <c r="E2375" i="16"/>
  <c r="U2375" i="16"/>
  <c r="S2376" i="16"/>
  <c r="D2376" i="16"/>
  <c r="E2376" i="16"/>
  <c r="U2376" i="16"/>
  <c r="D2377" i="16"/>
  <c r="E2377" i="16"/>
  <c r="U2377" i="16"/>
  <c r="D2378" i="16"/>
  <c r="E2378" i="16"/>
  <c r="U2378" i="16"/>
  <c r="E2379" i="16"/>
  <c r="U2379" i="16"/>
  <c r="D2380" i="16"/>
  <c r="E2380" i="16"/>
  <c r="U2380" i="16"/>
  <c r="D2381" i="16"/>
  <c r="E2381" i="16"/>
  <c r="U2381" i="16"/>
  <c r="S2382" i="16"/>
  <c r="D2382" i="16"/>
  <c r="E2382" i="16"/>
  <c r="U2382" i="16"/>
  <c r="D2383" i="16"/>
  <c r="E2383" i="16"/>
  <c r="U2383" i="16"/>
  <c r="D2384" i="16"/>
  <c r="E2384" i="16"/>
  <c r="U2384" i="16"/>
  <c r="S2385" i="16"/>
  <c r="D2385" i="16"/>
  <c r="E2385" i="16"/>
  <c r="U2385" i="16"/>
  <c r="S2386" i="16"/>
  <c r="D2386" i="16"/>
  <c r="E2386" i="16"/>
  <c r="U2386" i="16"/>
  <c r="D2387" i="16"/>
  <c r="E2387" i="16"/>
  <c r="U2387" i="16"/>
  <c r="S2388" i="16"/>
  <c r="D2388" i="16"/>
  <c r="E2388" i="16"/>
  <c r="U2388" i="16"/>
  <c r="D2389" i="16"/>
  <c r="E2389" i="16"/>
  <c r="U2389" i="16"/>
  <c r="S2390" i="16"/>
  <c r="D2390" i="16"/>
  <c r="E2390" i="16"/>
  <c r="U2390" i="16"/>
  <c r="D2391" i="16"/>
  <c r="E2391" i="16"/>
  <c r="U2391" i="16"/>
  <c r="S2392" i="16"/>
  <c r="D2392" i="16"/>
  <c r="E2392" i="16"/>
  <c r="U2392" i="16"/>
  <c r="D2393" i="16"/>
  <c r="E2393" i="16"/>
  <c r="U2393" i="16"/>
  <c r="D2394" i="16"/>
  <c r="E2394" i="16"/>
  <c r="U2394" i="16"/>
  <c r="E2395" i="16"/>
  <c r="U2395" i="16"/>
  <c r="D2396" i="16"/>
  <c r="E2396" i="16"/>
  <c r="U2396" i="16"/>
  <c r="D2397" i="16"/>
  <c r="E2397" i="16"/>
  <c r="U2397" i="16"/>
  <c r="S2398" i="16"/>
  <c r="D2398" i="16"/>
  <c r="E2398" i="16"/>
  <c r="U2398" i="16"/>
  <c r="S2399" i="16"/>
  <c r="D2399" i="16"/>
  <c r="E2399" i="16"/>
  <c r="U2399" i="16"/>
  <c r="S2400" i="16"/>
  <c r="D2400" i="16"/>
  <c r="E2400" i="16"/>
  <c r="U2400" i="16"/>
  <c r="D2401" i="16"/>
  <c r="U2401" i="16"/>
  <c r="D2402" i="16"/>
  <c r="E2402" i="16"/>
  <c r="U2402" i="16"/>
  <c r="S2403" i="16"/>
  <c r="D2403" i="16"/>
  <c r="E2403" i="16"/>
  <c r="U2403" i="16"/>
  <c r="S2404" i="16"/>
  <c r="D2404" i="16"/>
  <c r="E2404" i="16"/>
  <c r="U2404" i="16"/>
  <c r="S2405" i="16"/>
  <c r="D2405" i="16"/>
  <c r="E2405" i="16"/>
  <c r="U2405" i="16"/>
  <c r="D2406" i="16"/>
  <c r="U2406" i="16"/>
  <c r="S2407" i="16"/>
  <c r="D2407" i="16"/>
  <c r="E2407" i="16"/>
  <c r="U2407" i="16"/>
  <c r="S2408" i="16"/>
  <c r="D2408" i="16"/>
  <c r="E2408" i="16"/>
  <c r="U2408" i="16"/>
  <c r="D2409" i="16"/>
  <c r="E2409" i="16"/>
  <c r="U2409" i="16"/>
  <c r="S2410" i="16"/>
  <c r="D2410" i="16"/>
  <c r="E2410" i="16"/>
  <c r="U2410" i="16"/>
  <c r="D2411" i="16"/>
  <c r="E2411" i="16"/>
  <c r="U2411" i="16"/>
  <c r="D2412" i="16"/>
  <c r="E2412" i="16"/>
  <c r="U2412" i="16"/>
  <c r="S2413" i="16"/>
  <c r="D2413" i="16"/>
  <c r="E2413" i="16"/>
  <c r="U2413" i="16"/>
  <c r="S2414" i="16"/>
  <c r="D2414" i="16"/>
  <c r="E2414" i="16"/>
  <c r="U2414" i="16"/>
  <c r="S2415" i="16"/>
  <c r="D2415" i="16"/>
  <c r="E2415" i="16"/>
  <c r="U2415" i="16"/>
  <c r="D2416" i="16"/>
  <c r="E2416" i="16"/>
  <c r="U2416" i="16"/>
  <c r="S2417" i="16"/>
  <c r="D2417" i="16"/>
  <c r="E2417" i="16"/>
  <c r="U2417" i="16"/>
  <c r="S2418" i="16"/>
  <c r="D2418" i="16"/>
  <c r="E2418" i="16"/>
  <c r="U2418" i="16"/>
  <c r="D2419" i="16"/>
  <c r="E2419" i="16"/>
  <c r="U2419" i="16"/>
  <c r="D2420" i="16"/>
  <c r="E2420" i="16"/>
  <c r="U2420" i="16"/>
  <c r="D2421" i="16"/>
  <c r="U2421" i="16"/>
  <c r="S2422" i="16"/>
  <c r="D2422" i="16"/>
  <c r="E2422" i="16"/>
  <c r="U2422" i="16"/>
  <c r="D2423" i="16"/>
  <c r="E2423" i="16"/>
  <c r="U2423" i="16"/>
  <c r="D2424" i="16"/>
  <c r="U2424" i="16"/>
  <c r="S2425" i="16"/>
  <c r="D2425" i="16"/>
  <c r="E2425" i="16"/>
  <c r="U2425" i="16"/>
  <c r="S2426" i="16"/>
  <c r="D2426" i="16"/>
  <c r="E2426" i="16"/>
  <c r="U2426" i="16"/>
  <c r="D2427" i="16"/>
  <c r="E2427" i="16"/>
  <c r="U2427" i="16"/>
  <c r="D2428" i="16"/>
  <c r="E2428" i="16"/>
  <c r="U2428" i="16"/>
  <c r="S2429" i="16"/>
  <c r="D2429" i="16"/>
  <c r="E2429" i="16"/>
  <c r="U2429" i="16"/>
  <c r="S2430" i="16"/>
  <c r="D2430" i="16"/>
  <c r="E2430" i="16"/>
  <c r="U2430" i="16"/>
  <c r="E2431" i="16"/>
  <c r="U2431" i="16"/>
  <c r="S2432" i="16"/>
  <c r="D2432" i="16"/>
  <c r="E2432" i="16"/>
  <c r="U2432" i="16"/>
  <c r="S2433" i="16"/>
  <c r="D2433" i="16"/>
  <c r="E2433" i="16"/>
  <c r="U2433" i="16"/>
  <c r="D2434" i="16"/>
  <c r="E2434" i="16"/>
  <c r="U2434" i="16"/>
  <c r="S2435" i="16"/>
  <c r="D2435" i="16"/>
  <c r="E2435" i="16"/>
  <c r="U2435" i="16"/>
  <c r="D2436" i="16"/>
  <c r="E2436" i="16"/>
  <c r="U2436" i="16"/>
  <c r="S2437" i="16"/>
  <c r="D2437" i="16"/>
  <c r="E2437" i="16"/>
  <c r="U2437" i="16"/>
  <c r="D2438" i="16"/>
  <c r="U2438" i="16"/>
  <c r="S2439" i="16"/>
  <c r="D2439" i="16"/>
  <c r="E2439" i="16"/>
  <c r="U2439" i="16"/>
  <c r="S2440" i="16"/>
  <c r="D2440" i="16"/>
  <c r="E2440" i="16"/>
  <c r="U2440" i="16"/>
  <c r="S2441" i="16"/>
  <c r="D2441" i="16"/>
  <c r="E2441" i="16"/>
  <c r="U2441" i="16"/>
  <c r="D2442" i="16"/>
  <c r="E2442" i="16"/>
  <c r="U2442" i="16"/>
  <c r="S2443" i="16"/>
  <c r="D2443" i="16"/>
  <c r="E2443" i="16"/>
  <c r="U2443" i="16"/>
  <c r="D2444" i="16"/>
  <c r="E2444" i="16"/>
  <c r="U2444" i="16"/>
  <c r="D2445" i="16"/>
  <c r="E2445" i="16"/>
  <c r="U2445" i="16"/>
  <c r="S2446" i="16"/>
  <c r="D2446" i="16"/>
  <c r="E2446" i="16"/>
  <c r="U2446" i="16"/>
  <c r="S2447" i="16"/>
  <c r="D2447" i="16"/>
  <c r="E2447" i="16"/>
  <c r="U2447" i="16"/>
  <c r="D2448" i="16"/>
  <c r="E2448" i="16"/>
  <c r="U2448" i="16"/>
  <c r="S2449" i="16"/>
  <c r="D2449" i="16"/>
  <c r="E2449" i="16"/>
  <c r="U2449" i="16"/>
  <c r="S2450" i="16"/>
  <c r="D2450" i="16"/>
  <c r="E2450" i="16"/>
  <c r="U2450" i="16"/>
  <c r="D2451" i="16"/>
  <c r="E2451" i="16"/>
  <c r="U2451" i="16"/>
  <c r="D2452" i="16"/>
  <c r="E2452" i="16"/>
  <c r="U2452" i="16"/>
  <c r="D2453" i="16"/>
  <c r="E2453" i="16"/>
  <c r="U2453" i="16"/>
  <c r="D2454" i="16"/>
  <c r="E2454" i="16"/>
  <c r="U2454" i="16"/>
  <c r="D2455" i="16"/>
  <c r="U2455" i="16"/>
  <c r="D2456" i="16"/>
  <c r="E2456" i="16"/>
  <c r="U2456" i="16"/>
  <c r="S2457" i="16"/>
  <c r="D2457" i="16"/>
  <c r="E2457" i="16"/>
  <c r="U2457" i="16"/>
  <c r="D2458" i="16"/>
  <c r="E2458" i="16"/>
  <c r="U2458" i="16"/>
  <c r="S2459" i="16"/>
  <c r="D2459" i="16"/>
  <c r="E2459" i="16"/>
  <c r="U2459" i="16"/>
  <c r="D2460" i="16"/>
  <c r="E2460" i="16"/>
  <c r="U2460" i="16"/>
  <c r="S2461" i="16"/>
  <c r="D2461" i="16"/>
  <c r="E2461" i="16"/>
  <c r="U2461" i="16"/>
  <c r="S2462" i="16"/>
  <c r="D2462" i="16"/>
  <c r="E2462" i="16"/>
  <c r="U2462" i="16"/>
  <c r="D2463" i="16"/>
  <c r="E2463" i="16"/>
  <c r="U2463" i="16"/>
  <c r="S2464" i="16"/>
  <c r="D2464" i="16"/>
  <c r="E2464" i="16"/>
  <c r="U2464" i="16"/>
  <c r="S2465" i="16"/>
  <c r="D2465" i="16"/>
  <c r="E2465" i="16"/>
  <c r="U2465" i="16"/>
  <c r="D2466" i="16"/>
  <c r="E2466" i="16"/>
  <c r="U2466" i="16"/>
  <c r="D2467" i="16"/>
  <c r="E2467" i="16"/>
  <c r="U2467" i="16"/>
  <c r="S2468" i="16"/>
  <c r="D2468" i="16"/>
  <c r="E2468" i="16"/>
  <c r="U2468" i="16"/>
  <c r="S2469" i="16"/>
  <c r="D2469" i="16"/>
  <c r="E2469" i="16"/>
  <c r="U2469" i="16"/>
  <c r="D2470" i="16"/>
  <c r="E2470" i="16"/>
  <c r="U2470" i="16"/>
  <c r="D2471" i="16"/>
  <c r="E2471" i="16"/>
  <c r="U2471" i="16"/>
  <c r="S2472" i="16"/>
  <c r="D2472" i="16"/>
  <c r="E2472" i="16"/>
  <c r="U2472" i="16"/>
  <c r="S2473" i="16"/>
  <c r="D2473" i="16"/>
  <c r="E2473" i="16"/>
  <c r="U2473" i="16"/>
  <c r="D2474" i="16"/>
  <c r="E2474" i="16"/>
  <c r="U2474" i="16"/>
  <c r="S2475" i="16"/>
  <c r="D2475" i="16"/>
  <c r="E2475" i="16"/>
  <c r="U2475" i="16"/>
  <c r="D2476" i="16"/>
  <c r="E2476" i="16"/>
  <c r="U2476" i="16"/>
  <c r="D2477" i="16"/>
  <c r="E2477" i="16"/>
  <c r="U2477" i="16"/>
  <c r="D2478" i="16"/>
  <c r="E2478" i="16"/>
  <c r="U2478" i="16"/>
  <c r="S2479" i="16"/>
  <c r="D2479" i="16"/>
  <c r="E2479" i="16"/>
  <c r="U2479" i="16"/>
  <c r="D2480" i="16"/>
  <c r="E2480" i="16"/>
  <c r="U2480" i="16"/>
  <c r="D2481" i="16"/>
  <c r="E2481" i="16"/>
  <c r="U2481" i="16"/>
  <c r="S2482" i="16"/>
  <c r="D2482" i="16"/>
  <c r="E2482" i="16"/>
  <c r="U2482" i="16"/>
  <c r="D2483" i="16"/>
  <c r="E2483" i="16"/>
  <c r="U2483" i="16"/>
  <c r="D2484" i="16"/>
  <c r="E2484" i="16"/>
  <c r="U2484" i="16"/>
  <c r="S2485" i="16"/>
  <c r="D2485" i="16"/>
  <c r="E2485" i="16"/>
  <c r="U2485" i="16"/>
  <c r="D2486" i="16"/>
  <c r="E2486" i="16"/>
  <c r="U2486" i="16"/>
  <c r="S2487" i="16"/>
  <c r="D2487" i="16"/>
  <c r="E2487" i="16"/>
  <c r="U2487" i="16"/>
  <c r="D2488" i="16"/>
  <c r="E2488" i="16"/>
  <c r="U2488" i="16"/>
  <c r="D2489" i="16"/>
  <c r="E2489" i="16"/>
  <c r="U2489" i="16"/>
  <c r="S2490" i="16"/>
  <c r="D2490" i="16"/>
  <c r="E2490" i="16"/>
  <c r="U2490" i="16"/>
  <c r="G66" i="10"/>
  <c r="C66" i="10"/>
  <c r="B4" i="14"/>
  <c r="I8" i="10"/>
  <c r="B8" i="3"/>
  <c r="B24" i="3"/>
  <c r="B19" i="4"/>
  <c r="I61" i="10"/>
  <c r="C61" i="10"/>
  <c r="D1" i="10"/>
  <c r="J18" i="10"/>
  <c r="I18" i="10"/>
  <c r="C18" i="10"/>
  <c r="I38" i="10"/>
  <c r="I10" i="10"/>
  <c r="I35" i="10"/>
  <c r="G4" i="14"/>
  <c r="C8" i="3"/>
  <c r="J4" i="16"/>
  <c r="A1" i="14"/>
  <c r="B3" i="10"/>
  <c r="C4" i="14"/>
  <c r="K4" i="16"/>
  <c r="B26" i="4"/>
  <c r="A15" i="10"/>
  <c r="C18" i="3"/>
  <c r="B31" i="3"/>
  <c r="B15" i="3"/>
  <c r="A58" i="2"/>
  <c r="I13" i="10"/>
  <c r="I65" i="10"/>
  <c r="C22" i="3"/>
  <c r="A1" i="11"/>
  <c r="C3" i="10"/>
  <c r="D3" i="10"/>
  <c r="C19" i="3"/>
  <c r="I11" i="10"/>
  <c r="J62" i="10"/>
  <c r="G25" i="4"/>
  <c r="G49" i="4"/>
  <c r="A60" i="2"/>
  <c r="B25" i="4"/>
  <c r="A14" i="10"/>
  <c r="I62" i="10"/>
  <c r="I53" i="10"/>
  <c r="B44" i="1"/>
  <c r="B28" i="4"/>
  <c r="J59" i="10"/>
  <c r="F59" i="10"/>
  <c r="H59" i="10"/>
  <c r="I59" i="10"/>
  <c r="C59" i="10"/>
  <c r="B26" i="3"/>
  <c r="B16" i="3"/>
  <c r="A4" i="16"/>
  <c r="C13" i="3"/>
  <c r="J63" i="10"/>
  <c r="B17" i="3"/>
  <c r="J31" i="10"/>
  <c r="F31" i="10"/>
  <c r="H31" i="10"/>
  <c r="I31" i="10"/>
  <c r="C31" i="10"/>
  <c r="B14" i="4"/>
  <c r="J32" i="10"/>
  <c r="F32" i="10"/>
  <c r="H32" i="10"/>
  <c r="I32" i="10"/>
  <c r="C32" i="10"/>
  <c r="B1001" i="11"/>
  <c r="C24" i="3"/>
  <c r="J58" i="10"/>
  <c r="F58" i="10"/>
  <c r="H58" i="10"/>
  <c r="I58" i="10"/>
  <c r="C58" i="10"/>
  <c r="I46" i="10"/>
  <c r="I47" i="10"/>
  <c r="I7" i="10"/>
  <c r="J33" i="10"/>
  <c r="F33" i="10"/>
  <c r="H33" i="10"/>
  <c r="I33" i="10"/>
  <c r="C33" i="10"/>
  <c r="J38" i="10"/>
  <c r="F38" i="10"/>
  <c r="H38" i="10"/>
  <c r="C38" i="10"/>
  <c r="J54" i="10"/>
  <c r="F54" i="10"/>
  <c r="H54" i="10"/>
  <c r="I54" i="10"/>
  <c r="C54" i="10"/>
  <c r="B31" i="4"/>
  <c r="A19" i="10"/>
  <c r="A77" i="2"/>
  <c r="B16" i="4"/>
  <c r="A8" i="10"/>
  <c r="J28" i="10"/>
  <c r="H28" i="10"/>
  <c r="C28" i="10"/>
  <c r="G4" i="16"/>
  <c r="B10" i="4"/>
  <c r="A6" i="10"/>
  <c r="D2" i="4"/>
  <c r="I4" i="14"/>
  <c r="J43" i="10"/>
  <c r="F43" i="10"/>
  <c r="H43" i="10"/>
  <c r="I43" i="10"/>
  <c r="C43" i="10"/>
  <c r="J41" i="10"/>
  <c r="F41" i="10"/>
  <c r="H41" i="10"/>
  <c r="I41" i="10"/>
  <c r="C41" i="10"/>
  <c r="J35" i="10"/>
  <c r="F35" i="10"/>
  <c r="H35" i="10"/>
  <c r="C35" i="10"/>
  <c r="A62" i="2"/>
  <c r="A56" i="2"/>
  <c r="A76" i="2"/>
  <c r="I21" i="10"/>
  <c r="B13" i="3"/>
  <c r="A79" i="2"/>
  <c r="B9" i="4"/>
  <c r="A5" i="10"/>
  <c r="B6" i="3"/>
  <c r="B4" i="16"/>
  <c r="A65" i="2"/>
  <c r="B10" i="3"/>
  <c r="D5" i="11"/>
  <c r="D25" i="4"/>
  <c r="D68" i="4"/>
  <c r="C5" i="3"/>
  <c r="B19" i="3"/>
  <c r="J13" i="10"/>
  <c r="C13" i="10"/>
  <c r="J8" i="10"/>
  <c r="C8" i="10"/>
  <c r="I51" i="10"/>
  <c r="D4" i="14"/>
  <c r="C11" i="3"/>
  <c r="I50" i="10"/>
  <c r="J6" i="10"/>
  <c r="I40" i="10"/>
  <c r="J64" i="10"/>
  <c r="C31" i="3"/>
  <c r="B29" i="3"/>
  <c r="J50" i="10"/>
  <c r="H50" i="10"/>
  <c r="C50" i="10"/>
  <c r="J9" i="10"/>
  <c r="I9" i="10"/>
  <c r="C9" i="10"/>
  <c r="A61" i="2"/>
  <c r="I45" i="10"/>
  <c r="I52" i="10"/>
  <c r="F51" i="10"/>
  <c r="F52" i="10"/>
  <c r="H52" i="10"/>
  <c r="J52" i="10"/>
  <c r="C52" i="10"/>
  <c r="C2" i="3"/>
  <c r="J15" i="10"/>
  <c r="G15" i="10"/>
  <c r="H15" i="10"/>
  <c r="I15" i="10"/>
  <c r="C15" i="10"/>
  <c r="A1" i="10"/>
  <c r="B3" i="3"/>
  <c r="C14" i="3"/>
  <c r="J25" i="10"/>
  <c r="H25" i="10"/>
  <c r="I25" i="10"/>
  <c r="C25" i="10"/>
  <c r="I4" i="16"/>
  <c r="C6" i="3"/>
  <c r="I56" i="10"/>
  <c r="B2" i="3"/>
  <c r="F2003" i="16"/>
  <c r="J1439" i="16"/>
  <c r="I1439" i="16"/>
  <c r="H1439" i="16"/>
  <c r="G1439" i="16"/>
  <c r="G790" i="16"/>
  <c r="J1655" i="16"/>
  <c r="F2344" i="16"/>
  <c r="I1479" i="16"/>
  <c r="H1479" i="16"/>
  <c r="F1479" i="16"/>
  <c r="H945" i="16"/>
  <c r="G945" i="16"/>
  <c r="I945" i="16"/>
  <c r="J1492" i="16"/>
  <c r="H1659" i="16"/>
  <c r="I1659" i="16"/>
  <c r="F1659" i="16"/>
  <c r="H1848" i="16"/>
  <c r="I1472" i="16"/>
  <c r="G1472" i="16"/>
  <c r="J1472" i="16"/>
  <c r="I2483" i="16"/>
  <c r="I817" i="16"/>
  <c r="F817" i="16"/>
  <c r="J817" i="16"/>
  <c r="J1743" i="16"/>
  <c r="G817" i="16"/>
  <c r="J673" i="16"/>
  <c r="H994" i="16"/>
  <c r="H565" i="16"/>
  <c r="H1680" i="16"/>
  <c r="H2207" i="16"/>
  <c r="G750" i="16"/>
  <c r="F2363" i="16"/>
  <c r="I2363" i="16"/>
  <c r="J2363" i="16"/>
  <c r="G2363" i="16"/>
  <c r="I648" i="16"/>
  <c r="F689" i="16"/>
  <c r="F721" i="16"/>
  <c r="H721" i="16"/>
  <c r="I721" i="16"/>
  <c r="H1261" i="16"/>
  <c r="I1261" i="16"/>
  <c r="I1737" i="16"/>
  <c r="F1737" i="16"/>
  <c r="J1737" i="16"/>
  <c r="H1737" i="16"/>
  <c r="J1753" i="16"/>
  <c r="J532" i="16"/>
  <c r="F796" i="16"/>
  <c r="I2444" i="16"/>
  <c r="I685" i="16"/>
  <c r="J685" i="16"/>
  <c r="F685" i="16"/>
  <c r="J815" i="16"/>
  <c r="F815" i="16"/>
  <c r="H815" i="16"/>
  <c r="G648" i="16"/>
  <c r="G721" i="16"/>
  <c r="G815" i="16"/>
  <c r="G1261" i="16"/>
  <c r="H1530" i="16"/>
  <c r="F1530" i="16"/>
  <c r="G1640" i="16"/>
  <c r="G1737" i="16"/>
  <c r="G1753" i="16"/>
  <c r="I1805" i="16"/>
  <c r="H1870" i="16"/>
  <c r="G1530" i="16"/>
  <c r="F1244" i="16"/>
  <c r="I1244" i="16"/>
  <c r="H1623" i="16"/>
  <c r="I1623" i="16"/>
  <c r="J1651" i="16"/>
  <c r="I1651" i="16"/>
  <c r="G1824" i="16"/>
  <c r="H1847" i="16"/>
  <c r="J1847" i="16"/>
  <c r="J1982" i="16"/>
  <c r="F1982" i="16"/>
  <c r="H1982" i="16"/>
  <c r="F1987" i="16"/>
  <c r="H828" i="16"/>
  <c r="J1031" i="16"/>
  <c r="F1031" i="16"/>
  <c r="J1067" i="16"/>
  <c r="I1138" i="16"/>
  <c r="F1138" i="16"/>
  <c r="I1200" i="16"/>
  <c r="F1200" i="16"/>
  <c r="H1200" i="16"/>
  <c r="J1200" i="16"/>
  <c r="J1424" i="16"/>
  <c r="F1424" i="16"/>
  <c r="H1424" i="16"/>
  <c r="J1550" i="16"/>
  <c r="H1472" i="16"/>
  <c r="J576" i="16"/>
  <c r="J1799" i="16"/>
  <c r="F1623" i="16"/>
  <c r="H577" i="16"/>
  <c r="F1824" i="16"/>
  <c r="H770" i="16"/>
  <c r="J848" i="16"/>
  <c r="H1009" i="16"/>
  <c r="I1009" i="16"/>
  <c r="F2248" i="16"/>
  <c r="H1888" i="16"/>
  <c r="F1888" i="16"/>
  <c r="J2118" i="16"/>
  <c r="H2118" i="16"/>
  <c r="F2118" i="16"/>
  <c r="I2118" i="16"/>
  <c r="J693" i="16"/>
  <c r="F693" i="16"/>
  <c r="H794" i="16"/>
  <c r="I969" i="16"/>
  <c r="F969" i="16"/>
  <c r="J969" i="16"/>
  <c r="H969" i="16"/>
  <c r="H1097" i="16"/>
  <c r="I1097" i="16"/>
  <c r="J1097" i="16"/>
  <c r="J1433" i="16"/>
  <c r="H1433" i="16"/>
  <c r="F1472" i="16"/>
  <c r="H947" i="16"/>
  <c r="F947" i="16"/>
  <c r="J947" i="16"/>
  <c r="I947" i="16"/>
  <c r="I1015" i="16"/>
  <c r="I1227" i="16"/>
  <c r="H1227" i="16"/>
  <c r="J1227" i="16"/>
  <c r="F1227" i="16"/>
  <c r="F1528" i="16"/>
  <c r="I1528" i="16"/>
  <c r="I1570" i="16"/>
  <c r="G1623" i="16"/>
  <c r="G1651" i="16"/>
  <c r="H1679" i="16"/>
  <c r="I1679" i="16"/>
  <c r="F1679" i="16"/>
  <c r="J1679" i="16"/>
  <c r="J1874" i="16"/>
  <c r="H1874" i="16"/>
  <c r="I1874" i="16"/>
  <c r="F1648" i="16"/>
  <c r="J1680" i="16"/>
  <c r="I1680" i="16"/>
  <c r="F1985" i="16"/>
  <c r="H1985" i="16"/>
  <c r="I2371" i="16"/>
  <c r="F2371" i="16"/>
  <c r="H2371" i="16"/>
  <c r="J2371" i="16"/>
  <c r="H754" i="16"/>
  <c r="F792" i="16"/>
  <c r="J792" i="16"/>
  <c r="I792" i="16"/>
  <c r="H792" i="16"/>
  <c r="F1029" i="16"/>
  <c r="I1029" i="16"/>
  <c r="I1050" i="16"/>
  <c r="G1067" i="16"/>
  <c r="J1069" i="16"/>
  <c r="I1202" i="16"/>
  <c r="H1202" i="16"/>
  <c r="J1202" i="16"/>
  <c r="F1325" i="16"/>
  <c r="J1325" i="16"/>
  <c r="H1325" i="16"/>
  <c r="I1325" i="16"/>
  <c r="I1031" i="16"/>
  <c r="H2452" i="16"/>
  <c r="H2102" i="16"/>
  <c r="I1324" i="16"/>
  <c r="H1799" i="16"/>
  <c r="F1848" i="16"/>
  <c r="G1987" i="16"/>
  <c r="F1067" i="16"/>
  <c r="J1677" i="16"/>
  <c r="G1677" i="16"/>
  <c r="G536" i="16"/>
  <c r="J831" i="16"/>
  <c r="F831" i="16"/>
  <c r="J865" i="16"/>
  <c r="J970" i="16"/>
  <c r="F1011" i="16"/>
  <c r="G1011" i="16"/>
  <c r="J1471" i="16"/>
  <c r="F1471" i="16"/>
  <c r="H1471" i="16"/>
  <c r="I1471" i="16"/>
  <c r="F1716" i="16"/>
  <c r="G1847" i="16"/>
  <c r="F1906" i="16"/>
  <c r="I1906" i="16"/>
  <c r="J1934" i="16"/>
  <c r="F1934" i="16"/>
  <c r="I1934" i="16"/>
  <c r="G1982" i="16"/>
  <c r="J2219" i="16"/>
  <c r="I2219" i="16"/>
  <c r="G2219" i="16"/>
  <c r="G2248" i="16"/>
  <c r="F1956" i="16"/>
  <c r="G2023" i="16"/>
  <c r="G2118" i="16"/>
  <c r="F524" i="16"/>
  <c r="H524" i="16"/>
  <c r="J524" i="16"/>
  <c r="I561" i="16"/>
  <c r="J561" i="16"/>
  <c r="F561" i="16"/>
  <c r="F630" i="16"/>
  <c r="G794" i="16"/>
  <c r="G1031" i="16"/>
  <c r="G1080" i="16"/>
  <c r="F1245" i="16"/>
  <c r="I1245" i="16"/>
  <c r="J1245" i="16"/>
  <c r="H1245" i="16"/>
  <c r="I1312" i="16"/>
  <c r="F1312" i="16"/>
  <c r="H1312" i="16"/>
  <c r="J1312" i="16"/>
  <c r="G1491" i="16"/>
  <c r="I1502" i="16"/>
  <c r="J1502" i="16"/>
  <c r="F1362" i="16"/>
  <c r="J1362" i="16"/>
  <c r="I1362" i="16"/>
  <c r="H1362" i="16"/>
  <c r="H793" i="16"/>
  <c r="G1101" i="16"/>
  <c r="H1101" i="16"/>
  <c r="J1101" i="16"/>
  <c r="I1101" i="16"/>
  <c r="F1101" i="16"/>
  <c r="H1845" i="16"/>
  <c r="I1845" i="16"/>
  <c r="H753" i="16"/>
  <c r="I753" i="16"/>
  <c r="J753" i="16"/>
  <c r="J1238" i="16"/>
  <c r="I847" i="16"/>
  <c r="H847" i="16"/>
  <c r="J565" i="16"/>
  <c r="I565" i="16"/>
  <c r="H1349" i="16"/>
  <c r="J1349" i="16"/>
  <c r="H1741" i="16"/>
  <c r="F1741" i="16"/>
  <c r="I1741" i="16"/>
  <c r="J1741" i="16"/>
  <c r="F1980" i="16"/>
  <c r="H1980" i="16"/>
  <c r="F2027" i="16"/>
  <c r="I1655" i="16"/>
  <c r="J2319" i="16"/>
  <c r="H1255" i="16"/>
  <c r="I1255" i="16"/>
  <c r="F1255" i="16"/>
  <c r="J1255" i="16"/>
  <c r="F2325" i="16"/>
  <c r="J1479" i="16"/>
  <c r="H2348" i="16"/>
  <c r="F1127" i="16"/>
  <c r="G1127" i="16"/>
  <c r="J1127" i="16"/>
  <c r="H1672" i="16"/>
  <c r="F1672" i="16"/>
  <c r="G1672" i="16"/>
  <c r="J790" i="16"/>
  <c r="F790" i="16"/>
  <c r="I790" i="16"/>
  <c r="J1770" i="16"/>
  <c r="J2122" i="16"/>
  <c r="F2122" i="16"/>
  <c r="I2122" i="16"/>
  <c r="H2122" i="16"/>
  <c r="J2150" i="16"/>
  <c r="G1255" i="16"/>
  <c r="I1745" i="16"/>
  <c r="G2101" i="16"/>
  <c r="J2101" i="16"/>
  <c r="J2344" i="16"/>
  <c r="H2354" i="16"/>
  <c r="I2354" i="16"/>
  <c r="J1182" i="16"/>
  <c r="H1182" i="16"/>
  <c r="F1182" i="16"/>
  <c r="I1182" i="16"/>
  <c r="I1544" i="16"/>
  <c r="J1544" i="16"/>
  <c r="F1652" i="16"/>
  <c r="I1827" i="16"/>
  <c r="H1827" i="16"/>
  <c r="I2406" i="16"/>
  <c r="I608" i="16"/>
  <c r="I778" i="16"/>
  <c r="H778" i="16"/>
  <c r="J1021" i="16"/>
  <c r="H1021" i="16"/>
  <c r="J1315" i="16"/>
  <c r="H905" i="16"/>
  <c r="F905" i="16"/>
  <c r="J905" i="16"/>
  <c r="G905" i="16"/>
  <c r="I905" i="16"/>
  <c r="I1284" i="16"/>
  <c r="F1284" i="16"/>
  <c r="F1976" i="16"/>
  <c r="H1976" i="16"/>
  <c r="I1976" i="16"/>
  <c r="J1976" i="16"/>
  <c r="F2092" i="16"/>
  <c r="F2104" i="16"/>
  <c r="J2104" i="16"/>
  <c r="H2104" i="16"/>
  <c r="I2104" i="16"/>
  <c r="J1508" i="16"/>
  <c r="F1508" i="16"/>
  <c r="H1508" i="16"/>
  <c r="J2438" i="16"/>
  <c r="F2438" i="16"/>
  <c r="I2438" i="16"/>
  <c r="H2438" i="16"/>
  <c r="H1062" i="16"/>
  <c r="H1314" i="16"/>
  <c r="I1314" i="16"/>
  <c r="F1314" i="16"/>
  <c r="J1314" i="16"/>
  <c r="G1314" i="16"/>
  <c r="H1512" i="16"/>
  <c r="J2359" i="16"/>
  <c r="F2359" i="16"/>
  <c r="I2452" i="16"/>
  <c r="F753" i="16"/>
  <c r="H2027" i="16"/>
  <c r="G1362" i="16"/>
  <c r="I1298" i="16"/>
  <c r="G1845" i="16"/>
  <c r="G576" i="16"/>
  <c r="H673" i="16"/>
  <c r="H951" i="16"/>
  <c r="F1061" i="16"/>
  <c r="G1061" i="16"/>
  <c r="H1938" i="16"/>
  <c r="F1938" i="16"/>
  <c r="I1938" i="16"/>
  <c r="H2240" i="16"/>
  <c r="G847" i="16"/>
  <c r="F1857" i="16"/>
  <c r="G2017" i="16"/>
  <c r="H642" i="16"/>
  <c r="I642" i="16"/>
  <c r="H724" i="16"/>
  <c r="G1349" i="16"/>
  <c r="G1741" i="16"/>
  <c r="H1766" i="16"/>
  <c r="F1766" i="16"/>
  <c r="G1980" i="16"/>
  <c r="G1655" i="16"/>
  <c r="I1914" i="16"/>
  <c r="F1914" i="16"/>
  <c r="J1914" i="16"/>
  <c r="H1914" i="16"/>
  <c r="G1938" i="16"/>
  <c r="G2348" i="16"/>
  <c r="F2436" i="16"/>
  <c r="H2436" i="16"/>
  <c r="J2436" i="16"/>
  <c r="I2436" i="16"/>
  <c r="G2436" i="16"/>
  <c r="F2480" i="16"/>
  <c r="I765" i="16"/>
  <c r="F765" i="16"/>
  <c r="J1121" i="16"/>
  <c r="I1121" i="16"/>
  <c r="F1130" i="16"/>
  <c r="H1179" i="16"/>
  <c r="G1479" i="16"/>
  <c r="J1687" i="16"/>
  <c r="H1983" i="16"/>
  <c r="F1983" i="16"/>
  <c r="J1983" i="16"/>
  <c r="G1914" i="16"/>
  <c r="G846" i="16"/>
  <c r="J1494" i="16"/>
  <c r="F2038" i="16"/>
  <c r="H1383" i="16"/>
  <c r="F1383" i="16"/>
  <c r="H1822" i="16"/>
  <c r="F1822" i="16"/>
  <c r="J2369" i="16"/>
  <c r="F2428" i="16"/>
  <c r="G2428" i="16"/>
  <c r="H2428" i="16"/>
  <c r="J2428" i="16"/>
  <c r="I2428" i="16"/>
  <c r="F629" i="16"/>
  <c r="F661" i="16"/>
  <c r="J746" i="16"/>
  <c r="F746" i="16"/>
  <c r="H1954" i="16"/>
  <c r="H2178" i="16"/>
  <c r="J895" i="16"/>
  <c r="G895" i="16"/>
  <c r="I1345" i="16"/>
  <c r="J1800" i="16"/>
  <c r="J2477" i="16"/>
  <c r="G746" i="16"/>
  <c r="I1912" i="16"/>
  <c r="F1912" i="16"/>
  <c r="J1912" i="16"/>
  <c r="G1469" i="16"/>
  <c r="F2412" i="16"/>
  <c r="F950" i="16"/>
  <c r="J2331" i="16"/>
  <c r="G2331" i="16"/>
  <c r="F2331" i="16"/>
  <c r="I1199" i="16"/>
  <c r="H1199" i="16"/>
  <c r="H1850" i="16"/>
  <c r="F1077" i="16"/>
  <c r="H1077" i="16"/>
  <c r="G1077" i="16"/>
  <c r="F1436" i="16"/>
  <c r="H1436" i="16"/>
  <c r="J1483" i="16"/>
  <c r="I2145" i="16"/>
  <c r="H2145" i="16"/>
  <c r="F2145" i="16"/>
  <c r="F2311" i="16"/>
  <c r="J2330" i="16"/>
  <c r="G2330" i="16"/>
  <c r="I2330" i="16"/>
  <c r="F2330" i="16"/>
  <c r="H2330" i="16"/>
  <c r="J710" i="16"/>
  <c r="H763" i="16"/>
  <c r="H913" i="16"/>
  <c r="J1125" i="16"/>
  <c r="I1125" i="16"/>
  <c r="H1125" i="16"/>
  <c r="F1125" i="16"/>
  <c r="F1309" i="16"/>
  <c r="H1309" i="16"/>
  <c r="I600" i="16"/>
  <c r="J600" i="16"/>
  <c r="F600" i="16"/>
  <c r="G600" i="16"/>
  <c r="H600" i="16"/>
  <c r="G755" i="16"/>
  <c r="J2025" i="16"/>
  <c r="H2025" i="16"/>
  <c r="F1712" i="16"/>
  <c r="J653" i="16"/>
  <c r="F1333" i="16"/>
  <c r="J1691" i="16"/>
  <c r="I1691" i="16"/>
  <c r="F1951" i="16"/>
  <c r="H1951" i="16"/>
  <c r="J1951" i="16"/>
  <c r="J2125" i="16"/>
  <c r="H2125" i="16"/>
  <c r="F2125" i="16"/>
  <c r="I2125" i="16"/>
  <c r="J2057" i="16"/>
  <c r="J2375" i="16"/>
  <c r="F2375" i="16"/>
  <c r="H2375" i="16"/>
  <c r="H674" i="16"/>
  <c r="G878" i="16"/>
  <c r="J1304" i="16"/>
  <c r="F1304" i="16"/>
  <c r="F1789" i="16"/>
  <c r="J1005" i="16"/>
  <c r="F1005" i="16"/>
  <c r="I1005" i="16"/>
  <c r="H1638" i="16"/>
  <c r="F1395" i="16"/>
  <c r="J1395" i="16"/>
  <c r="G1395" i="16"/>
  <c r="J1490" i="16"/>
  <c r="I1490" i="16"/>
  <c r="F1490" i="16"/>
  <c r="G629" i="16"/>
  <c r="H1166" i="16"/>
  <c r="F1166" i="16"/>
  <c r="I1739" i="16"/>
  <c r="I1858" i="16"/>
  <c r="J1858" i="16"/>
  <c r="H1858" i="16"/>
  <c r="F1858" i="16"/>
  <c r="G1954" i="16"/>
  <c r="I2005" i="16"/>
  <c r="H2005" i="16"/>
  <c r="H2050" i="16"/>
  <c r="G2125" i="16"/>
  <c r="J2215" i="16"/>
  <c r="H2215" i="16"/>
  <c r="I2215" i="16"/>
  <c r="I2320" i="16"/>
  <c r="F2320" i="16"/>
  <c r="G2320" i="16"/>
  <c r="J2320" i="16"/>
  <c r="H2320" i="16"/>
  <c r="I985" i="16"/>
  <c r="F1041" i="16"/>
  <c r="H1041" i="16"/>
  <c r="I1063" i="16"/>
  <c r="H1063" i="16"/>
  <c r="J1196" i="16"/>
  <c r="H1196" i="16"/>
  <c r="F1196" i="16"/>
  <c r="I1196" i="16"/>
  <c r="I2316" i="16"/>
  <c r="F2316" i="16"/>
  <c r="J2316" i="16"/>
  <c r="G913" i="16"/>
  <c r="I638" i="16"/>
  <c r="J638" i="16"/>
  <c r="F660" i="16"/>
  <c r="G660" i="16"/>
  <c r="H718" i="16"/>
  <c r="F758" i="16"/>
  <c r="J758" i="16"/>
  <c r="I903" i="16"/>
  <c r="H903" i="16"/>
  <c r="J903" i="16"/>
  <c r="F903" i="16"/>
  <c r="J1690" i="16"/>
  <c r="H1690" i="16"/>
  <c r="J1851" i="16"/>
  <c r="J1926" i="16"/>
  <c r="F1926" i="16"/>
  <c r="F2034" i="16"/>
  <c r="I2034" i="16"/>
  <c r="H2034" i="16"/>
  <c r="J2034" i="16"/>
  <c r="F2137" i="16"/>
  <c r="J2137" i="16"/>
  <c r="G661" i="16"/>
  <c r="G2215" i="16"/>
  <c r="F1571" i="16"/>
  <c r="J1571" i="16"/>
  <c r="H1571" i="16"/>
  <c r="I1571" i="16"/>
  <c r="G1527" i="16"/>
  <c r="F1435" i="16"/>
  <c r="H1435" i="16"/>
  <c r="I1435" i="16"/>
  <c r="G1327" i="16"/>
  <c r="J1327" i="16"/>
  <c r="F1311" i="16"/>
  <c r="H1311" i="16"/>
  <c r="J1311" i="16"/>
  <c r="I1311" i="16"/>
  <c r="G1311" i="16"/>
  <c r="G1135" i="16"/>
  <c r="I1135" i="16"/>
  <c r="F1135" i="16"/>
  <c r="H1007" i="16"/>
  <c r="J1007" i="16"/>
  <c r="I1007" i="16"/>
  <c r="G1007" i="16"/>
  <c r="F1007" i="16"/>
  <c r="F875" i="16"/>
  <c r="G2186" i="16"/>
  <c r="H2066" i="16"/>
  <c r="G2066" i="16"/>
  <c r="F2066" i="16"/>
  <c r="F1950" i="16"/>
  <c r="I1950" i="16"/>
  <c r="J1950" i="16"/>
  <c r="H1546" i="16"/>
  <c r="I1546" i="16"/>
  <c r="H1258" i="16"/>
  <c r="I1258" i="16"/>
  <c r="G1258" i="16"/>
  <c r="F1258" i="16"/>
  <c r="H1234" i="16"/>
  <c r="J986" i="16"/>
  <c r="H986" i="16"/>
  <c r="G986" i="16"/>
  <c r="I986" i="16"/>
  <c r="G2310" i="16"/>
  <c r="J1712" i="16"/>
  <c r="H2310" i="16"/>
  <c r="F1546" i="16"/>
  <c r="G2205" i="16"/>
  <c r="F1969" i="16"/>
  <c r="I1969" i="16"/>
  <c r="G1969" i="16"/>
  <c r="G1769" i="16"/>
  <c r="G1501" i="16"/>
  <c r="I1157" i="16"/>
  <c r="H1157" i="16"/>
  <c r="J1157" i="16"/>
  <c r="G1157" i="16"/>
  <c r="H1109" i="16"/>
  <c r="J1109" i="16"/>
  <c r="G1109" i="16"/>
  <c r="F1109" i="16"/>
  <c r="I1109" i="16"/>
  <c r="H1025" i="16"/>
  <c r="F1025" i="16"/>
  <c r="G1025" i="16"/>
  <c r="I1025" i="16"/>
  <c r="J1025" i="16"/>
  <c r="J933" i="16"/>
  <c r="G933" i="16"/>
  <c r="H933" i="16"/>
  <c r="I933" i="16"/>
  <c r="F933" i="16"/>
  <c r="F877" i="16"/>
  <c r="G877" i="16"/>
  <c r="J873" i="16"/>
  <c r="H873" i="16"/>
  <c r="F873" i="16"/>
  <c r="J801" i="16"/>
  <c r="F801" i="16"/>
  <c r="G801" i="16"/>
  <c r="H801" i="16"/>
  <c r="I801" i="16"/>
  <c r="F709" i="16"/>
  <c r="G709" i="16"/>
  <c r="I709" i="16"/>
  <c r="H709" i="16"/>
  <c r="J1234" i="16"/>
  <c r="J1258" i="16"/>
  <c r="F1492" i="16"/>
  <c r="F1027" i="16"/>
  <c r="I584" i="16"/>
  <c r="F584" i="16"/>
  <c r="F556" i="16"/>
  <c r="J1719" i="16"/>
  <c r="H1719" i="16"/>
  <c r="F1131" i="16"/>
  <c r="J580" i="16"/>
  <c r="F1286" i="16"/>
  <c r="I1286" i="16"/>
  <c r="H1286" i="16"/>
  <c r="J965" i="16"/>
  <c r="H965" i="16"/>
  <c r="F1437" i="16"/>
  <c r="J1437" i="16"/>
  <c r="H897" i="16"/>
  <c r="F633" i="16"/>
  <c r="G2332" i="16"/>
  <c r="J927" i="16"/>
  <c r="I927" i="16"/>
  <c r="G1503" i="16"/>
  <c r="G1699" i="16"/>
  <c r="J1994" i="16"/>
  <c r="H1733" i="16"/>
  <c r="G1733" i="16"/>
  <c r="I1710" i="16"/>
  <c r="H1722" i="16"/>
  <c r="J2162" i="16"/>
  <c r="J1726" i="16"/>
  <c r="J1838" i="16"/>
  <c r="I1218" i="16"/>
  <c r="G553" i="16"/>
  <c r="J1273" i="16"/>
  <c r="G1092" i="16"/>
  <c r="G1546" i="16"/>
  <c r="I1859" i="16"/>
  <c r="F1103" i="16"/>
  <c r="H2199" i="16"/>
  <c r="H1372" i="16"/>
  <c r="H884" i="16"/>
  <c r="J2031" i="16"/>
  <c r="H1441" i="16"/>
  <c r="F620" i="16"/>
  <c r="H922" i="16"/>
  <c r="G1225" i="16"/>
  <c r="G1363" i="16"/>
  <c r="F887" i="16"/>
  <c r="H861" i="16"/>
  <c r="G1645" i="16"/>
  <c r="Y953" i="16"/>
  <c r="H1437" i="16"/>
  <c r="G2286" i="16"/>
  <c r="G1265" i="16"/>
  <c r="H580" i="16"/>
  <c r="G1602" i="16"/>
  <c r="I894" i="16"/>
  <c r="G875" i="16"/>
  <c r="H1518" i="16"/>
  <c r="G1518" i="16"/>
  <c r="G1257" i="16"/>
  <c r="H1249" i="16"/>
  <c r="Y1719" i="16"/>
  <c r="Y1679" i="16"/>
  <c r="G1271" i="16"/>
  <c r="J1257" i="16"/>
  <c r="H1287" i="16"/>
  <c r="G537" i="16"/>
  <c r="F1518" i="16"/>
  <c r="I618" i="16"/>
  <c r="F1233" i="16"/>
  <c r="H1377" i="16"/>
  <c r="G1719" i="16"/>
  <c r="G585" i="16"/>
  <c r="G1343" i="16"/>
  <c r="J1265" i="16"/>
  <c r="J585" i="16"/>
  <c r="F1321" i="16"/>
  <c r="F1250" i="16"/>
  <c r="I665" i="16"/>
  <c r="J1387" i="16"/>
  <c r="Y2319" i="16"/>
  <c r="Y2234" i="16"/>
  <c r="Y2203" i="16"/>
  <c r="Y2201" i="16"/>
  <c r="Y2189" i="16"/>
  <c r="Y2058" i="16"/>
  <c r="Y1983" i="16"/>
  <c r="Y1879" i="16"/>
  <c r="Y1855" i="16"/>
  <c r="Y1737" i="16"/>
  <c r="Y1663" i="16"/>
  <c r="Y1574" i="16"/>
  <c r="Y1439" i="16"/>
  <c r="Y1425" i="16"/>
  <c r="Y1393" i="16"/>
  <c r="Y1373" i="16"/>
  <c r="Y1333" i="16"/>
  <c r="Y1006" i="16"/>
  <c r="Y890" i="16"/>
  <c r="Y818" i="16"/>
  <c r="Y533" i="16"/>
  <c r="Y454" i="16"/>
  <c r="Y2215" i="16"/>
  <c r="Y2195" i="16"/>
  <c r="Y2170" i="16"/>
  <c r="Y1997" i="16"/>
  <c r="Y1965" i="16"/>
  <c r="Y1963" i="16"/>
  <c r="Y1950" i="16"/>
  <c r="Y1881" i="16"/>
  <c r="Y1873" i="16"/>
  <c r="Y1859" i="16"/>
  <c r="Y1799" i="16"/>
  <c r="Y1793" i="16"/>
  <c r="Y1739" i="16"/>
  <c r="Y1502" i="16"/>
  <c r="Y1469" i="16"/>
  <c r="Y1431" i="16"/>
  <c r="Y1186" i="16"/>
  <c r="Y1137" i="16"/>
  <c r="Y1129" i="16"/>
  <c r="Y1125" i="16"/>
  <c r="Y1085" i="16"/>
  <c r="Y1073" i="16"/>
  <c r="Y665" i="16"/>
  <c r="Y554" i="16"/>
  <c r="Y1657" i="16"/>
  <c r="Y1546" i="16"/>
  <c r="Y1465" i="16"/>
  <c r="Y1441" i="16"/>
  <c r="Y1435" i="16"/>
  <c r="Y1334" i="16"/>
  <c r="Y1231" i="16"/>
  <c r="Y1175" i="16"/>
  <c r="Y1158" i="16"/>
  <c r="Y1089" i="16"/>
  <c r="Y1071" i="16"/>
  <c r="Y1046" i="16"/>
  <c r="Y1011" i="16"/>
  <c r="Y858" i="16"/>
  <c r="Y849" i="16"/>
  <c r="Y795" i="16"/>
  <c r="Y754" i="16"/>
  <c r="Y630" i="16"/>
  <c r="Y582" i="16"/>
  <c r="Y550" i="16"/>
  <c r="Y527" i="16"/>
  <c r="F1263" i="16"/>
  <c r="H1263" i="16"/>
  <c r="I1263" i="16"/>
  <c r="J1263" i="16"/>
  <c r="J2262" i="16"/>
  <c r="G2262" i="16"/>
  <c r="G1970" i="16"/>
  <c r="H1970" i="16"/>
  <c r="F1970" i="16"/>
  <c r="J773" i="16"/>
  <c r="I2262" i="16"/>
  <c r="I1552" i="16"/>
  <c r="H1552" i="16"/>
  <c r="F1266" i="16"/>
  <c r="G763" i="16"/>
  <c r="J763" i="16"/>
  <c r="J799" i="16"/>
  <c r="I1167" i="16"/>
  <c r="J1167" i="16"/>
  <c r="I2470" i="16"/>
  <c r="H2470" i="16"/>
  <c r="J2470" i="16"/>
  <c r="F2470" i="16"/>
  <c r="G2453" i="16"/>
  <c r="H2453" i="16"/>
  <c r="I2453" i="16"/>
  <c r="J2453" i="16"/>
  <c r="J2451" i="16"/>
  <c r="J2402" i="16"/>
  <c r="I2402" i="16"/>
  <c r="G2249" i="16"/>
  <c r="I2179" i="16"/>
  <c r="I2160" i="16"/>
  <c r="F2160" i="16"/>
  <c r="J2160" i="16"/>
  <c r="G2150" i="16"/>
  <c r="J2144" i="16"/>
  <c r="J2126" i="16"/>
  <c r="F2028" i="16"/>
  <c r="J2028" i="16"/>
  <c r="I2022" i="16"/>
  <c r="F2006" i="16"/>
  <c r="H2000" i="16"/>
  <c r="H1998" i="16"/>
  <c r="J1998" i="16"/>
  <c r="G1998" i="16"/>
  <c r="I1998" i="16"/>
  <c r="F1935" i="16"/>
  <c r="G1927" i="16"/>
  <c r="I1919" i="16"/>
  <c r="Y1919" i="16"/>
  <c r="F1913" i="16"/>
  <c r="I1913" i="16"/>
  <c r="J1913" i="16"/>
  <c r="H1913" i="16"/>
  <c r="J1911" i="16"/>
  <c r="H1886" i="16"/>
  <c r="G1884" i="16"/>
  <c r="J1837" i="16"/>
  <c r="I1833" i="16"/>
  <c r="J1833" i="16"/>
  <c r="F1833" i="16"/>
  <c r="I1823" i="16"/>
  <c r="H1821" i="16"/>
  <c r="I1821" i="16"/>
  <c r="F1783" i="16"/>
  <c r="G1783" i="16"/>
  <c r="I1783" i="16"/>
  <c r="Y1723" i="16"/>
  <c r="G1721" i="16"/>
  <c r="Y1696" i="16"/>
  <c r="Y1667" i="16"/>
  <c r="H1663" i="16"/>
  <c r="I1663" i="16"/>
  <c r="F1663" i="16"/>
  <c r="G1663" i="16"/>
  <c r="J1663" i="16"/>
  <c r="H1644" i="16"/>
  <c r="Y1644" i="16"/>
  <c r="J1640" i="16"/>
  <c r="F1640" i="16"/>
  <c r="H1640" i="16"/>
  <c r="Y1634" i="16"/>
  <c r="J1632" i="16"/>
  <c r="Y1603" i="16"/>
  <c r="Y1599" i="16"/>
  <c r="Y1595" i="16"/>
  <c r="Y1591" i="16"/>
  <c r="H1583" i="16"/>
  <c r="F1583" i="16"/>
  <c r="Y1579" i="16"/>
  <c r="Y1575" i="16"/>
  <c r="Y1554" i="16"/>
  <c r="Y1552" i="16"/>
  <c r="G1552" i="16"/>
  <c r="F1550" i="16"/>
  <c r="H1550" i="16"/>
  <c r="Y1548" i="16"/>
  <c r="J1461" i="16"/>
  <c r="F1461" i="16"/>
  <c r="F1445" i="16"/>
  <c r="Y1445" i="16"/>
  <c r="H1374" i="16"/>
  <c r="J1374" i="16"/>
  <c r="F1374" i="16"/>
  <c r="G1374" i="16"/>
  <c r="Y1173" i="16"/>
  <c r="I1171" i="16"/>
  <c r="Y1171" i="16"/>
  <c r="Y1167" i="16"/>
  <c r="Y1161" i="16"/>
  <c r="J1159" i="16"/>
  <c r="H1159" i="16"/>
  <c r="I1159" i="16"/>
  <c r="F1159" i="16"/>
  <c r="Y1156" i="16"/>
  <c r="F1152" i="16"/>
  <c r="H1148" i="16"/>
  <c r="Y1148" i="16"/>
  <c r="I1146" i="16"/>
  <c r="J1144" i="16"/>
  <c r="Y1144" i="16"/>
  <c r="F1123" i="16"/>
  <c r="F1121" i="16"/>
  <c r="H1121" i="16"/>
  <c r="I1119" i="16"/>
  <c r="Y1119" i="16"/>
  <c r="Y1115" i="16"/>
  <c r="J1583" i="16"/>
  <c r="I1461" i="16"/>
  <c r="F763" i="16"/>
  <c r="G2160" i="16"/>
  <c r="J1821" i="16"/>
  <c r="G2175" i="16"/>
  <c r="I1640" i="16"/>
  <c r="Y1558" i="16"/>
  <c r="H661" i="16"/>
  <c r="I661" i="16"/>
  <c r="I2311" i="16"/>
  <c r="F895" i="16"/>
  <c r="I895" i="16"/>
  <c r="H895" i="16"/>
  <c r="I913" i="16"/>
  <c r="F565" i="16"/>
  <c r="J1236" i="16"/>
  <c r="J689" i="16"/>
  <c r="G689" i="16"/>
  <c r="H689" i="16"/>
  <c r="I689" i="16"/>
  <c r="Y2449" i="16"/>
  <c r="F2057" i="16"/>
  <c r="Y2002" i="16"/>
  <c r="Y1837" i="16"/>
  <c r="Y1729" i="16"/>
  <c r="F1199" i="16"/>
  <c r="I763" i="16"/>
  <c r="G1121" i="16"/>
  <c r="G1550" i="16"/>
  <c r="H2160" i="16"/>
  <c r="I1550" i="16"/>
  <c r="J1721" i="16"/>
  <c r="H1594" i="16"/>
  <c r="G1883" i="16"/>
  <c r="I1883" i="16"/>
  <c r="F793" i="16"/>
  <c r="J793" i="16"/>
  <c r="I793" i="16"/>
  <c r="G793" i="16"/>
  <c r="G1298" i="16"/>
  <c r="H1298" i="16"/>
  <c r="J778" i="16"/>
  <c r="G778" i="16"/>
  <c r="F778" i="16"/>
  <c r="J1022" i="16"/>
  <c r="I1022" i="16"/>
  <c r="G1022" i="16"/>
  <c r="H1022" i="16"/>
  <c r="F1022" i="16"/>
  <c r="J2278" i="16"/>
  <c r="I1162" i="16"/>
  <c r="G831" i="16"/>
  <c r="H831" i="16"/>
  <c r="I970" i="16"/>
  <c r="G1015" i="16"/>
  <c r="F1015" i="16"/>
  <c r="H1528" i="16"/>
  <c r="I1888" i="16"/>
  <c r="G1888" i="16"/>
  <c r="H1014" i="16"/>
  <c r="G1433" i="16"/>
  <c r="J2456" i="16"/>
  <c r="F2456" i="16"/>
  <c r="H2456" i="16"/>
  <c r="I2456" i="16"/>
  <c r="Y2453" i="16"/>
  <c r="Y2451" i="16"/>
  <c r="F2435" i="16"/>
  <c r="Y2433" i="16"/>
  <c r="Y2423" i="16"/>
  <c r="Y2421" i="16"/>
  <c r="I2413" i="16"/>
  <c r="G2411" i="16"/>
  <c r="Y2398" i="16"/>
  <c r="I2376" i="16"/>
  <c r="J2370" i="16"/>
  <c r="J2368" i="16"/>
  <c r="Y2368" i="16"/>
  <c r="J2364" i="16"/>
  <c r="Y2364" i="16"/>
  <c r="I2362" i="16"/>
  <c r="F2362" i="16"/>
  <c r="J2362" i="16"/>
  <c r="H2360" i="16"/>
  <c r="Y2360" i="16"/>
  <c r="H2356" i="16"/>
  <c r="G2342" i="16"/>
  <c r="Y2308" i="16"/>
  <c r="I2306" i="16"/>
  <c r="F2306" i="16"/>
  <c r="J2306" i="16"/>
  <c r="I2296" i="16"/>
  <c r="Y2277" i="16"/>
  <c r="Y2218" i="16"/>
  <c r="Y2183" i="16"/>
  <c r="Y2179" i="16"/>
  <c r="Y2177" i="16"/>
  <c r="Y2175" i="16"/>
  <c r="Y2173" i="16"/>
  <c r="J2169" i="16"/>
  <c r="Y2169" i="16"/>
  <c r="I2161" i="16"/>
  <c r="H2161" i="16"/>
  <c r="F2161" i="16"/>
  <c r="J2161" i="16"/>
  <c r="Y2160" i="16"/>
  <c r="Y2158" i="16"/>
  <c r="Y2154" i="16"/>
  <c r="Y2152" i="16"/>
  <c r="Y2150" i="16"/>
  <c r="Y2146" i="16"/>
  <c r="Y2142" i="16"/>
  <c r="Y2138" i="16"/>
  <c r="Y2130" i="16"/>
  <c r="I2124" i="16"/>
  <c r="J2124" i="16"/>
  <c r="H2124" i="16"/>
  <c r="I2101" i="16"/>
  <c r="Y2089" i="16"/>
  <c r="J2085" i="16"/>
  <c r="I2085" i="16"/>
  <c r="F2085" i="16"/>
  <c r="Y2071" i="16"/>
  <c r="I2067" i="16"/>
  <c r="F2045" i="16"/>
  <c r="H2045" i="16"/>
  <c r="Y2026" i="16"/>
  <c r="Y2022" i="16"/>
  <c r="Y2018" i="16"/>
  <c r="Y2014" i="16"/>
  <c r="Y2004" i="16"/>
  <c r="F1953" i="16"/>
  <c r="H1953" i="16"/>
  <c r="G1948" i="16"/>
  <c r="J1948" i="16"/>
  <c r="F1948" i="16"/>
  <c r="I1948" i="16"/>
  <c r="Y1933" i="16"/>
  <c r="Y1929" i="16"/>
  <c r="Y1923" i="16"/>
  <c r="Y1915" i="16"/>
  <c r="H1907" i="16"/>
  <c r="Y1907" i="16"/>
  <c r="I1905" i="16"/>
  <c r="G1899" i="16"/>
  <c r="Y1897" i="16"/>
  <c r="I1893" i="16"/>
  <c r="J1893" i="16"/>
  <c r="Y1886" i="16"/>
  <c r="Y1884" i="16"/>
  <c r="Y1882" i="16"/>
  <c r="Y1878" i="16"/>
  <c r="G1874" i="16"/>
  <c r="F1874" i="16"/>
  <c r="G1870" i="16"/>
  <c r="F1870" i="16"/>
  <c r="Y1862" i="16"/>
  <c r="Y1852" i="16"/>
  <c r="H1844" i="16"/>
  <c r="I1844" i="16"/>
  <c r="G1844" i="16"/>
  <c r="J1844" i="16"/>
  <c r="Y1827" i="16"/>
  <c r="Y1825" i="16"/>
  <c r="Y1815" i="16"/>
  <c r="G1813" i="16"/>
  <c r="F1813" i="16"/>
  <c r="H1813" i="16"/>
  <c r="Y1810" i="16"/>
  <c r="G1788" i="16"/>
  <c r="J1788" i="16"/>
  <c r="H1788" i="16"/>
  <c r="Y1752" i="16"/>
  <c r="Y1750" i="16"/>
  <c r="H1738" i="16"/>
  <c r="G1738" i="16"/>
  <c r="Y1738" i="16"/>
  <c r="G1626" i="16"/>
  <c r="F1626" i="16"/>
  <c r="I1626" i="16"/>
  <c r="F1480" i="16"/>
  <c r="J1480" i="16"/>
  <c r="I1360" i="16"/>
  <c r="J1360" i="16"/>
  <c r="F1360" i="16"/>
  <c r="Y1356" i="16"/>
  <c r="Y1354" i="16"/>
  <c r="G1352" i="16"/>
  <c r="Y1352" i="16"/>
  <c r="Y1350" i="16"/>
  <c r="Y1342" i="16"/>
  <c r="J1342" i="16"/>
  <c r="F1340" i="16"/>
  <c r="Y1340" i="16"/>
  <c r="Y1241" i="16"/>
  <c r="G1239" i="16"/>
  <c r="Y1237" i="16"/>
  <c r="I1235" i="16"/>
  <c r="H1214" i="16"/>
  <c r="Y1210" i="16"/>
  <c r="Y1176" i="16"/>
  <c r="I881" i="16"/>
  <c r="Y841" i="16"/>
  <c r="F837" i="16"/>
  <c r="I837" i="16"/>
  <c r="J837" i="16"/>
  <c r="H837" i="16"/>
  <c r="G825" i="16"/>
  <c r="J808" i="16"/>
  <c r="Y808" i="16"/>
  <c r="F804" i="16"/>
  <c r="H781" i="16"/>
  <c r="F779" i="16"/>
  <c r="Y777" i="16"/>
  <c r="Y771" i="16"/>
  <c r="I769" i="16"/>
  <c r="Y769" i="16"/>
  <c r="F692" i="16"/>
  <c r="F690" i="16"/>
  <c r="I686" i="16"/>
  <c r="F686" i="16"/>
  <c r="H686" i="16"/>
  <c r="J686" i="16"/>
  <c r="G650" i="16"/>
  <c r="J648" i="16"/>
  <c r="F646" i="16"/>
  <c r="G642" i="16"/>
  <c r="F642" i="16"/>
  <c r="Y606" i="16"/>
  <c r="H606" i="16"/>
  <c r="Y602" i="16"/>
  <c r="H2483" i="16"/>
  <c r="J2483" i="16"/>
  <c r="F638" i="16"/>
  <c r="F1800" i="16"/>
  <c r="J642" i="16"/>
  <c r="J827" i="16"/>
  <c r="H608" i="16"/>
  <c r="F1033" i="16"/>
  <c r="G1528" i="16"/>
  <c r="F1606" i="16"/>
  <c r="I1433" i="16"/>
  <c r="J1888" i="16"/>
  <c r="I1870" i="16"/>
  <c r="H648" i="16"/>
  <c r="G2483" i="16"/>
  <c r="J787" i="16"/>
  <c r="I2045" i="16"/>
  <c r="H2362" i="16"/>
  <c r="Y1891" i="16"/>
  <c r="I581" i="16"/>
  <c r="I1982" i="16"/>
  <c r="G638" i="16"/>
  <c r="G1241" i="16"/>
  <c r="F608" i="16"/>
  <c r="I831" i="16"/>
  <c r="G1848" i="16"/>
  <c r="J1528" i="16"/>
  <c r="H1015" i="16"/>
  <c r="J1606" i="16"/>
  <c r="F1433" i="16"/>
  <c r="I1848" i="16"/>
  <c r="F648" i="16"/>
  <c r="F787" i="16"/>
  <c r="Y1909" i="16"/>
  <c r="Y1800" i="16"/>
  <c r="Y2097" i="16"/>
  <c r="F576" i="16"/>
  <c r="H576" i="16"/>
  <c r="G608" i="16"/>
  <c r="G837" i="16"/>
  <c r="Y835" i="16"/>
  <c r="G2092" i="16"/>
  <c r="J2092" i="16"/>
  <c r="G1480" i="16"/>
  <c r="Y2165" i="16"/>
  <c r="J1244" i="16"/>
  <c r="H1244" i="16"/>
  <c r="G1244" i="16"/>
  <c r="F1324" i="16"/>
  <c r="H1324" i="16"/>
  <c r="I1799" i="16"/>
  <c r="G1799" i="16"/>
  <c r="G2039" i="16"/>
  <c r="G1765" i="16"/>
  <c r="I1753" i="16"/>
  <c r="F1753" i="16"/>
  <c r="G1893" i="16"/>
  <c r="I673" i="16"/>
  <c r="F1147" i="16"/>
  <c r="J1147" i="16"/>
  <c r="G2240" i="16"/>
  <c r="G1284" i="16"/>
  <c r="J1284" i="16"/>
  <c r="H1284" i="16"/>
  <c r="G1976" i="16"/>
  <c r="J2348" i="16"/>
  <c r="F2354" i="16"/>
  <c r="I1067" i="16"/>
  <c r="H1067" i="16"/>
  <c r="G1502" i="16"/>
  <c r="H1502" i="16"/>
  <c r="F1502" i="16"/>
  <c r="G1659" i="16"/>
  <c r="F1439" i="16"/>
  <c r="G1315" i="16"/>
  <c r="H1315" i="16"/>
  <c r="J2017" i="16"/>
  <c r="F1758" i="16"/>
  <c r="I1011" i="16"/>
  <c r="G1805" i="16"/>
  <c r="F1805" i="16"/>
  <c r="H1805" i="16"/>
  <c r="F1562" i="16"/>
  <c r="I2479" i="16"/>
  <c r="G2456" i="16"/>
  <c r="G2336" i="16"/>
  <c r="I2334" i="16"/>
  <c r="F2334" i="16"/>
  <c r="J2334" i="16"/>
  <c r="Y2329" i="16"/>
  <c r="Y2318" i="16"/>
  <c r="I2314" i="16"/>
  <c r="Y2313" i="16"/>
  <c r="Y2296" i="16"/>
  <c r="Y2292" i="16"/>
  <c r="F2286" i="16"/>
  <c r="H2286" i="16"/>
  <c r="Y2270" i="16"/>
  <c r="J2260" i="16"/>
  <c r="Y2256" i="16"/>
  <c r="I2248" i="16"/>
  <c r="H2248" i="16"/>
  <c r="I2225" i="16"/>
  <c r="G2225" i="16"/>
  <c r="Y2222" i="16"/>
  <c r="J2214" i="16"/>
  <c r="Y2214" i="16"/>
  <c r="Y2212" i="16"/>
  <c r="Y2210" i="16"/>
  <c r="I2192" i="16"/>
  <c r="Y2190" i="16"/>
  <c r="I2186" i="16"/>
  <c r="Y2184" i="16"/>
  <c r="F2182" i="16"/>
  <c r="F2174" i="16"/>
  <c r="H2174" i="16"/>
  <c r="G2161" i="16"/>
  <c r="Y2161" i="16"/>
  <c r="I2157" i="16"/>
  <c r="Y2143" i="16"/>
  <c r="J2141" i="16"/>
  <c r="I2129" i="16"/>
  <c r="G2124" i="16"/>
  <c r="Y2121" i="16"/>
  <c r="Y2109" i="16"/>
  <c r="Y2101" i="16"/>
  <c r="G994" i="16"/>
  <c r="G1009" i="16"/>
  <c r="J1009" i="16"/>
  <c r="J1623" i="16"/>
  <c r="F1069" i="16"/>
  <c r="J1261" i="16"/>
  <c r="F1261" i="16"/>
  <c r="Y2085" i="16"/>
  <c r="Y1968" i="16"/>
  <c r="I1962" i="16"/>
  <c r="Y1962" i="16"/>
  <c r="G1960" i="16"/>
  <c r="J1960" i="16"/>
  <c r="Y1955" i="16"/>
  <c r="G1953" i="16"/>
  <c r="H1949" i="16"/>
  <c r="G1949" i="16"/>
  <c r="I1946" i="16"/>
  <c r="Y1944" i="16"/>
  <c r="G1934" i="16"/>
  <c r="H1934" i="16"/>
  <c r="H1932" i="16"/>
  <c r="I1932" i="16"/>
  <c r="J1932" i="16"/>
  <c r="Y1920" i="16"/>
  <c r="Y1916" i="16"/>
  <c r="Y1903" i="16"/>
  <c r="Y1895" i="16"/>
  <c r="Y1889" i="16"/>
  <c r="G1881" i="16"/>
  <c r="I1881" i="16"/>
  <c r="J1881" i="16"/>
  <c r="Y1870" i="16"/>
  <c r="Y1868" i="16"/>
  <c r="I1676" i="16"/>
  <c r="J1672" i="16"/>
  <c r="I1672" i="16"/>
  <c r="J1633" i="16"/>
  <c r="I1631" i="16"/>
  <c r="H1631" i="16"/>
  <c r="J1602" i="16"/>
  <c r="F1602" i="16"/>
  <c r="H1602" i="16"/>
  <c r="H1598" i="16"/>
  <c r="J1590" i="16"/>
  <c r="Y1586" i="16"/>
  <c r="I1586" i="16"/>
  <c r="G1456" i="16"/>
  <c r="J1444" i="16"/>
  <c r="F1444" i="16"/>
  <c r="H1444" i="16"/>
  <c r="H919" i="16"/>
  <c r="F919" i="16"/>
  <c r="I919" i="16"/>
  <c r="Y854" i="16"/>
  <c r="H850" i="16"/>
  <c r="G850" i="16"/>
  <c r="Y839" i="16"/>
  <c r="Y831" i="16"/>
  <c r="Y827" i="16"/>
  <c r="I821" i="16"/>
  <c r="F821" i="16"/>
  <c r="J819" i="16"/>
  <c r="I809" i="16"/>
  <c r="F809" i="16"/>
  <c r="H784" i="16"/>
  <c r="G784" i="16"/>
  <c r="Y781" i="16"/>
  <c r="Y779" i="16"/>
  <c r="I761" i="16"/>
  <c r="H761" i="16"/>
  <c r="G757" i="16"/>
  <c r="Y757" i="16"/>
  <c r="J733" i="16"/>
  <c r="Y729" i="16"/>
  <c r="H723" i="16"/>
  <c r="F717" i="16"/>
  <c r="Y690" i="16"/>
  <c r="J662" i="16"/>
  <c r="Y642" i="16"/>
  <c r="H615" i="16"/>
  <c r="H613" i="16"/>
  <c r="Y611" i="16"/>
  <c r="Y565" i="16"/>
  <c r="G565" i="16"/>
  <c r="H561" i="16"/>
  <c r="J557" i="16"/>
  <c r="Y542" i="16"/>
  <c r="Y540" i="16"/>
  <c r="G532" i="16"/>
  <c r="Y526" i="16"/>
  <c r="G1224" i="16"/>
  <c r="Y1938" i="16"/>
  <c r="G938" i="16"/>
  <c r="J1857" i="16"/>
  <c r="H1857" i="16"/>
  <c r="G870" i="16"/>
  <c r="F1932" i="16"/>
  <c r="G1512" i="16"/>
  <c r="I1512" i="16"/>
  <c r="F1512" i="16"/>
  <c r="G1544" i="16"/>
  <c r="H1544" i="16"/>
  <c r="F1631" i="16"/>
  <c r="G1432" i="16"/>
  <c r="I1826" i="16"/>
  <c r="G1849" i="16"/>
  <c r="I1890" i="16"/>
  <c r="H1031" i="16"/>
  <c r="G1202" i="16"/>
  <c r="F1202" i="16"/>
  <c r="G1312" i="16"/>
  <c r="I1424" i="16"/>
  <c r="G1424" i="16"/>
  <c r="G685" i="16"/>
  <c r="H685" i="16"/>
  <c r="G1631" i="16"/>
  <c r="J1946" i="16"/>
  <c r="J1949" i="16"/>
  <c r="Y966" i="16"/>
  <c r="G1946" i="16"/>
  <c r="I1602" i="16"/>
  <c r="G919" i="16"/>
  <c r="Y528" i="16"/>
  <c r="F2476" i="16"/>
  <c r="Y1365" i="16"/>
  <c r="F1363" i="16"/>
  <c r="H1363" i="16"/>
  <c r="J1357" i="16"/>
  <c r="H1355" i="16"/>
  <c r="I1347" i="16"/>
  <c r="J1343" i="16"/>
  <c r="Y1283" i="16"/>
  <c r="G1283" i="16"/>
  <c r="J1283" i="16"/>
  <c r="F1279" i="16"/>
  <c r="H977" i="16"/>
  <c r="G973" i="16"/>
  <c r="H955" i="16"/>
  <c r="Y923" i="16"/>
  <c r="H888" i="16"/>
  <c r="F880" i="16"/>
  <c r="Y869" i="16"/>
  <c r="Y815" i="16"/>
  <c r="J807" i="16"/>
  <c r="F807" i="16"/>
  <c r="I2416" i="16"/>
  <c r="Y2336" i="16"/>
  <c r="G2334" i="16"/>
  <c r="Y2306" i="16"/>
  <c r="Y1756" i="16"/>
  <c r="I1627" i="16"/>
  <c r="Y1500" i="16"/>
  <c r="Y1214" i="16"/>
  <c r="Y1212" i="16"/>
  <c r="Y1205" i="16"/>
  <c r="Y1201" i="16"/>
  <c r="Y1197" i="16"/>
  <c r="Y1195" i="16"/>
  <c r="Y1191" i="16"/>
  <c r="Y1180" i="16"/>
  <c r="Y1169" i="16"/>
  <c r="Y1123" i="16"/>
  <c r="Y1104" i="16"/>
  <c r="H1039" i="16"/>
  <c r="G924" i="16"/>
  <c r="G920" i="16"/>
  <c r="I568" i="16"/>
  <c r="Y1932" i="16"/>
  <c r="Y1796" i="16"/>
  <c r="Y1792" i="16"/>
  <c r="Y1640" i="16"/>
  <c r="Y1606" i="16"/>
  <c r="Y1598" i="16"/>
  <c r="Y1487" i="16"/>
  <c r="Y733" i="16"/>
  <c r="Y725" i="16"/>
  <c r="Y678" i="16"/>
  <c r="H641" i="16"/>
  <c r="Y598" i="16"/>
  <c r="Y2456" i="16"/>
  <c r="Y2445" i="16"/>
  <c r="Y2335" i="16"/>
  <c r="Y1980" i="16"/>
  <c r="Y1967" i="16"/>
  <c r="Y1949" i="16"/>
  <c r="Y1927" i="16"/>
  <c r="Y1690" i="16"/>
  <c r="Y1550" i="16"/>
  <c r="Y1349" i="16"/>
  <c r="Y1347" i="16"/>
  <c r="Y1245" i="16"/>
  <c r="Y1221" i="16"/>
  <c r="Y1084" i="16"/>
  <c r="Y959" i="16"/>
  <c r="Y957" i="16"/>
  <c r="Y944" i="16"/>
  <c r="Y809" i="16"/>
  <c r="Y761" i="16"/>
  <c r="Y453" i="16"/>
  <c r="Y1809" i="16"/>
  <c r="Y1765" i="16"/>
  <c r="Y1745" i="16"/>
  <c r="Y1684" i="16"/>
  <c r="Y1587" i="16"/>
  <c r="Y1583" i="16"/>
  <c r="Y1488" i="16"/>
  <c r="Y1321" i="16"/>
  <c r="Y1252" i="16"/>
  <c r="Y1109" i="16"/>
  <c r="Y1095" i="16"/>
  <c r="Y1001" i="16"/>
  <c r="Y920" i="16"/>
  <c r="Y838" i="16"/>
  <c r="Y703" i="16"/>
  <c r="Y546" i="16"/>
  <c r="F1217" i="16"/>
  <c r="H558" i="16"/>
  <c r="I558" i="16"/>
  <c r="G653" i="16"/>
  <c r="F1017" i="16"/>
  <c r="G1017" i="16"/>
  <c r="G749" i="16"/>
  <c r="J776" i="16"/>
  <c r="H1076" i="16"/>
  <c r="G1076" i="16"/>
  <c r="G1652" i="16"/>
  <c r="H1652" i="16"/>
  <c r="G1687" i="16"/>
  <c r="I1687" i="16"/>
  <c r="G1875" i="16"/>
  <c r="G2058" i="16"/>
  <c r="G2383" i="16"/>
  <c r="J1155" i="16"/>
  <c r="H1155" i="16"/>
  <c r="I1155" i="16"/>
  <c r="F1155" i="16"/>
  <c r="F2207" i="16"/>
  <c r="J2207" i="16"/>
  <c r="G2207" i="16"/>
  <c r="F653" i="16"/>
  <c r="I1837" i="16"/>
  <c r="G1026" i="16"/>
  <c r="H2383" i="16"/>
  <c r="F1687" i="16"/>
  <c r="I1017" i="16"/>
  <c r="H2406" i="16"/>
  <c r="I1652" i="16"/>
  <c r="G1155" i="16"/>
  <c r="J1638" i="16"/>
  <c r="G2034" i="16"/>
  <c r="I951" i="16"/>
  <c r="J951" i="16"/>
  <c r="G1766" i="16"/>
  <c r="I1766" i="16"/>
  <c r="J1766" i="16"/>
  <c r="H2142" i="16"/>
  <c r="F1105" i="16"/>
  <c r="H653" i="16"/>
  <c r="J558" i="16"/>
  <c r="H1026" i="16"/>
  <c r="J2383" i="16"/>
  <c r="H1687" i="16"/>
  <c r="F749" i="16"/>
  <c r="H1017" i="16"/>
  <c r="J2406" i="16"/>
  <c r="J1652" i="16"/>
  <c r="I1469" i="16"/>
  <c r="H1469" i="16"/>
  <c r="G1268" i="16"/>
  <c r="G1691" i="16"/>
  <c r="F1691" i="16"/>
  <c r="H1873" i="16"/>
  <c r="I1951" i="16"/>
  <c r="G1951" i="16"/>
  <c r="J913" i="16"/>
  <c r="F913" i="16"/>
  <c r="I901" i="16"/>
  <c r="H536" i="16"/>
  <c r="F536" i="16"/>
  <c r="H1828" i="16"/>
  <c r="G1828" i="16"/>
  <c r="G1906" i="16"/>
  <c r="H1906" i="16"/>
  <c r="J1984" i="16"/>
  <c r="H1984" i="16"/>
  <c r="G2102" i="16"/>
  <c r="I2102" i="16"/>
  <c r="J2102" i="16"/>
  <c r="I653" i="16"/>
  <c r="H1837" i="16"/>
  <c r="I1026" i="16"/>
  <c r="I1217" i="16"/>
  <c r="I2383" i="16"/>
  <c r="F2383" i="16"/>
  <c r="F1076" i="16"/>
  <c r="J1017" i="16"/>
  <c r="J1875" i="16"/>
  <c r="H2058" i="16"/>
  <c r="I995" i="16"/>
  <c r="G1583" i="16"/>
  <c r="I1583" i="16"/>
  <c r="J1077" i="16"/>
  <c r="I1077" i="16"/>
  <c r="F1349" i="16"/>
  <c r="I1349" i="16"/>
  <c r="J1162" i="16"/>
  <c r="Y1993" i="16"/>
  <c r="G1903" i="16"/>
  <c r="H1903" i="16"/>
  <c r="I1692" i="16"/>
  <c r="Y1692" i="16"/>
  <c r="H1684" i="16"/>
  <c r="G1684" i="16"/>
  <c r="J1684" i="16"/>
  <c r="G1563" i="16"/>
  <c r="I1419" i="16"/>
  <c r="Y1419" i="16"/>
  <c r="I1400" i="16"/>
  <c r="F1400" i="16"/>
  <c r="H1396" i="16"/>
  <c r="I1396" i="16"/>
  <c r="F1396" i="16"/>
  <c r="F1251" i="16"/>
  <c r="H1228" i="16"/>
  <c r="J1228" i="16"/>
  <c r="F1228" i="16"/>
  <c r="I1228" i="16"/>
  <c r="F1206" i="16"/>
  <c r="I1206" i="16"/>
  <c r="Y1189" i="16"/>
  <c r="F1187" i="16"/>
  <c r="Y1187" i="16"/>
  <c r="G1185" i="16"/>
  <c r="Y1185" i="16"/>
  <c r="Y1183" i="16"/>
  <c r="J1181" i="16"/>
  <c r="Y1140" i="16"/>
  <c r="J1132" i="16"/>
  <c r="Y1132" i="16"/>
  <c r="I1124" i="16"/>
  <c r="G1124" i="16"/>
  <c r="J1124" i="16"/>
  <c r="H1124" i="16"/>
  <c r="G1111" i="16"/>
  <c r="G1821" i="16"/>
  <c r="H1236" i="16"/>
  <c r="F1684" i="16"/>
  <c r="Y2259" i="16"/>
  <c r="Y2083" i="16"/>
  <c r="G2081" i="16"/>
  <c r="Y2073" i="16"/>
  <c r="J2063" i="16"/>
  <c r="Y2059" i="16"/>
  <c r="Y2057" i="16"/>
  <c r="G2057" i="16"/>
  <c r="F2051" i="16"/>
  <c r="Y2051" i="16"/>
  <c r="F2049" i="16"/>
  <c r="Y2047" i="16"/>
  <c r="Y2041" i="16"/>
  <c r="F1998" i="16"/>
  <c r="H921" i="16"/>
  <c r="J1854" i="16"/>
  <c r="H1854" i="16"/>
  <c r="G1854" i="16"/>
  <c r="G1396" i="16"/>
  <c r="J1018" i="16"/>
  <c r="J1047" i="16"/>
  <c r="G702" i="16"/>
  <c r="Y702" i="16"/>
  <c r="I2395" i="16"/>
  <c r="J2395" i="16"/>
  <c r="H2395" i="16"/>
  <c r="Y2098" i="16"/>
  <c r="I1788" i="16"/>
  <c r="F1788" i="16"/>
  <c r="F1725" i="16"/>
  <c r="Y1725" i="16"/>
  <c r="F1664" i="16"/>
  <c r="Y1619" i="16"/>
  <c r="Y1607" i="16"/>
  <c r="F1409" i="16"/>
  <c r="I1381" i="16"/>
  <c r="J1260" i="16"/>
  <c r="H1260" i="16"/>
  <c r="I1260" i="16"/>
  <c r="F1252" i="16"/>
  <c r="H1252" i="16"/>
  <c r="G1252" i="16"/>
  <c r="Y1053" i="16"/>
  <c r="H2446" i="16"/>
  <c r="G2294" i="16"/>
  <c r="G1957" i="16"/>
  <c r="H1948" i="16"/>
  <c r="F1096" i="16"/>
  <c r="G1096" i="16"/>
  <c r="Y1096" i="16"/>
  <c r="Y1051" i="16"/>
  <c r="I704" i="16"/>
  <c r="J704" i="16"/>
  <c r="F704" i="16"/>
  <c r="H704" i="16"/>
  <c r="F702" i="16"/>
  <c r="I702" i="16"/>
  <c r="H702" i="16"/>
  <c r="I698" i="16"/>
  <c r="F698" i="16"/>
  <c r="Y2480" i="16"/>
  <c r="G2306" i="16"/>
  <c r="G2246" i="16"/>
  <c r="F2242" i="16"/>
  <c r="H2126" i="16"/>
  <c r="Y2106" i="16"/>
  <c r="I2084" i="16"/>
  <c r="Y2067" i="16"/>
  <c r="Y2055" i="16"/>
  <c r="Y2045" i="16"/>
  <c r="I1816" i="16"/>
  <c r="I1814" i="16"/>
  <c r="Y1785" i="16"/>
  <c r="G1301" i="16"/>
  <c r="I1295" i="16"/>
  <c r="Y1260" i="16"/>
  <c r="Y1107" i="16"/>
  <c r="I2236" i="16"/>
  <c r="Y2134" i="16"/>
  <c r="I1972" i="16"/>
  <c r="G1918" i="16"/>
  <c r="Y1898" i="16"/>
  <c r="Y1530" i="16"/>
  <c r="Y1528" i="16"/>
  <c r="Y1240" i="16"/>
  <c r="J1169" i="16"/>
  <c r="Y2484" i="16"/>
  <c r="Y1966" i="16"/>
  <c r="Y1947" i="16"/>
  <c r="Y1797" i="16"/>
  <c r="Y1715" i="16"/>
  <c r="Y1655" i="16"/>
  <c r="Y1559" i="16"/>
  <c r="Y1359" i="16"/>
  <c r="Y1328" i="16"/>
  <c r="Y1226" i="16"/>
  <c r="Y877" i="16"/>
  <c r="Y859" i="16"/>
  <c r="I2226" i="16"/>
  <c r="Y2470" i="16"/>
  <c r="Y2350" i="16"/>
  <c r="Y2322" i="16"/>
  <c r="Y2157" i="16"/>
  <c r="Y1998" i="16"/>
  <c r="Y1893" i="16"/>
  <c r="Y1849" i="16"/>
  <c r="Y1823" i="16"/>
  <c r="Y1787" i="16"/>
  <c r="Y1570" i="16"/>
  <c r="Y1371" i="16"/>
  <c r="Y1343" i="16"/>
  <c r="Y1287" i="16"/>
  <c r="Y1721" i="16"/>
  <c r="Y1673" i="16"/>
  <c r="Y1626" i="16"/>
  <c r="Y1582" i="16"/>
  <c r="Y1461" i="16"/>
  <c r="Y1459" i="16"/>
  <c r="Y1448" i="16"/>
  <c r="Y1423" i="16"/>
  <c r="Y1381" i="16"/>
  <c r="Y1357" i="16"/>
  <c r="Y1318" i="16"/>
  <c r="Y1305" i="16"/>
  <c r="Y1202" i="16"/>
  <c r="Y1181" i="16"/>
  <c r="Y1151" i="16"/>
  <c r="Y938" i="16"/>
  <c r="Y225" i="16"/>
  <c r="Y2376" i="16"/>
  <c r="Y2288" i="16"/>
  <c r="Y2156" i="16"/>
  <c r="Y2145" i="16"/>
  <c r="Y2124" i="16"/>
  <c r="Y2046" i="16"/>
  <c r="Y2029" i="16"/>
  <c r="Y2023" i="16"/>
  <c r="Y1937" i="16"/>
  <c r="Y1924" i="16"/>
  <c r="Y1921" i="16"/>
  <c r="Y1911" i="16"/>
  <c r="Y1890" i="16"/>
  <c r="Y1883" i="16"/>
  <c r="Y1839" i="16"/>
  <c r="Y1798" i="16"/>
  <c r="Y1733" i="16"/>
  <c r="Y1683" i="16"/>
  <c r="Y1676" i="16"/>
  <c r="Y1669" i="16"/>
  <c r="Y1627" i="16"/>
  <c r="Y1618" i="16"/>
  <c r="Y1496" i="16"/>
  <c r="Y1360" i="16"/>
  <c r="Y1308" i="16"/>
  <c r="Y1190" i="16"/>
  <c r="Y1174" i="16"/>
  <c r="Y1152" i="16"/>
  <c r="Y1111" i="16"/>
  <c r="Y901" i="16"/>
  <c r="Y880" i="16"/>
  <c r="Y866" i="16"/>
  <c r="Y864" i="16"/>
  <c r="Y862" i="16"/>
  <c r="Y816" i="16"/>
  <c r="Y814" i="16"/>
  <c r="Y684" i="16"/>
  <c r="Y821" i="16"/>
  <c r="Y788" i="16"/>
  <c r="Y766" i="16"/>
  <c r="Y706" i="16"/>
  <c r="Y662" i="16"/>
  <c r="Y1127" i="16"/>
  <c r="Y1121" i="16"/>
  <c r="Y1070" i="16"/>
  <c r="Y972" i="16"/>
  <c r="Y939" i="16"/>
  <c r="Y927" i="16"/>
  <c r="Y797" i="16"/>
  <c r="Y709" i="16"/>
  <c r="Y584" i="16"/>
  <c r="Y580" i="16"/>
  <c r="J752" i="16"/>
  <c r="I1241" i="16"/>
  <c r="G1199" i="16"/>
  <c r="J1199" i="16"/>
  <c r="G1263" i="16"/>
  <c r="G1837" i="16"/>
  <c r="F1837" i="16"/>
  <c r="I2193" i="16"/>
  <c r="G975" i="16"/>
  <c r="I2331" i="16"/>
  <c r="H2331" i="16"/>
  <c r="G1873" i="16"/>
  <c r="I1873" i="16"/>
  <c r="I1917" i="16"/>
  <c r="G2316" i="16"/>
  <c r="H2316" i="16"/>
  <c r="J1298" i="16"/>
  <c r="F1298" i="16"/>
  <c r="J847" i="16"/>
  <c r="F847" i="16"/>
  <c r="H1618" i="16"/>
  <c r="J1618" i="16"/>
  <c r="I2058" i="16"/>
  <c r="H950" i="16"/>
  <c r="H1800" i="16"/>
  <c r="G1800" i="16"/>
  <c r="H2101" i="16"/>
  <c r="F2101" i="16"/>
  <c r="F2444" i="16"/>
  <c r="J2444" i="16"/>
  <c r="I848" i="16"/>
  <c r="H848" i="16"/>
  <c r="G1956" i="16"/>
  <c r="J1906" i="16"/>
  <c r="G1014" i="16"/>
  <c r="I1014" i="16"/>
  <c r="J1014" i="16"/>
  <c r="Y2472" i="16"/>
  <c r="I2472" i="16"/>
  <c r="G2470" i="16"/>
  <c r="Y908" i="16"/>
  <c r="G908" i="16"/>
  <c r="F867" i="16"/>
  <c r="I856" i="16"/>
  <c r="H1941" i="16"/>
  <c r="I1941" i="16"/>
  <c r="H1930" i="16"/>
  <c r="I1930" i="16"/>
  <c r="H1910" i="16"/>
  <c r="G1910" i="16"/>
  <c r="F1746" i="16"/>
  <c r="G1746" i="16"/>
  <c r="J1656" i="16"/>
  <c r="G1656" i="16"/>
  <c r="H1641" i="16"/>
  <c r="I1635" i="16"/>
  <c r="I1389" i="16"/>
  <c r="H1360" i="16"/>
  <c r="Y1346" i="16"/>
  <c r="Y1344" i="16"/>
  <c r="Y1335" i="16"/>
  <c r="I1211" i="16"/>
  <c r="H1192" i="16"/>
  <c r="G1192" i="16"/>
  <c r="G1190" i="16"/>
  <c r="I1190" i="16"/>
  <c r="G1159" i="16"/>
  <c r="G1149" i="16"/>
  <c r="J1135" i="16"/>
  <c r="H1135" i="16"/>
  <c r="G1073" i="16"/>
  <c r="Y1056" i="16"/>
  <c r="Y1023" i="16"/>
  <c r="H915" i="16"/>
  <c r="F915" i="16"/>
  <c r="G915" i="16"/>
  <c r="Y2461" i="16"/>
  <c r="J2217" i="16"/>
  <c r="H1527" i="16"/>
  <c r="H1514" i="16"/>
  <c r="G1514" i="16"/>
  <c r="G1507" i="16"/>
  <c r="J1488" i="16"/>
  <c r="H1488" i="16"/>
  <c r="H1475" i="16"/>
  <c r="J1475" i="16"/>
  <c r="J1331" i="16"/>
  <c r="H1331" i="16"/>
  <c r="F1327" i="16"/>
  <c r="I1327" i="16"/>
  <c r="H1327" i="16"/>
  <c r="G1325" i="16"/>
  <c r="I990" i="16"/>
  <c r="F986" i="16"/>
  <c r="G966" i="16"/>
  <c r="F966" i="16"/>
  <c r="I962" i="16"/>
  <c r="I935" i="16"/>
  <c r="H935" i="16"/>
  <c r="H849" i="16"/>
  <c r="J849" i="16"/>
  <c r="Y745" i="16"/>
  <c r="J2432" i="16"/>
  <c r="I2430" i="16"/>
  <c r="I2391" i="16"/>
  <c r="Y2386" i="16"/>
  <c r="H2386" i="16"/>
  <c r="I2286" i="16"/>
  <c r="J2286" i="16"/>
  <c r="Y2224" i="16"/>
  <c r="I2220" i="16"/>
  <c r="Y2220" i="16"/>
  <c r="J2198" i="16"/>
  <c r="Y2188" i="16"/>
  <c r="F1699" i="16"/>
  <c r="I1319" i="16"/>
  <c r="F1319" i="16"/>
  <c r="Y993" i="16"/>
  <c r="H993" i="16"/>
  <c r="F991" i="16"/>
  <c r="H991" i="16"/>
  <c r="G991" i="16"/>
  <c r="F636" i="16"/>
  <c r="Y552" i="16"/>
  <c r="G548" i="16"/>
  <c r="Y529" i="16"/>
  <c r="Y2149" i="16"/>
  <c r="I2130" i="16"/>
  <c r="Y2128" i="16"/>
  <c r="H1973" i="16"/>
  <c r="F1973" i="16"/>
  <c r="I1953" i="16"/>
  <c r="F1909" i="16"/>
  <c r="H1909" i="16"/>
  <c r="J1909" i="16"/>
  <c r="H1838" i="16"/>
  <c r="G1838" i="16"/>
  <c r="H1833" i="16"/>
  <c r="Y1830" i="16"/>
  <c r="I1813" i="16"/>
  <c r="J1813" i="16"/>
  <c r="G1810" i="16"/>
  <c r="Y1794" i="16"/>
  <c r="I1698" i="16"/>
  <c r="H1694" i="16"/>
  <c r="J1649" i="16"/>
  <c r="I1649" i="16"/>
  <c r="J1647" i="16"/>
  <c r="I1647" i="16"/>
  <c r="J1504" i="16"/>
  <c r="I1429" i="16"/>
  <c r="H1429" i="16"/>
  <c r="Y1427" i="16"/>
  <c r="J1388" i="16"/>
  <c r="F1359" i="16"/>
  <c r="I1339" i="16"/>
  <c r="Y1317" i="16"/>
  <c r="I1297" i="16"/>
  <c r="I1291" i="16"/>
  <c r="J1280" i="16"/>
  <c r="F1267" i="16"/>
  <c r="J1254" i="16"/>
  <c r="H1254" i="16"/>
  <c r="F1254" i="16"/>
  <c r="I1254" i="16"/>
  <c r="I1252" i="16"/>
  <c r="J1252" i="16"/>
  <c r="J1246" i="16"/>
  <c r="G1215" i="16"/>
  <c r="I1181" i="16"/>
  <c r="G1181" i="16"/>
  <c r="F1181" i="16"/>
  <c r="I1089" i="16"/>
  <c r="F1089" i="16"/>
  <c r="G1089" i="16"/>
  <c r="J1089" i="16"/>
  <c r="F983" i="16"/>
  <c r="Y981" i="16"/>
  <c r="J932" i="16"/>
  <c r="G921" i="16"/>
  <c r="F864" i="16"/>
  <c r="J862" i="16"/>
  <c r="F850" i="16"/>
  <c r="F839" i="16"/>
  <c r="H839" i="16"/>
  <c r="G802" i="16"/>
  <c r="J626" i="16"/>
  <c r="I624" i="16"/>
  <c r="F624" i="16"/>
  <c r="I569" i="16"/>
  <c r="Y2372" i="16"/>
  <c r="Y2324" i="16"/>
  <c r="H2306" i="16"/>
  <c r="J2225" i="16"/>
  <c r="H2216" i="16"/>
  <c r="G2115" i="16"/>
  <c r="F2088" i="16"/>
  <c r="Y2074" i="16"/>
  <c r="I2066" i="16"/>
  <c r="J2066" i="16"/>
  <c r="G1989" i="16"/>
  <c r="I1989" i="16"/>
  <c r="J1981" i="16"/>
  <c r="I1981" i="16"/>
  <c r="H1908" i="16"/>
  <c r="I1904" i="16"/>
  <c r="Y1904" i="16"/>
  <c r="Y1863" i="16"/>
  <c r="J1861" i="16"/>
  <c r="H1786" i="16"/>
  <c r="J1786" i="16"/>
  <c r="F1786" i="16"/>
  <c r="J1783" i="16"/>
  <c r="H1783" i="16"/>
  <c r="Y1746" i="16"/>
  <c r="I1742" i="16"/>
  <c r="Y1741" i="16"/>
  <c r="H1721" i="16"/>
  <c r="I1721" i="16"/>
  <c r="F1721" i="16"/>
  <c r="Y1718" i="16"/>
  <c r="G1710" i="16"/>
  <c r="J1281" i="16"/>
  <c r="J1249" i="16"/>
  <c r="I1234" i="16"/>
  <c r="F1234" i="16"/>
  <c r="G1234" i="16"/>
  <c r="Y1198" i="16"/>
  <c r="I1092" i="16"/>
  <c r="J1092" i="16"/>
  <c r="G1034" i="16"/>
  <c r="G1021" i="16"/>
  <c r="H978" i="16"/>
  <c r="I978" i="16"/>
  <c r="H974" i="16"/>
  <c r="G974" i="16"/>
  <c r="G748" i="16"/>
  <c r="F748" i="16"/>
  <c r="G741" i="16"/>
  <c r="F737" i="16"/>
  <c r="H737" i="16"/>
  <c r="Y682" i="16"/>
  <c r="G680" i="16"/>
  <c r="G669" i="16"/>
  <c r="F651" i="16"/>
  <c r="H649" i="16"/>
  <c r="F649" i="16"/>
  <c r="J612" i="16"/>
  <c r="H612" i="16"/>
  <c r="I557" i="16"/>
  <c r="G557" i="16"/>
  <c r="F557" i="16"/>
  <c r="F540" i="16"/>
  <c r="H2490" i="16"/>
  <c r="Y2490" i="16"/>
  <c r="Y2452" i="16"/>
  <c r="G2444" i="16"/>
  <c r="I2351" i="16"/>
  <c r="F2351" i="16"/>
  <c r="H2314" i="16"/>
  <c r="G2276" i="16"/>
  <c r="I2269" i="16"/>
  <c r="H2269" i="16"/>
  <c r="G2176" i="16"/>
  <c r="Y2176" i="16"/>
  <c r="H2157" i="16"/>
  <c r="Y2119" i="16"/>
  <c r="Y2079" i="16"/>
  <c r="F2029" i="16"/>
  <c r="I2029" i="16"/>
  <c r="G1990" i="16"/>
  <c r="Y1974" i="16"/>
  <c r="H1950" i="16"/>
  <c r="G1950" i="16"/>
  <c r="H1902" i="16"/>
  <c r="G1902" i="16"/>
  <c r="I1902" i="16"/>
  <c r="F1893" i="16"/>
  <c r="H1893" i="16"/>
  <c r="Y1871" i="16"/>
  <c r="F1869" i="16"/>
  <c r="I1869" i="16"/>
  <c r="H1869" i="16"/>
  <c r="Y1802" i="16"/>
  <c r="G1786" i="16"/>
  <c r="Y1742" i="16"/>
  <c r="Y1734" i="16"/>
  <c r="Y1700" i="16"/>
  <c r="Y1590" i="16"/>
  <c r="G1578" i="16"/>
  <c r="G1571" i="16"/>
  <c r="H1540" i="16"/>
  <c r="F1540" i="16"/>
  <c r="F1495" i="16"/>
  <c r="F1411" i="16"/>
  <c r="G1400" i="16"/>
  <c r="J1400" i="16"/>
  <c r="G1393" i="16"/>
  <c r="I1366" i="16"/>
  <c r="I1321" i="16"/>
  <c r="H1321" i="16"/>
  <c r="G1310" i="16"/>
  <c r="F1193" i="16"/>
  <c r="Y1120" i="16"/>
  <c r="H1111" i="16"/>
  <c r="I1111" i="16"/>
  <c r="J1111" i="16"/>
  <c r="F1111" i="16"/>
  <c r="Y1098" i="16"/>
  <c r="Y1057" i="16"/>
  <c r="J1055" i="16"/>
  <c r="F1055" i="16"/>
  <c r="I1055" i="16"/>
  <c r="G1055" i="16"/>
  <c r="G892" i="16"/>
  <c r="Y892" i="16"/>
  <c r="J877" i="16"/>
  <c r="I875" i="16"/>
  <c r="J875" i="16"/>
  <c r="H875" i="16"/>
  <c r="Y791" i="16"/>
  <c r="I789" i="16"/>
  <c r="F789" i="16"/>
  <c r="Y775" i="16"/>
  <c r="J744" i="16"/>
  <c r="G744" i="16"/>
  <c r="Y741" i="16"/>
  <c r="I733" i="16"/>
  <c r="G733" i="16"/>
  <c r="I2445" i="16"/>
  <c r="F1841" i="16"/>
  <c r="G1763" i="16"/>
  <c r="G1702" i="16"/>
  <c r="Y1611" i="16"/>
  <c r="G1540" i="16"/>
  <c r="Y1534" i="16"/>
  <c r="J1300" i="16"/>
  <c r="G1300" i="16"/>
  <c r="G1270" i="16"/>
  <c r="Y1267" i="16"/>
  <c r="Y1182" i="16"/>
  <c r="Y1149" i="16"/>
  <c r="Y1074" i="16"/>
  <c r="Y1039" i="16"/>
  <c r="G1039" i="16"/>
  <c r="Y967" i="16"/>
  <c r="F838" i="16"/>
  <c r="Y802" i="16"/>
  <c r="F782" i="16"/>
  <c r="I782" i="16"/>
  <c r="Y759" i="16"/>
  <c r="Y664" i="16"/>
  <c r="Y621" i="16"/>
  <c r="J2433" i="16"/>
  <c r="Y2132" i="16"/>
  <c r="Y1835" i="16"/>
  <c r="G1833" i="16"/>
  <c r="Y1822" i="16"/>
  <c r="Y1766" i="16"/>
  <c r="G1279" i="16"/>
  <c r="Y1160" i="16"/>
  <c r="Y1155" i="16"/>
  <c r="Y978" i="16"/>
  <c r="G688" i="16"/>
  <c r="F593" i="16"/>
  <c r="Y589" i="16"/>
  <c r="Y2441" i="16"/>
  <c r="Y2432" i="16"/>
  <c r="Y2379" i="16"/>
  <c r="Y2344" i="16"/>
  <c r="Y2233" i="16"/>
  <c r="Y2207" i="16"/>
  <c r="Y2053" i="16"/>
  <c r="Y1833" i="16"/>
  <c r="Y1540" i="16"/>
  <c r="Y1457" i="16"/>
  <c r="Y1415" i="16"/>
  <c r="Y1400" i="16"/>
  <c r="Y1266" i="16"/>
  <c r="Y1257" i="16"/>
  <c r="Y1199" i="16"/>
  <c r="Y1194" i="16"/>
  <c r="Y875" i="16"/>
  <c r="Y752" i="16"/>
  <c r="Y1396" i="16"/>
  <c r="Y1248" i="16"/>
  <c r="Y1131" i="16"/>
  <c r="Y991" i="16"/>
  <c r="Y768" i="16"/>
  <c r="Y737" i="16"/>
  <c r="Y569" i="16"/>
  <c r="J985" i="16"/>
  <c r="H985" i="16"/>
  <c r="H1150" i="16"/>
  <c r="J1070" i="16"/>
  <c r="G1217" i="16"/>
  <c r="H1217" i="16"/>
  <c r="G1166" i="16"/>
  <c r="J1166" i="16"/>
  <c r="I1166" i="16"/>
  <c r="G2050" i="16"/>
  <c r="I2050" i="16"/>
  <c r="G1520" i="16"/>
  <c r="G681" i="16"/>
  <c r="I1868" i="16"/>
  <c r="J1868" i="16"/>
  <c r="F1868" i="16"/>
  <c r="H1899" i="16"/>
  <c r="I1899" i="16"/>
  <c r="I2466" i="16"/>
  <c r="J2466" i="16"/>
  <c r="F2466" i="16"/>
  <c r="G2466" i="16"/>
  <c r="H2466" i="16"/>
  <c r="G2406" i="16"/>
  <c r="F2390" i="16"/>
  <c r="G2380" i="16"/>
  <c r="J2380" i="16"/>
  <c r="I2380" i="16"/>
  <c r="F2380" i="16"/>
  <c r="F2374" i="16"/>
  <c r="J2367" i="16"/>
  <c r="I2367" i="16"/>
  <c r="H2367" i="16"/>
  <c r="G2367" i="16"/>
  <c r="I2345" i="16"/>
  <c r="Y2338" i="16"/>
  <c r="G1150" i="16"/>
  <c r="G1917" i="16"/>
  <c r="J957" i="16"/>
  <c r="J2486" i="16"/>
  <c r="F2486" i="16"/>
  <c r="F1761" i="16"/>
  <c r="G1070" i="16"/>
  <c r="H1070" i="16"/>
  <c r="I1070" i="16"/>
  <c r="G1668" i="16"/>
  <c r="H1668" i="16"/>
  <c r="H1768" i="16"/>
  <c r="I1768" i="16"/>
  <c r="G985" i="16"/>
  <c r="F1917" i="16"/>
  <c r="F1150" i="16"/>
  <c r="I2486" i="16"/>
  <c r="I1668" i="16"/>
  <c r="H2486" i="16"/>
  <c r="J1768" i="16"/>
  <c r="F1768" i="16"/>
  <c r="G1005" i="16"/>
  <c r="H1005" i="16"/>
  <c r="G1461" i="16"/>
  <c r="H1461" i="16"/>
  <c r="I2025" i="16"/>
  <c r="G1850" i="16"/>
  <c r="I1850" i="16"/>
  <c r="F1850" i="16"/>
  <c r="F832" i="16"/>
  <c r="G1033" i="16"/>
  <c r="J1033" i="16"/>
  <c r="G787" i="16"/>
  <c r="H787" i="16"/>
  <c r="J1917" i="16"/>
  <c r="I1150" i="16"/>
  <c r="G2486" i="16"/>
  <c r="G1768" i="16"/>
  <c r="G936" i="16"/>
  <c r="F1775" i="16"/>
  <c r="G724" i="16"/>
  <c r="J1827" i="16"/>
  <c r="G1827" i="16"/>
  <c r="F2406" i="16"/>
  <c r="I2264" i="16"/>
  <c r="G577" i="16"/>
  <c r="J577" i="16"/>
  <c r="I2429" i="16"/>
  <c r="H2429" i="16"/>
  <c r="G2417" i="16"/>
  <c r="Y2417" i="16"/>
  <c r="F1799" i="16"/>
  <c r="I2434" i="16"/>
  <c r="F2434" i="16"/>
  <c r="F577" i="16"/>
  <c r="G1984" i="16"/>
  <c r="I1984" i="16"/>
  <c r="J1530" i="16"/>
  <c r="G1324" i="16"/>
  <c r="F1821" i="16"/>
  <c r="J2467" i="16"/>
  <c r="F2448" i="16"/>
  <c r="G2445" i="16"/>
  <c r="F2352" i="16"/>
  <c r="G2293" i="16"/>
  <c r="I2202" i="16"/>
  <c r="F2202" i="16"/>
  <c r="G2202" i="16"/>
  <c r="H2202" i="16"/>
  <c r="H2085" i="16"/>
  <c r="G2085" i="16"/>
  <c r="H2077" i="16"/>
  <c r="F2077" i="16"/>
  <c r="Y2069" i="16"/>
  <c r="F1994" i="16"/>
  <c r="G1994" i="16"/>
  <c r="J1974" i="16"/>
  <c r="F1974" i="16"/>
  <c r="I1974" i="16"/>
  <c r="J1945" i="16"/>
  <c r="H1922" i="16"/>
  <c r="I1922" i="16"/>
  <c r="J1922" i="16"/>
  <c r="F1922" i="16"/>
  <c r="G1922" i="16"/>
  <c r="J1865" i="16"/>
  <c r="G1832" i="16"/>
  <c r="F1793" i="16"/>
  <c r="G1793" i="16"/>
  <c r="H1771" i="16"/>
  <c r="G1534" i="16"/>
  <c r="H1534" i="16"/>
  <c r="I1534" i="16"/>
  <c r="J1534" i="16"/>
  <c r="Y1290" i="16"/>
  <c r="G1288" i="16"/>
  <c r="F1288" i="16"/>
  <c r="H1288" i="16"/>
  <c r="I1288" i="16"/>
  <c r="J1287" i="16"/>
  <c r="G1287" i="16"/>
  <c r="F1287" i="16"/>
  <c r="I1018" i="16"/>
  <c r="G1018" i="16"/>
  <c r="H1018" i="16"/>
  <c r="G824" i="16"/>
  <c r="J821" i="16"/>
  <c r="G821" i="16"/>
  <c r="F722" i="16"/>
  <c r="I662" i="16"/>
  <c r="G662" i="16"/>
  <c r="H662" i="16"/>
  <c r="F662" i="16"/>
  <c r="G2476" i="16"/>
  <c r="J2411" i="16"/>
  <c r="G848" i="16"/>
  <c r="F1014" i="16"/>
  <c r="J1870" i="16"/>
  <c r="H1162" i="16"/>
  <c r="J2445" i="16"/>
  <c r="I1994" i="16"/>
  <c r="H1981" i="16"/>
  <c r="G2395" i="16"/>
  <c r="F2395" i="16"/>
  <c r="H2336" i="16"/>
  <c r="J2336" i="16"/>
  <c r="F2336" i="16"/>
  <c r="Y1831" i="16"/>
  <c r="I1829" i="16"/>
  <c r="Y1759" i="16"/>
  <c r="Y2302" i="16"/>
  <c r="Y1780" i="16"/>
  <c r="Y1749" i="16"/>
  <c r="Y1744" i="16"/>
  <c r="I2211" i="16"/>
  <c r="J2180" i="16"/>
  <c r="H2180" i="16"/>
  <c r="Y2070" i="16"/>
  <c r="Y1615" i="16"/>
  <c r="Y1542" i="16"/>
  <c r="Y1578" i="16"/>
  <c r="Y1512" i="16"/>
  <c r="Y1258" i="16"/>
  <c r="Y1246" i="16"/>
  <c r="Y1165" i="16"/>
  <c r="Y1163" i="16"/>
  <c r="Y1385" i="16"/>
  <c r="Y1310" i="16"/>
  <c r="Y1271" i="16"/>
  <c r="Y1177" i="16"/>
  <c r="Y1003" i="16"/>
  <c r="J1003" i="16"/>
  <c r="Y1027" i="16"/>
  <c r="Y1025" i="16"/>
  <c r="Y806" i="16"/>
  <c r="Y764" i="16"/>
  <c r="Y618" i="16"/>
  <c r="Y549" i="16"/>
  <c r="Y924" i="16"/>
  <c r="Y847" i="16"/>
  <c r="Y804" i="16"/>
  <c r="G686" i="16"/>
  <c r="Y633" i="16"/>
  <c r="Y614" i="16"/>
  <c r="Y1012" i="16"/>
  <c r="Y926" i="16"/>
  <c r="G857" i="16"/>
  <c r="Y845" i="16"/>
  <c r="Y825" i="16"/>
  <c r="Y622" i="16"/>
  <c r="I1367" i="16"/>
  <c r="G1367" i="16"/>
  <c r="H1756" i="16"/>
  <c r="J1756" i="16"/>
  <c r="F666" i="16"/>
  <c r="J779" i="16"/>
  <c r="J2425" i="16"/>
  <c r="F1144" i="16"/>
  <c r="J2159" i="16"/>
  <c r="F1210" i="16"/>
  <c r="F1283" i="16"/>
  <c r="H2258" i="16"/>
  <c r="G2479" i="16"/>
  <c r="I604" i="16"/>
  <c r="J825" i="16"/>
  <c r="F833" i="16"/>
  <c r="H1340" i="16"/>
  <c r="F1352" i="16"/>
  <c r="F1907" i="16"/>
  <c r="F2360" i="16"/>
  <c r="I2360" i="16"/>
  <c r="I1447" i="16"/>
  <c r="H1927" i="16"/>
  <c r="F2179" i="16"/>
  <c r="H2179" i="16"/>
  <c r="H568" i="16"/>
  <c r="H684" i="16"/>
  <c r="F2121" i="16"/>
  <c r="I2177" i="16"/>
  <c r="F641" i="16"/>
  <c r="H731" i="16"/>
  <c r="F731" i="16"/>
  <c r="H1456" i="16"/>
  <c r="F1582" i="16"/>
  <c r="J1241" i="16"/>
  <c r="J2340" i="16"/>
  <c r="H2364" i="16"/>
  <c r="I2433" i="16"/>
  <c r="J1163" i="16"/>
  <c r="I1886" i="16"/>
  <c r="F1886" i="16"/>
  <c r="F1919" i="16"/>
  <c r="J2006" i="16"/>
  <c r="I2006" i="16"/>
  <c r="I2126" i="16"/>
  <c r="H2140" i="16"/>
  <c r="F2356" i="16"/>
  <c r="I1669" i="16"/>
  <c r="F2479" i="16"/>
  <c r="F924" i="16"/>
  <c r="H924" i="16"/>
  <c r="I924" i="16"/>
  <c r="J1078" i="16"/>
  <c r="J888" i="16"/>
  <c r="H973" i="16"/>
  <c r="J1452" i="16"/>
  <c r="G1676" i="16"/>
  <c r="H1920" i="16"/>
  <c r="F2143" i="16"/>
  <c r="J2155" i="16"/>
  <c r="J2190" i="16"/>
  <c r="I839" i="16"/>
  <c r="I845" i="16"/>
  <c r="J845" i="16"/>
  <c r="G1214" i="16"/>
  <c r="H1792" i="16"/>
  <c r="J1905" i="16"/>
  <c r="G1905" i="16"/>
  <c r="H2296" i="16"/>
  <c r="J2296" i="16"/>
  <c r="G2370" i="16"/>
  <c r="H1119" i="16"/>
  <c r="J1165" i="16"/>
  <c r="F1558" i="16"/>
  <c r="H1579" i="16"/>
  <c r="G1669" i="16"/>
  <c r="J1835" i="16"/>
  <c r="H2249" i="16"/>
  <c r="J2163" i="16"/>
  <c r="I2163" i="16"/>
  <c r="J1708" i="16"/>
  <c r="I1708" i="16"/>
  <c r="H1995" i="16"/>
  <c r="F2446" i="16"/>
  <c r="F1381" i="16"/>
  <c r="H225" i="16"/>
  <c r="H1140" i="16"/>
  <c r="I1189" i="16"/>
  <c r="F1715" i="16"/>
  <c r="I1715" i="16"/>
  <c r="H1301" i="16"/>
  <c r="I1301" i="16"/>
  <c r="H2246" i="16"/>
  <c r="H1096" i="16"/>
  <c r="J2294" i="16"/>
  <c r="H1409" i="16"/>
  <c r="J1955" i="16"/>
  <c r="H1169" i="16"/>
  <c r="J1240" i="16"/>
  <c r="I1240" i="16"/>
  <c r="F1240" i="16"/>
  <c r="H1240" i="16"/>
  <c r="J1706" i="16"/>
  <c r="H1706" i="16"/>
  <c r="I1957" i="16"/>
  <c r="F2014" i="16"/>
  <c r="J2018" i="16"/>
  <c r="I2081" i="16"/>
  <c r="J2081" i="16"/>
  <c r="I2259" i="16"/>
  <c r="H713" i="16"/>
  <c r="H1132" i="16"/>
  <c r="F1419" i="16"/>
  <c r="H1619" i="16"/>
  <c r="F1619" i="16"/>
  <c r="J1619" i="16"/>
  <c r="J1688" i="16"/>
  <c r="G1688" i="16"/>
  <c r="I840" i="16"/>
  <c r="G1894" i="16"/>
  <c r="J2242" i="16"/>
  <c r="I2242" i="16"/>
  <c r="G1381" i="16"/>
  <c r="J1664" i="16"/>
  <c r="I1664" i="16"/>
  <c r="H1664" i="16"/>
  <c r="F1695" i="16"/>
  <c r="J1725" i="16"/>
  <c r="I1185" i="16"/>
  <c r="F967" i="16"/>
  <c r="H1300" i="16"/>
  <c r="I1702" i="16"/>
  <c r="H1702" i="16"/>
  <c r="H892" i="16"/>
  <c r="H1116" i="16"/>
  <c r="J1871" i="16"/>
  <c r="G1871" i="16"/>
  <c r="F2269" i="16"/>
  <c r="I669" i="16"/>
  <c r="H2062" i="16"/>
  <c r="F2062" i="16"/>
  <c r="J597" i="16"/>
  <c r="H597" i="16"/>
  <c r="H1698" i="16"/>
  <c r="H1689" i="16"/>
  <c r="I2386" i="16"/>
  <c r="F902" i="16"/>
  <c r="I589" i="16"/>
  <c r="H589" i="16"/>
  <c r="J593" i="16"/>
  <c r="I688" i="16"/>
  <c r="J688" i="16"/>
  <c r="H1524" i="16"/>
  <c r="J1193" i="16"/>
  <c r="H1489" i="16"/>
  <c r="G1787" i="16"/>
  <c r="J1787" i="16"/>
  <c r="H1787" i="16"/>
  <c r="J1979" i="16"/>
  <c r="F1979" i="16"/>
  <c r="J2353" i="16"/>
  <c r="I2353" i="16"/>
  <c r="F2353" i="16"/>
  <c r="I2455" i="16"/>
  <c r="F2455" i="16"/>
  <c r="J2455" i="16"/>
  <c r="G574" i="16"/>
  <c r="F1281" i="16"/>
  <c r="F1863" i="16"/>
  <c r="H1369" i="16"/>
  <c r="J1369" i="16"/>
  <c r="F1427" i="16"/>
  <c r="H1427" i="16"/>
  <c r="I993" i="16"/>
  <c r="G993" i="16"/>
  <c r="F993" i="16"/>
  <c r="H2432" i="16"/>
  <c r="F1665" i="16"/>
  <c r="I1665" i="16"/>
  <c r="G1056" i="16"/>
  <c r="J908" i="16"/>
  <c r="F632" i="16"/>
  <c r="I759" i="16"/>
  <c r="F759" i="16"/>
  <c r="J759" i="16"/>
  <c r="J1270" i="16"/>
  <c r="H1270" i="16"/>
  <c r="I1270" i="16"/>
  <c r="F1270" i="16"/>
  <c r="J775" i="16"/>
  <c r="H775" i="16"/>
  <c r="F1057" i="16"/>
  <c r="F1310" i="16"/>
  <c r="H2002" i="16"/>
  <c r="J2490" i="16"/>
  <c r="I1034" i="16"/>
  <c r="G1865" i="16"/>
  <c r="I2117" i="16"/>
  <c r="F2117" i="16"/>
  <c r="I1246" i="16"/>
  <c r="I1810" i="16"/>
  <c r="J2013" i="16"/>
  <c r="H2013" i="16"/>
  <c r="J552" i="16"/>
  <c r="H552" i="16"/>
  <c r="J1746" i="16"/>
  <c r="J856" i="16"/>
  <c r="J2223" i="16"/>
  <c r="F1201" i="16"/>
  <c r="F1940" i="16"/>
  <c r="J2079" i="16"/>
  <c r="J974" i="16"/>
  <c r="F974" i="16"/>
  <c r="J1908" i="16"/>
  <c r="J1020" i="16"/>
  <c r="J2130" i="16"/>
  <c r="H2130" i="16"/>
  <c r="F2130" i="16"/>
  <c r="I529" i="16"/>
  <c r="H529" i="16"/>
  <c r="F2220" i="16"/>
  <c r="H2352" i="16"/>
  <c r="J2352" i="16"/>
  <c r="J2430" i="16"/>
  <c r="F2472" i="16"/>
  <c r="G2472" i="16"/>
  <c r="H1003" i="16"/>
  <c r="I1003" i="16"/>
  <c r="F2180" i="16"/>
  <c r="F1037" i="16"/>
  <c r="J2077" i="16"/>
  <c r="F2419" i="16"/>
  <c r="G2180" i="16"/>
  <c r="H1506" i="16"/>
  <c r="F1506" i="16"/>
  <c r="J1860" i="16"/>
  <c r="I1860" i="16"/>
  <c r="F2054" i="16"/>
  <c r="J2374" i="16"/>
  <c r="G940" i="16"/>
  <c r="F764" i="16"/>
  <c r="I764" i="16"/>
  <c r="J961" i="16"/>
  <c r="F1542" i="16"/>
  <c r="H1542" i="16"/>
  <c r="G2070" i="16"/>
  <c r="J1829" i="16"/>
  <c r="F2405" i="16"/>
  <c r="H2405" i="16"/>
  <c r="I2405" i="16"/>
  <c r="I2069" i="16"/>
  <c r="F2082" i="16"/>
  <c r="J2082" i="16"/>
  <c r="I2347" i="16"/>
  <c r="J2347" i="16"/>
  <c r="I1780" i="16"/>
  <c r="J1780" i="16"/>
  <c r="F2230" i="16"/>
  <c r="H2230" i="16"/>
  <c r="J2230" i="16"/>
  <c r="I1290" i="16"/>
  <c r="G2077" i="16"/>
  <c r="J2469" i="16"/>
  <c r="J2266" i="16"/>
  <c r="H2266" i="16"/>
  <c r="G1517" i="16"/>
  <c r="I1517" i="16"/>
  <c r="H1517" i="16"/>
  <c r="J1517" i="16"/>
  <c r="F1517" i="16"/>
  <c r="I1458" i="16"/>
  <c r="H1458" i="16"/>
  <c r="J1434" i="16"/>
  <c r="H1434" i="16"/>
  <c r="J627" i="16"/>
  <c r="I627" i="16"/>
  <c r="F627" i="16"/>
  <c r="H627" i="16"/>
  <c r="G2461" i="16"/>
  <c r="F1384" i="16"/>
  <c r="G534" i="16"/>
  <c r="H573" i="16"/>
  <c r="F573" i="16"/>
  <c r="I573" i="16"/>
  <c r="J573" i="16"/>
  <c r="G573" i="16"/>
  <c r="H1460" i="16"/>
  <c r="I1460" i="16"/>
  <c r="H2100" i="16"/>
  <c r="G2100" i="16"/>
  <c r="F1773" i="16"/>
  <c r="G1773" i="16"/>
  <c r="F2481" i="16"/>
  <c r="J2478" i="16"/>
  <c r="H2478" i="16"/>
  <c r="J1928" i="16"/>
  <c r="F1928" i="16"/>
  <c r="H1867" i="16"/>
  <c r="G1867" i="16"/>
  <c r="J1867" i="16"/>
  <c r="H1637" i="16"/>
  <c r="Y1637" i="16"/>
  <c r="Y1629" i="16"/>
  <c r="Y1621" i="16"/>
  <c r="I1613" i="16"/>
  <c r="G1613" i="16"/>
  <c r="I1605" i="16"/>
  <c r="Y1597" i="16"/>
  <c r="Y1585" i="16"/>
  <c r="I1573" i="16"/>
  <c r="F1573" i="16"/>
  <c r="H1573" i="16"/>
  <c r="Y1565" i="16"/>
  <c r="I1557" i="16"/>
  <c r="F1557" i="16"/>
  <c r="Y1509" i="16"/>
  <c r="Y1505" i="16"/>
  <c r="F1505" i="16"/>
  <c r="J1505" i="16"/>
  <c r="G1497" i="16"/>
  <c r="J1497" i="16"/>
  <c r="G1489" i="16"/>
  <c r="I1489" i="16"/>
  <c r="Y1426" i="16"/>
  <c r="Y1418" i="16"/>
  <c r="F1398" i="16"/>
  <c r="Y1398" i="16"/>
  <c r="Y1390" i="16"/>
  <c r="F723" i="16"/>
  <c r="Y707" i="16"/>
  <c r="Y691" i="16"/>
  <c r="I683" i="16"/>
  <c r="F683" i="16"/>
  <c r="Y635" i="16"/>
  <c r="G631" i="16"/>
  <c r="Y631" i="16"/>
  <c r="I615" i="16"/>
  <c r="F615" i="16"/>
  <c r="F611" i="16"/>
  <c r="I611" i="16"/>
  <c r="H611" i="16"/>
  <c r="Y607" i="16"/>
  <c r="J607" i="16"/>
  <c r="H599" i="16"/>
  <c r="J599" i="16"/>
  <c r="I599" i="16"/>
  <c r="G595" i="16"/>
  <c r="F591" i="16"/>
  <c r="F587" i="16"/>
  <c r="Y587" i="16"/>
  <c r="Y583" i="16"/>
  <c r="H579" i="16"/>
  <c r="F579" i="16"/>
  <c r="I579" i="16"/>
  <c r="Y575" i="16"/>
  <c r="Y571" i="16"/>
  <c r="Y551" i="16"/>
  <c r="Y543" i="16"/>
  <c r="Y539" i="16"/>
  <c r="Y535" i="16"/>
  <c r="Y531" i="16"/>
  <c r="G523" i="16"/>
  <c r="Y523" i="16"/>
  <c r="J1317" i="16"/>
  <c r="G1434" i="16"/>
  <c r="F1605" i="16"/>
  <c r="G1120" i="16"/>
  <c r="G1369" i="16"/>
  <c r="I1369" i="16"/>
  <c r="G1427" i="16"/>
  <c r="J1427" i="16"/>
  <c r="J2224" i="16"/>
  <c r="I2224" i="16"/>
  <c r="I1051" i="16"/>
  <c r="F2018" i="16"/>
  <c r="G579" i="16"/>
  <c r="Y627" i="16"/>
  <c r="H2318" i="16"/>
  <c r="F1804" i="16"/>
  <c r="J2165" i="16"/>
  <c r="H2292" i="16"/>
  <c r="G1144" i="16"/>
  <c r="G1161" i="16"/>
  <c r="I1575" i="16"/>
  <c r="H1575" i="16"/>
  <c r="G1486" i="16"/>
  <c r="F1497" i="16"/>
  <c r="H683" i="16"/>
  <c r="H1563" i="16"/>
  <c r="I1563" i="16"/>
  <c r="I1977" i="16"/>
  <c r="H2319" i="16"/>
  <c r="F2319" i="16"/>
  <c r="I2319" i="16"/>
  <c r="G2319" i="16"/>
  <c r="G2378" i="16"/>
  <c r="F2378" i="16"/>
  <c r="I2378" i="16"/>
  <c r="H2378" i="16"/>
  <c r="I2180" i="16"/>
  <c r="J1023" i="16"/>
  <c r="I1427" i="16"/>
  <c r="F1369" i="16"/>
  <c r="I1409" i="16"/>
  <c r="G2318" i="16"/>
  <c r="F2126" i="16"/>
  <c r="J1478" i="16"/>
  <c r="F2318" i="16"/>
  <c r="I1001" i="16"/>
  <c r="J1605" i="16"/>
  <c r="H1744" i="16"/>
  <c r="I694" i="16"/>
  <c r="H694" i="16"/>
  <c r="H1605" i="16"/>
  <c r="F2347" i="16"/>
  <c r="Y591" i="16"/>
  <c r="H967" i="16"/>
  <c r="J2440" i="16"/>
  <c r="I2440" i="16"/>
  <c r="F892" i="16"/>
  <c r="J892" i="16"/>
  <c r="Y1525" i="16"/>
  <c r="Y723" i="16"/>
  <c r="G597" i="16"/>
  <c r="F597" i="16"/>
  <c r="I1928" i="16"/>
  <c r="Y1446" i="16"/>
  <c r="F1474" i="16"/>
  <c r="J1792" i="16"/>
  <c r="F1792" i="16"/>
  <c r="G2296" i="16"/>
  <c r="G2338" i="16"/>
  <c r="I2338" i="16"/>
  <c r="F2441" i="16"/>
  <c r="I2441" i="16"/>
  <c r="Y1589" i="16"/>
  <c r="G1634" i="16"/>
  <c r="J1634" i="16"/>
  <c r="I1634" i="16"/>
  <c r="I1673" i="16"/>
  <c r="G1929" i="16"/>
  <c r="I2020" i="16"/>
  <c r="H2020" i="16"/>
  <c r="G2126" i="16"/>
  <c r="F2140" i="16"/>
  <c r="J2140" i="16"/>
  <c r="I2140" i="16"/>
  <c r="J2177" i="16"/>
  <c r="H2177" i="16"/>
  <c r="F2177" i="16"/>
  <c r="G2177" i="16"/>
  <c r="I1497" i="16"/>
  <c r="G1266" i="16"/>
  <c r="Y1497" i="16"/>
  <c r="J1306" i="16"/>
  <c r="F1306" i="16"/>
  <c r="I863" i="16"/>
  <c r="I943" i="16"/>
  <c r="G943" i="16"/>
  <c r="H943" i="16"/>
  <c r="J943" i="16"/>
  <c r="H1030" i="16"/>
  <c r="G1317" i="16"/>
  <c r="F1169" i="16"/>
  <c r="I1169" i="16"/>
  <c r="H1918" i="16"/>
  <c r="J1918" i="16"/>
  <c r="H1151" i="16"/>
  <c r="G1151" i="16"/>
  <c r="I2042" i="16"/>
  <c r="I1510" i="16"/>
  <c r="G2424" i="16"/>
  <c r="I828" i="16"/>
  <c r="G828" i="16"/>
  <c r="F828" i="16"/>
  <c r="Y1617" i="16"/>
  <c r="G1609" i="16"/>
  <c r="G1593" i="16"/>
  <c r="Y1577" i="16"/>
  <c r="G1569" i="16"/>
  <c r="G1537" i="16"/>
  <c r="Y1529" i="16"/>
  <c r="G1521" i="16"/>
  <c r="I1521" i="16"/>
  <c r="J1521" i="16"/>
  <c r="H1521" i="16"/>
  <c r="I1513" i="16"/>
  <c r="F1501" i="16"/>
  <c r="H1501" i="16"/>
  <c r="I1501" i="16"/>
  <c r="J1501" i="16"/>
  <c r="Y1485" i="16"/>
  <c r="Y1481" i="16"/>
  <c r="G1481" i="16"/>
  <c r="Y1454" i="16"/>
  <c r="Y1422" i="16"/>
  <c r="G1378" i="16"/>
  <c r="Y719" i="16"/>
  <c r="Y711" i="16"/>
  <c r="G687" i="16"/>
  <c r="Y687" i="16"/>
  <c r="I651" i="16"/>
  <c r="Y643" i="16"/>
  <c r="J1489" i="16"/>
  <c r="F1767" i="16"/>
  <c r="J1151" i="16"/>
  <c r="J534" i="16"/>
  <c r="G1003" i="16"/>
  <c r="I1542" i="16"/>
  <c r="G1542" i="16"/>
  <c r="I1759" i="16"/>
  <c r="G1796" i="16"/>
  <c r="H651" i="16"/>
  <c r="Y647" i="16"/>
  <c r="Y715" i="16"/>
  <c r="G711" i="16"/>
  <c r="Y1613" i="16"/>
  <c r="J615" i="16"/>
  <c r="Y1462" i="16"/>
  <c r="H1675" i="16"/>
  <c r="F1675" i="16"/>
  <c r="I1884" i="16"/>
  <c r="H1933" i="16"/>
  <c r="J828" i="16"/>
  <c r="I728" i="16"/>
  <c r="J1231" i="16"/>
  <c r="I1231" i="16"/>
  <c r="H1231" i="16"/>
  <c r="G1772" i="16"/>
  <c r="F2055" i="16"/>
  <c r="H2055" i="16"/>
  <c r="G2055" i="16"/>
  <c r="J2311" i="16"/>
  <c r="G2311" i="16"/>
  <c r="H2311" i="16"/>
  <c r="I2082" i="16"/>
  <c r="G2082" i="16"/>
  <c r="G572" i="16"/>
  <c r="J669" i="16"/>
  <c r="J811" i="16"/>
  <c r="I811" i="16"/>
  <c r="H1241" i="16"/>
  <c r="F1241" i="16"/>
  <c r="G2148" i="16"/>
  <c r="F2148" i="16"/>
  <c r="I1954" i="16"/>
  <c r="F1954" i="16"/>
  <c r="I2477" i="16"/>
  <c r="H2477" i="16"/>
  <c r="I797" i="16"/>
  <c r="H797" i="16"/>
  <c r="F797" i="16"/>
  <c r="I1758" i="16"/>
  <c r="G1758" i="16"/>
  <c r="F1236" i="16"/>
  <c r="G1236" i="16"/>
  <c r="I1236" i="16"/>
  <c r="J2300" i="16"/>
  <c r="H2300" i="16"/>
  <c r="Y1625" i="16"/>
  <c r="Y1609" i="16"/>
  <c r="Y1605" i="16"/>
  <c r="Y1601" i="16"/>
  <c r="Y1593" i="16"/>
  <c r="Y1569" i="16"/>
  <c r="Y1561" i="16"/>
  <c r="Y1557" i="16"/>
  <c r="Y1537" i="16"/>
  <c r="Y1533" i="16"/>
  <c r="Y1521" i="16"/>
  <c r="Y1517" i="16"/>
  <c r="H1389" i="16"/>
  <c r="G1389" i="16"/>
  <c r="F1389" i="16"/>
  <c r="Y1382" i="16"/>
  <c r="Y1378" i="16"/>
  <c r="G1093" i="16"/>
  <c r="I1093" i="16"/>
  <c r="J1054" i="16"/>
  <c r="H1054" i="16"/>
  <c r="I1054" i="16"/>
  <c r="H2150" i="16"/>
  <c r="I2150" i="16"/>
  <c r="I2023" i="16"/>
  <c r="F2023" i="16"/>
  <c r="J2023" i="16"/>
  <c r="F1739" i="16"/>
  <c r="H1739" i="16"/>
  <c r="G1050" i="16"/>
  <c r="H1050" i="16"/>
  <c r="F1050" i="16"/>
  <c r="H2082" i="16"/>
  <c r="F1908" i="16"/>
  <c r="H1940" i="16"/>
  <c r="J2176" i="16"/>
  <c r="I2196" i="16"/>
  <c r="H1962" i="16"/>
  <c r="H2184" i="16"/>
  <c r="J1389" i="16"/>
  <c r="I955" i="16"/>
  <c r="F955" i="16"/>
  <c r="H2023" i="16"/>
  <c r="G2258" i="16"/>
  <c r="J2258" i="16"/>
  <c r="I640" i="16"/>
  <c r="H640" i="16"/>
  <c r="I684" i="16"/>
  <c r="H1205" i="16"/>
  <c r="G2372" i="16"/>
  <c r="I2372" i="16"/>
  <c r="F2150" i="16"/>
  <c r="G2477" i="16"/>
  <c r="F2477" i="16"/>
  <c r="J1050" i="16"/>
  <c r="I1405" i="16"/>
  <c r="H1440" i="16"/>
  <c r="H1498" i="16"/>
  <c r="I1498" i="16"/>
  <c r="F1770" i="16"/>
  <c r="H1770" i="16"/>
  <c r="I1770" i="16"/>
  <c r="F1834" i="16"/>
  <c r="H2089" i="16"/>
  <c r="J2089" i="16"/>
  <c r="H2138" i="16"/>
  <c r="G998" i="16"/>
  <c r="J2038" i="16"/>
  <c r="I1038" i="16"/>
  <c r="H1011" i="16"/>
  <c r="J1011" i="16"/>
  <c r="I1080" i="16"/>
  <c r="J1734" i="16"/>
  <c r="I1638" i="16"/>
  <c r="F1638" i="16"/>
  <c r="F1026" i="16"/>
  <c r="G2005" i="16"/>
  <c r="H2262" i="16"/>
  <c r="F2262" i="16"/>
  <c r="H726" i="16"/>
  <c r="F726" i="16"/>
  <c r="G726" i="16"/>
  <c r="I1147" i="16"/>
  <c r="G2359" i="16"/>
  <c r="J1824" i="16"/>
  <c r="F2219" i="16"/>
  <c r="H2219" i="16"/>
  <c r="I657" i="16"/>
  <c r="J657" i="16"/>
  <c r="G657" i="16"/>
  <c r="H1562" i="16"/>
  <c r="G1562" i="16"/>
  <c r="F2452" i="16"/>
  <c r="J2452" i="16"/>
  <c r="J990" i="16"/>
  <c r="F990" i="16"/>
  <c r="Y595" i="16"/>
  <c r="H584" i="16"/>
  <c r="G584" i="16"/>
  <c r="J584" i="16"/>
  <c r="F2086" i="16"/>
  <c r="G2011" i="16"/>
  <c r="Y2011" i="16"/>
  <c r="I2007" i="16"/>
  <c r="H2007" i="16"/>
  <c r="G1991" i="16"/>
  <c r="F1847" i="16"/>
  <c r="I1847" i="16"/>
  <c r="F1719" i="16"/>
  <c r="G1703" i="16"/>
  <c r="Y1703" i="16"/>
  <c r="F1656" i="16"/>
  <c r="I1377" i="16"/>
  <c r="F1377" i="16"/>
  <c r="Y1338" i="16"/>
  <c r="J1318" i="16"/>
  <c r="Y1216" i="16"/>
  <c r="Y1058" i="16"/>
  <c r="F1018" i="16"/>
  <c r="G1002" i="16"/>
  <c r="H966" i="16"/>
  <c r="Y934" i="16"/>
  <c r="Y930" i="16"/>
  <c r="H926" i="16"/>
  <c r="J926" i="16"/>
  <c r="F922" i="16"/>
  <c r="H821" i="16"/>
  <c r="J809" i="16"/>
  <c r="H809" i="16"/>
  <c r="Y805" i="16"/>
  <c r="J789" i="16"/>
  <c r="H789" i="16"/>
  <c r="Y734" i="16"/>
  <c r="F714" i="16"/>
  <c r="F618" i="16"/>
  <c r="H1926" i="16"/>
  <c r="F1680" i="16"/>
  <c r="F1432" i="16"/>
  <c r="H1492" i="16"/>
  <c r="Y962" i="16"/>
  <c r="G1216" i="16"/>
  <c r="I966" i="16"/>
  <c r="G2086" i="16"/>
  <c r="Y1255" i="16"/>
  <c r="I898" i="16"/>
  <c r="G2007" i="16"/>
  <c r="G1377" i="16"/>
  <c r="I1656" i="16"/>
  <c r="I1719" i="16"/>
  <c r="Y2043" i="16"/>
  <c r="Y2039" i="16"/>
  <c r="Y1660" i="16"/>
  <c r="Y1656" i="16"/>
  <c r="Y1652" i="16"/>
  <c r="Y773" i="16"/>
  <c r="Y765" i="16"/>
  <c r="Y746" i="16"/>
  <c r="H738" i="16"/>
  <c r="Y695" i="16"/>
  <c r="Y683" i="16"/>
  <c r="I2448" i="16"/>
  <c r="Y2162" i="16"/>
  <c r="Y2110" i="16"/>
  <c r="Y2075" i="16"/>
  <c r="Y2063" i="16"/>
  <c r="Y1999" i="16"/>
  <c r="Y1995" i="16"/>
  <c r="Y1991" i="16"/>
  <c r="Y1867" i="16"/>
  <c r="Y1648" i="16"/>
  <c r="Y1353" i="16"/>
  <c r="J1321" i="16"/>
  <c r="Y1314" i="16"/>
  <c r="Y1306" i="16"/>
  <c r="Y1302" i="16"/>
  <c r="Y1286" i="16"/>
  <c r="Y1274" i="16"/>
  <c r="Y1034" i="16"/>
  <c r="Y1030" i="16"/>
  <c r="Y1026" i="16"/>
  <c r="Y1022" i="16"/>
  <c r="Y1014" i="16"/>
  <c r="Y1010" i="16"/>
  <c r="Y942" i="16"/>
  <c r="Y626" i="16"/>
  <c r="Y623" i="16"/>
  <c r="Y619" i="16"/>
  <c r="G2487" i="16"/>
  <c r="F1946" i="16"/>
  <c r="H1946" i="16"/>
  <c r="J1910" i="16"/>
  <c r="I1910" i="16"/>
  <c r="I1854" i="16"/>
  <c r="F1854" i="16"/>
  <c r="F1842" i="16"/>
  <c r="Y1567" i="16"/>
  <c r="Y1442" i="16"/>
  <c r="Y1434" i="16"/>
  <c r="I1411" i="16"/>
  <c r="G1411" i="16"/>
  <c r="H1411" i="16"/>
  <c r="Y894" i="16"/>
  <c r="Y789" i="16"/>
  <c r="Y785" i="16"/>
  <c r="Y603" i="16"/>
  <c r="G2473" i="16"/>
  <c r="G2339" i="16"/>
  <c r="Y1017" i="16"/>
  <c r="Y1021" i="16"/>
  <c r="Y1157" i="16"/>
  <c r="F553" i="16"/>
  <c r="J613" i="16"/>
  <c r="G1372" i="16"/>
  <c r="H1089" i="16"/>
  <c r="Y2387" i="16"/>
  <c r="Y2380" i="16"/>
  <c r="Y2228" i="16"/>
  <c r="Y1982" i="16"/>
  <c r="Y1458" i="16"/>
  <c r="Y1377" i="16"/>
  <c r="Y730" i="16"/>
  <c r="Y726" i="16"/>
  <c r="Y534" i="16"/>
  <c r="Y530" i="16"/>
  <c r="G2439" i="16"/>
  <c r="G2401" i="16"/>
  <c r="Y2351" i="16"/>
  <c r="Y2339" i="16"/>
  <c r="Y2332" i="16"/>
  <c r="Y2303" i="16"/>
  <c r="Y2223" i="16"/>
  <c r="Y2197" i="16"/>
  <c r="Y2137" i="16"/>
  <c r="Y2114" i="16"/>
  <c r="Y2094" i="16"/>
  <c r="Y2090" i="16"/>
  <c r="Y2068" i="16"/>
  <c r="Y2038" i="16"/>
  <c r="Y2034" i="16"/>
  <c r="Y2031" i="16"/>
  <c r="Y2027" i="16"/>
  <c r="Y2019" i="16"/>
  <c r="Y2015" i="16"/>
  <c r="Y1979" i="16"/>
  <c r="Y1930" i="16"/>
  <c r="Y1906" i="16"/>
  <c r="Y1899" i="16"/>
  <c r="Y1866" i="16"/>
  <c r="Y1851" i="16"/>
  <c r="Y1834" i="16"/>
  <c r="Y1804" i="16"/>
  <c r="Y1783" i="16"/>
  <c r="Y1768" i="16"/>
  <c r="Y1680" i="16"/>
  <c r="Y1623" i="16"/>
  <c r="Y1563" i="16"/>
  <c r="Y1501" i="16"/>
  <c r="Y1493" i="16"/>
  <c r="Y1489" i="16"/>
  <c r="Y1388" i="16"/>
  <c r="Y1384" i="16"/>
  <c r="Y1380" i="16"/>
  <c r="Y1376" i="16"/>
  <c r="Y1369" i="16"/>
  <c r="Y1330" i="16"/>
  <c r="Y1233" i="16"/>
  <c r="Y1154" i="16"/>
  <c r="Y1150" i="16"/>
  <c r="Y1146" i="16"/>
  <c r="Y1138" i="16"/>
  <c r="Y1065" i="16"/>
  <c r="Y990" i="16"/>
  <c r="Y986" i="16"/>
  <c r="Y945" i="16"/>
  <c r="Y912" i="16"/>
  <c r="Y740" i="16"/>
  <c r="Y651" i="16"/>
  <c r="Y639" i="16"/>
  <c r="I616" i="16"/>
  <c r="G1154" i="16"/>
  <c r="I1554" i="16"/>
  <c r="F1554" i="16"/>
  <c r="I1131" i="16"/>
  <c r="J2488" i="16"/>
  <c r="F2488" i="16"/>
  <c r="I2305" i="16"/>
  <c r="H2305" i="16"/>
  <c r="J2305" i="16"/>
  <c r="H2159" i="16"/>
  <c r="F2159" i="16"/>
  <c r="F2147" i="16"/>
  <c r="J2147" i="16"/>
  <c r="J2115" i="16"/>
  <c r="H2115" i="16"/>
  <c r="I2115" i="16"/>
  <c r="F2115" i="16"/>
  <c r="G1554" i="16"/>
  <c r="G1780" i="16"/>
  <c r="F1780" i="16"/>
  <c r="H1780" i="16"/>
  <c r="G2069" i="16"/>
  <c r="H2069" i="16"/>
  <c r="F2429" i="16"/>
  <c r="J791" i="16"/>
  <c r="F1203" i="16"/>
  <c r="F2002" i="16"/>
  <c r="G2110" i="16"/>
  <c r="J2110" i="16"/>
  <c r="J2328" i="16"/>
  <c r="F1140" i="16"/>
  <c r="G1251" i="16"/>
  <c r="I1251" i="16"/>
  <c r="I1511" i="16"/>
  <c r="H1511" i="16"/>
  <c r="J1511" i="16"/>
  <c r="H2276" i="16"/>
  <c r="I1191" i="16"/>
  <c r="H1191" i="16"/>
  <c r="J1156" i="16"/>
  <c r="F2211" i="16"/>
  <c r="F1611" i="16"/>
  <c r="F2074" i="16"/>
  <c r="J2074" i="16"/>
  <c r="J1350" i="16"/>
  <c r="H1350" i="16"/>
  <c r="F1350" i="16"/>
  <c r="G1478" i="16"/>
  <c r="I1478" i="16"/>
  <c r="H1478" i="16"/>
  <c r="J1548" i="16"/>
  <c r="I1548" i="16"/>
  <c r="H1548" i="16"/>
  <c r="F1548" i="16"/>
  <c r="J1603" i="16"/>
  <c r="I1603" i="16"/>
  <c r="F2484" i="16"/>
  <c r="I2484" i="16"/>
  <c r="J2471" i="16"/>
  <c r="G2377" i="16"/>
  <c r="J2377" i="16"/>
  <c r="I2167" i="16"/>
  <c r="F2167" i="16"/>
  <c r="J2167" i="16"/>
  <c r="G2155" i="16"/>
  <c r="F2155" i="16"/>
  <c r="H2155" i="16"/>
  <c r="I2155" i="16"/>
  <c r="F2060" i="16"/>
  <c r="I2060" i="16"/>
  <c r="J2060" i="16"/>
  <c r="H1178" i="16"/>
  <c r="I1466" i="16"/>
  <c r="F1335" i="16"/>
  <c r="J771" i="16"/>
  <c r="H771" i="16"/>
  <c r="H841" i="16"/>
  <c r="J841" i="16"/>
  <c r="I2340" i="16"/>
  <c r="H2340" i="16"/>
  <c r="G2340" i="16"/>
  <c r="H2273" i="16"/>
  <c r="G2128" i="16"/>
  <c r="F1933" i="16"/>
  <c r="G1548" i="16"/>
  <c r="H2374" i="16"/>
  <c r="H2328" i="16"/>
  <c r="F2128" i="16"/>
  <c r="I2488" i="16"/>
  <c r="H2074" i="16"/>
  <c r="J1587" i="16"/>
  <c r="G2147" i="16"/>
  <c r="G1350" i="16"/>
  <c r="J1131" i="16"/>
  <c r="G1771" i="16"/>
  <c r="G1116" i="16"/>
  <c r="H2060" i="16"/>
  <c r="F2188" i="16"/>
  <c r="I2432" i="16"/>
  <c r="G2432" i="16"/>
  <c r="F2432" i="16"/>
  <c r="F2233" i="16"/>
  <c r="G2488" i="16"/>
  <c r="J1330" i="16"/>
  <c r="F1894" i="16"/>
  <c r="H1894" i="16"/>
  <c r="I2075" i="16"/>
  <c r="G888" i="16"/>
  <c r="I888" i="16"/>
  <c r="F888" i="16"/>
  <c r="G955" i="16"/>
  <c r="J955" i="16"/>
  <c r="G526" i="16"/>
  <c r="H526" i="16"/>
  <c r="J526" i="16"/>
  <c r="I773" i="16"/>
  <c r="F773" i="16"/>
  <c r="G773" i="16"/>
  <c r="H998" i="16"/>
  <c r="J998" i="16"/>
  <c r="H1197" i="16"/>
  <c r="J1197" i="16"/>
  <c r="I1197" i="16"/>
  <c r="F1197" i="16"/>
  <c r="F1081" i="16"/>
  <c r="G1081" i="16"/>
  <c r="I1081" i="16"/>
  <c r="I1088" i="16"/>
  <c r="F1088" i="16"/>
  <c r="I843" i="16"/>
  <c r="J843" i="16"/>
  <c r="G1112" i="16"/>
  <c r="H1112" i="16"/>
  <c r="I1764" i="16"/>
  <c r="H1764" i="16"/>
  <c r="F1764" i="16"/>
  <c r="H1777" i="16"/>
  <c r="F1777" i="16"/>
  <c r="J1777" i="16"/>
  <c r="F2078" i="16"/>
  <c r="I2131" i="16"/>
  <c r="F2131" i="16"/>
  <c r="H1648" i="16"/>
  <c r="H630" i="16"/>
  <c r="J630" i="16"/>
  <c r="I630" i="16"/>
  <c r="I1043" i="16"/>
  <c r="H1043" i="16"/>
  <c r="J1043" i="16"/>
  <c r="I2300" i="16"/>
  <c r="F2209" i="16"/>
  <c r="J2108" i="16"/>
  <c r="G2108" i="16"/>
  <c r="Y2459" i="16"/>
  <c r="H2451" i="16"/>
  <c r="F2451" i="16"/>
  <c r="I2451" i="16"/>
  <c r="Y2447" i="16"/>
  <c r="Y2431" i="16"/>
  <c r="F2411" i="16"/>
  <c r="I2411" i="16"/>
  <c r="G2408" i="16"/>
  <c r="Y2408" i="16"/>
  <c r="Y2404" i="16"/>
  <c r="H2397" i="16"/>
  <c r="I2397" i="16"/>
  <c r="I2389" i="16"/>
  <c r="G2385" i="16"/>
  <c r="I2373" i="16"/>
  <c r="Y2373" i="16"/>
  <c r="I2365" i="16"/>
  <c r="H2365" i="16"/>
  <c r="J2365" i="16"/>
  <c r="F2361" i="16"/>
  <c r="H2361" i="16"/>
  <c r="J2361" i="16"/>
  <c r="H2349" i="16"/>
  <c r="F2345" i="16"/>
  <c r="H2345" i="16"/>
  <c r="H2341" i="16"/>
  <c r="F2337" i="16"/>
  <c r="G2321" i="16"/>
  <c r="F2321" i="16"/>
  <c r="J2321" i="16"/>
  <c r="Y2317" i="16"/>
  <c r="Y2309" i="16"/>
  <c r="I2293" i="16"/>
  <c r="F2293" i="16"/>
  <c r="Y2245" i="16"/>
  <c r="J2245" i="16"/>
  <c r="G2241" i="16"/>
  <c r="Y2221" i="16"/>
  <c r="I2205" i="16"/>
  <c r="J2205" i="16"/>
  <c r="I2198" i="16"/>
  <c r="F2198" i="16"/>
  <c r="H2186" i="16"/>
  <c r="F2186" i="16"/>
  <c r="I2182" i="16"/>
  <c r="J2182" i="16"/>
  <c r="J2174" i="16"/>
  <c r="I2174" i="16"/>
  <c r="Y2123" i="16"/>
  <c r="Y2107" i="16"/>
  <c r="Y2099" i="16"/>
  <c r="J2087" i="16"/>
  <c r="Y2087" i="16"/>
  <c r="G2076" i="16"/>
  <c r="I2024" i="16"/>
  <c r="F2024" i="16"/>
  <c r="Y2008" i="16"/>
  <c r="G1996" i="16"/>
  <c r="H1988" i="16"/>
  <c r="G1547" i="16"/>
  <c r="Y1547" i="16"/>
  <c r="F1535" i="16"/>
  <c r="I1531" i="16"/>
  <c r="F1527" i="16"/>
  <c r="H1507" i="16"/>
  <c r="J1507" i="16"/>
  <c r="I1499" i="16"/>
  <c r="G1499" i="16"/>
  <c r="H1491" i="16"/>
  <c r="F1491" i="16"/>
  <c r="I1491" i="16"/>
  <c r="G1483" i="16"/>
  <c r="I1483" i="16"/>
  <c r="F1483" i="16"/>
  <c r="H1483" i="16"/>
  <c r="Y1102" i="16"/>
  <c r="G1094" i="16"/>
  <c r="J1094" i="16"/>
  <c r="H1094" i="16"/>
  <c r="F1094" i="16"/>
  <c r="I1094" i="16"/>
  <c r="Y1090" i="16"/>
  <c r="Y1082" i="16"/>
  <c r="Y659" i="16"/>
  <c r="Y655" i="16"/>
  <c r="G2353" i="16"/>
  <c r="H591" i="16"/>
  <c r="F1810" i="16"/>
  <c r="J2149" i="16"/>
  <c r="H2455" i="16"/>
  <c r="I2111" i="16"/>
  <c r="G2386" i="16"/>
  <c r="I614" i="16"/>
  <c r="J1409" i="16"/>
  <c r="H1381" i="16"/>
  <c r="J1381" i="16"/>
  <c r="I2249" i="16"/>
  <c r="F2338" i="16"/>
  <c r="F2190" i="16"/>
  <c r="H1634" i="16"/>
  <c r="J2463" i="16"/>
  <c r="H2141" i="16"/>
  <c r="G1557" i="16"/>
  <c r="H1235" i="16"/>
  <c r="G2467" i="16"/>
  <c r="G666" i="16"/>
  <c r="I1486" i="16"/>
  <c r="J2293" i="16"/>
  <c r="I1761" i="16"/>
  <c r="G2345" i="16"/>
  <c r="H2381" i="16"/>
  <c r="F2397" i="16"/>
  <c r="J1088" i="16"/>
  <c r="F998" i="16"/>
  <c r="Y1539" i="16"/>
  <c r="I2356" i="16"/>
  <c r="J2186" i="16"/>
  <c r="I1507" i="16"/>
  <c r="J1527" i="16"/>
  <c r="Y2056" i="16"/>
  <c r="Y2186" i="16"/>
  <c r="F1301" i="16"/>
  <c r="H2337" i="16"/>
  <c r="Y2159" i="16"/>
  <c r="Y2163" i="16"/>
  <c r="G2174" i="16"/>
  <c r="G2184" i="16"/>
  <c r="J2184" i="16"/>
  <c r="I2184" i="16"/>
  <c r="I2091" i="16"/>
  <c r="F843" i="16"/>
  <c r="F1507" i="16"/>
  <c r="I2004" i="16"/>
  <c r="Y2253" i="16"/>
  <c r="F2205" i="16"/>
  <c r="I1527" i="16"/>
  <c r="H2321" i="16"/>
  <c r="G2325" i="16"/>
  <c r="G2397" i="16"/>
  <c r="J1761" i="16"/>
  <c r="I1648" i="16"/>
  <c r="I1610" i="16"/>
  <c r="G1610" i="16"/>
  <c r="F1610" i="16"/>
  <c r="J1610" i="16"/>
  <c r="J1535" i="16"/>
  <c r="H660" i="16"/>
  <c r="I660" i="16"/>
  <c r="G710" i="16"/>
  <c r="H710" i="16"/>
  <c r="I710" i="16"/>
  <c r="H878" i="16"/>
  <c r="F878" i="16"/>
  <c r="I918" i="16"/>
  <c r="J918" i="16"/>
  <c r="H1345" i="16"/>
  <c r="F1345" i="16"/>
  <c r="G1345" i="16"/>
  <c r="J1345" i="16"/>
  <c r="J1224" i="16"/>
  <c r="I1224" i="16"/>
  <c r="F1224" i="16"/>
  <c r="J1213" i="16"/>
  <c r="G1213" i="16"/>
  <c r="G770" i="16"/>
  <c r="J770" i="16"/>
  <c r="F770" i="16"/>
  <c r="G1460" i="16"/>
  <c r="J1460" i="16"/>
  <c r="F1503" i="16"/>
  <c r="F1653" i="16"/>
  <c r="F2424" i="16"/>
  <c r="J2424" i="16"/>
  <c r="H2209" i="16"/>
  <c r="J2391" i="16"/>
  <c r="H2391" i="16"/>
  <c r="F2116" i="16"/>
  <c r="H2116" i="16"/>
  <c r="I2057" i="16"/>
  <c r="H2057" i="16"/>
  <c r="F1838" i="16"/>
  <c r="I1838" i="16"/>
  <c r="G1784" i="16"/>
  <c r="H1784" i="16"/>
  <c r="I1781" i="16"/>
  <c r="G1781" i="16"/>
  <c r="H1781" i="16"/>
  <c r="J1781" i="16"/>
  <c r="F1734" i="16"/>
  <c r="G1734" i="16"/>
  <c r="J1947" i="16"/>
  <c r="F1947" i="16"/>
  <c r="G1775" i="16"/>
  <c r="I1775" i="16"/>
  <c r="H1775" i="16"/>
  <c r="H1743" i="16"/>
  <c r="I1743" i="16"/>
  <c r="F1743" i="16"/>
  <c r="F1238" i="16"/>
  <c r="G2419" i="16"/>
  <c r="G722" i="16"/>
  <c r="J1542" i="16"/>
  <c r="I1709" i="16"/>
  <c r="H722" i="16"/>
  <c r="F1073" i="16"/>
  <c r="F2315" i="16"/>
  <c r="I2315" i="16"/>
  <c r="F1297" i="16"/>
  <c r="I1940" i="16"/>
  <c r="G856" i="16"/>
  <c r="J1810" i="16"/>
  <c r="H1810" i="16"/>
  <c r="H1504" i="16"/>
  <c r="H1034" i="16"/>
  <c r="J993" i="16"/>
  <c r="H1904" i="16"/>
  <c r="G2455" i="16"/>
  <c r="J2111" i="16"/>
  <c r="F1489" i="16"/>
  <c r="F2386" i="16"/>
  <c r="H2176" i="16"/>
  <c r="H1051" i="16"/>
  <c r="F2081" i="16"/>
  <c r="H2081" i="16"/>
  <c r="F2063" i="16"/>
  <c r="J1301" i="16"/>
  <c r="J1509" i="16"/>
  <c r="I2028" i="16"/>
  <c r="H845" i="16"/>
  <c r="G684" i="16"/>
  <c r="H2190" i="16"/>
  <c r="H1557" i="16"/>
  <c r="J1557" i="16"/>
  <c r="G1586" i="16"/>
  <c r="H2256" i="16"/>
  <c r="H779" i="16"/>
  <c r="H2411" i="16"/>
  <c r="Y1709" i="16"/>
  <c r="G2431" i="16"/>
  <c r="G2451" i="16"/>
  <c r="J1775" i="16"/>
  <c r="H1761" i="16"/>
  <c r="J2345" i="16"/>
  <c r="G1088" i="16"/>
  <c r="I998" i="16"/>
  <c r="Y1507" i="16"/>
  <c r="F1051" i="16"/>
  <c r="G2223" i="16"/>
  <c r="G720" i="16"/>
  <c r="G2182" i="16"/>
  <c r="Y2353" i="16"/>
  <c r="Y2455" i="16"/>
  <c r="I1503" i="16"/>
  <c r="G2117" i="16"/>
  <c r="G2107" i="16"/>
  <c r="H2196" i="16"/>
  <c r="Y2467" i="16"/>
  <c r="G663" i="16"/>
  <c r="G1618" i="16"/>
  <c r="Y1543" i="16"/>
  <c r="Y2127" i="16"/>
  <c r="Y2463" i="16"/>
  <c r="I1706" i="16"/>
  <c r="G1706" i="16"/>
  <c r="I1734" i="16"/>
  <c r="H1610" i="16"/>
  <c r="I749" i="16"/>
  <c r="H2401" i="16"/>
  <c r="G843" i="16"/>
  <c r="H1213" i="16"/>
  <c r="Y1483" i="16"/>
  <c r="Y1988" i="16"/>
  <c r="G568" i="16"/>
  <c r="H1500" i="16"/>
  <c r="G627" i="16"/>
  <c r="J751" i="16"/>
  <c r="Y2095" i="16"/>
  <c r="H2129" i="16"/>
  <c r="G2129" i="16"/>
  <c r="H2182" i="16"/>
  <c r="F2300" i="16"/>
  <c r="I2266" i="16"/>
  <c r="F943" i="16"/>
  <c r="I2401" i="16"/>
  <c r="G1238" i="16"/>
  <c r="I2278" i="16"/>
  <c r="H1734" i="16"/>
  <c r="Y2032" i="16"/>
  <c r="G2360" i="16"/>
  <c r="J2360" i="16"/>
  <c r="Y2241" i="16"/>
  <c r="H2205" i="16"/>
  <c r="I2321" i="16"/>
  <c r="G1175" i="16"/>
  <c r="F918" i="16"/>
  <c r="J660" i="16"/>
  <c r="G2178" i="16"/>
  <c r="F710" i="16"/>
  <c r="F1112" i="16"/>
  <c r="H774" i="16"/>
  <c r="I1213" i="16"/>
  <c r="G1777" i="16"/>
  <c r="H1224" i="16"/>
  <c r="I1749" i="16"/>
  <c r="I1515" i="16"/>
  <c r="I2361" i="16"/>
  <c r="J1491" i="16"/>
  <c r="I770" i="16"/>
  <c r="F1043" i="16"/>
  <c r="G1743" i="16"/>
  <c r="G2305" i="16"/>
  <c r="F1231" i="16"/>
  <c r="G1231" i="16"/>
  <c r="G1638" i="16"/>
  <c r="G752" i="16"/>
  <c r="H1266" i="16"/>
  <c r="G1978" i="16"/>
  <c r="F1978" i="16"/>
  <c r="H1978" i="16"/>
  <c r="J995" i="16"/>
  <c r="G995" i="16"/>
  <c r="F995" i="16"/>
  <c r="J1440" i="16"/>
  <c r="J629" i="16"/>
  <c r="I629" i="16"/>
  <c r="H629" i="16"/>
  <c r="J1873" i="16"/>
  <c r="F1873" i="16"/>
  <c r="G2277" i="16"/>
  <c r="F985" i="16"/>
  <c r="I1594" i="16"/>
  <c r="J1594" i="16"/>
  <c r="G674" i="16"/>
  <c r="I674" i="16"/>
  <c r="F674" i="16"/>
  <c r="J674" i="16"/>
  <c r="J718" i="16"/>
  <c r="H799" i="16"/>
  <c r="G799" i="16"/>
  <c r="I799" i="16"/>
  <c r="J921" i="16"/>
  <c r="G2198" i="16"/>
  <c r="I576" i="16"/>
  <c r="H813" i="16"/>
  <c r="H938" i="16"/>
  <c r="J938" i="16"/>
  <c r="I938" i="16"/>
  <c r="H1977" i="16"/>
  <c r="G1977" i="16"/>
  <c r="F724" i="16"/>
  <c r="J1809" i="16"/>
  <c r="I2480" i="16"/>
  <c r="F1162" i="16"/>
  <c r="G1162" i="16"/>
  <c r="I832" i="16"/>
  <c r="H1029" i="16"/>
  <c r="I1606" i="16"/>
  <c r="H1606" i="16"/>
  <c r="G1606" i="16"/>
  <c r="I975" i="16"/>
  <c r="J2401" i="16"/>
  <c r="H843" i="16"/>
  <c r="J870" i="16"/>
  <c r="H811" i="16"/>
  <c r="G811" i="16"/>
  <c r="I1456" i="16"/>
  <c r="J1765" i="16"/>
  <c r="F542" i="16"/>
  <c r="I542" i="16"/>
  <c r="H1895" i="16"/>
  <c r="G2356" i="16"/>
  <c r="J2356" i="16"/>
  <c r="J2372" i="16"/>
  <c r="H2372" i="16"/>
  <c r="F1163" i="16"/>
  <c r="H1445" i="16"/>
  <c r="G1445" i="16"/>
  <c r="F1634" i="16"/>
  <c r="G1197" i="16"/>
  <c r="H773" i="16"/>
  <c r="H677" i="16"/>
  <c r="G677" i="16"/>
  <c r="J677" i="16"/>
  <c r="F975" i="16"/>
  <c r="I1777" i="16"/>
  <c r="G630" i="16"/>
  <c r="J1648" i="16"/>
  <c r="G1043" i="16"/>
  <c r="G1333" i="16"/>
  <c r="J1333" i="16"/>
  <c r="H1333" i="16"/>
  <c r="I1333" i="16"/>
  <c r="F1536" i="16"/>
  <c r="G1851" i="16"/>
  <c r="H1851" i="16"/>
  <c r="F1851" i="16"/>
  <c r="I1851" i="16"/>
  <c r="F2108" i="16"/>
  <c r="Y2281" i="16"/>
  <c r="G1570" i="16"/>
  <c r="H1570" i="16"/>
  <c r="J1570" i="16"/>
  <c r="H1677" i="16"/>
  <c r="I1677" i="16"/>
  <c r="F1828" i="16"/>
  <c r="J1828" i="16"/>
  <c r="H681" i="16"/>
  <c r="I1562" i="16"/>
  <c r="J1562" i="16"/>
  <c r="G2217" i="16"/>
  <c r="F854" i="16"/>
  <c r="Y43" i="16"/>
  <c r="I2055" i="16"/>
  <c r="J2055" i="16"/>
  <c r="I2038" i="16"/>
  <c r="I1395" i="16"/>
  <c r="H1395" i="16"/>
  <c r="H1484" i="16"/>
  <c r="I1268" i="16"/>
  <c r="H1268" i="16"/>
  <c r="F1268" i="16"/>
  <c r="G1739" i="16"/>
  <c r="J1739" i="16"/>
  <c r="I2375" i="16"/>
  <c r="G1309" i="16"/>
  <c r="J1309" i="16"/>
  <c r="I1309" i="16"/>
  <c r="I1857" i="16"/>
  <c r="J579" i="16"/>
  <c r="F848" i="16"/>
  <c r="J994" i="16"/>
  <c r="F994" i="16"/>
  <c r="I994" i="16"/>
  <c r="J1952" i="16"/>
  <c r="H1952" i="16"/>
  <c r="F617" i="16"/>
  <c r="G617" i="16"/>
  <c r="F2025" i="16"/>
  <c r="H1490" i="16"/>
  <c r="I1712" i="16"/>
  <c r="H1712" i="16"/>
  <c r="I1822" i="16"/>
  <c r="G1822" i="16"/>
  <c r="J1954" i="16"/>
  <c r="J1436" i="16"/>
  <c r="I1436" i="16"/>
  <c r="J1498" i="16"/>
  <c r="G1304" i="16"/>
  <c r="G1789" i="16"/>
  <c r="H1789" i="16"/>
  <c r="G2137" i="16"/>
  <c r="H2137" i="16"/>
  <c r="I1315" i="16"/>
  <c r="F1315" i="16"/>
  <c r="G1801" i="16"/>
  <c r="G2354" i="16"/>
  <c r="J2354" i="16"/>
  <c r="G796" i="16"/>
  <c r="I796" i="16"/>
  <c r="H1753" i="16"/>
  <c r="Y2427" i="16"/>
  <c r="Y2237" i="16"/>
  <c r="Y2182" i="16"/>
  <c r="Y2155" i="16"/>
  <c r="Y2151" i="16"/>
  <c r="I836" i="16"/>
  <c r="Y2488" i="16"/>
  <c r="G2452" i="16"/>
  <c r="Y2273" i="16"/>
  <c r="J2088" i="16"/>
  <c r="I2088" i="16"/>
  <c r="G1909" i="16"/>
  <c r="F1683" i="16"/>
  <c r="H1626" i="16"/>
  <c r="J1626" i="16"/>
  <c r="Y1527" i="16"/>
  <c r="Y1523" i="16"/>
  <c r="Y1515" i="16"/>
  <c r="Y2377" i="16"/>
  <c r="Y2341" i="16"/>
  <c r="Y2337" i="16"/>
  <c r="Y2171" i="16"/>
  <c r="F2007" i="16"/>
  <c r="Y1094" i="16"/>
  <c r="Y1622" i="16"/>
  <c r="F1614" i="16"/>
  <c r="G1566" i="16"/>
  <c r="H1387" i="16"/>
  <c r="G1387" i="16"/>
  <c r="I1387" i="16"/>
  <c r="F1387" i="16"/>
  <c r="I1313" i="16"/>
  <c r="H1230" i="16"/>
  <c r="F1230" i="16"/>
  <c r="F1172" i="16"/>
  <c r="H1172" i="16"/>
  <c r="H866" i="16"/>
  <c r="F862" i="16"/>
  <c r="I862" i="16"/>
  <c r="F816" i="16"/>
  <c r="G698" i="16"/>
  <c r="J698" i="16"/>
  <c r="G654" i="16"/>
  <c r="I654" i="16"/>
  <c r="Y634" i="16"/>
  <c r="G622" i="16"/>
  <c r="J618" i="16"/>
  <c r="Y1775" i="16"/>
  <c r="G1125" i="16"/>
  <c r="H2086" i="16"/>
  <c r="G1879" i="16"/>
  <c r="G1207" i="16"/>
  <c r="Y2435" i="16"/>
  <c r="Y2389" i="16"/>
  <c r="Y2325" i="16"/>
  <c r="Y2321" i="16"/>
  <c r="Y2225" i="16"/>
  <c r="Y2209" i="16"/>
  <c r="Y2028" i="16"/>
  <c r="Y2024" i="16"/>
  <c r="Y2016" i="16"/>
  <c r="Y2012" i="16"/>
  <c r="Y1562" i="16"/>
  <c r="Y1250" i="16"/>
  <c r="Y1172" i="16"/>
  <c r="Y654" i="16"/>
  <c r="Y2401" i="16"/>
  <c r="Y2397" i="16"/>
  <c r="Y2393" i="16"/>
  <c r="Y2369" i="16"/>
  <c r="Y2365" i="16"/>
  <c r="Y2361" i="16"/>
  <c r="Y2349" i="16"/>
  <c r="Y2217" i="16"/>
  <c r="Y1905" i="16"/>
  <c r="Y1847" i="16"/>
  <c r="Y1789" i="16"/>
  <c r="Y1763" i="16"/>
  <c r="Y1743" i="16"/>
  <c r="Y1602" i="16"/>
  <c r="Y1555" i="16"/>
  <c r="Y1535" i="16"/>
  <c r="Y1234" i="16"/>
  <c r="Y694" i="16"/>
  <c r="J2307" i="16"/>
  <c r="I2307" i="16"/>
  <c r="Y2267" i="16"/>
  <c r="Y2227" i="16"/>
  <c r="H2203" i="16"/>
  <c r="H1656" i="16"/>
  <c r="Y1541" i="16"/>
  <c r="F1371" i="16"/>
  <c r="I1371" i="16"/>
  <c r="H665" i="16"/>
  <c r="J553" i="16"/>
  <c r="H1726" i="16"/>
  <c r="F1722" i="16"/>
  <c r="Y1632" i="16"/>
  <c r="Y1616" i="16"/>
  <c r="Y1604" i="16"/>
  <c r="Y1596" i="16"/>
  <c r="Y1584" i="16"/>
  <c r="Y999" i="16"/>
  <c r="F939" i="16"/>
  <c r="H939" i="16"/>
  <c r="J810" i="16"/>
  <c r="Y786" i="16"/>
  <c r="G560" i="16"/>
  <c r="G528" i="16"/>
  <c r="Y824" i="16"/>
  <c r="Y810" i="16"/>
  <c r="Y784" i="16"/>
  <c r="Y670" i="16"/>
  <c r="Y612" i="16"/>
  <c r="Y964" i="16"/>
  <c r="Y948" i="16"/>
  <c r="Y2471" i="16"/>
  <c r="Y2437" i="16"/>
  <c r="Y2406" i="16"/>
  <c r="Y2363" i="16"/>
  <c r="Y2359" i="16"/>
  <c r="Y2347" i="16"/>
  <c r="Y2297" i="16"/>
  <c r="Y2293" i="16"/>
  <c r="Y2289" i="16"/>
  <c r="Y2265" i="16"/>
  <c r="Y2213" i="16"/>
  <c r="Y2180" i="16"/>
  <c r="Y2115" i="16"/>
  <c r="Y2084" i="16"/>
  <c r="Y2060" i="16"/>
  <c r="Y2042" i="16"/>
  <c r="Y2006" i="16"/>
  <c r="Y1992" i="16"/>
  <c r="Y1951" i="16"/>
  <c r="Y1865" i="16"/>
  <c r="Y1861" i="16"/>
  <c r="Y1791" i="16"/>
  <c r="Y1777" i="16"/>
  <c r="Y1773" i="16"/>
  <c r="Y1769" i="16"/>
  <c r="Y1753" i="16"/>
  <c r="Y1513" i="16"/>
  <c r="Y1503" i="16"/>
  <c r="Y1499" i="16"/>
  <c r="Y1495" i="16"/>
  <c r="Y1491" i="16"/>
  <c r="Y1476" i="16"/>
  <c r="Y1450" i="16"/>
  <c r="Y1399" i="16"/>
  <c r="Y1230" i="16"/>
  <c r="Y1019" i="16"/>
  <c r="Y1015" i="16"/>
  <c r="Y822" i="16"/>
  <c r="Y718" i="16"/>
  <c r="Y710" i="16"/>
  <c r="Y680" i="16"/>
  <c r="Y661" i="16"/>
  <c r="Y657" i="16"/>
  <c r="Y592" i="16"/>
  <c r="Y560" i="16"/>
  <c r="Y658" i="16"/>
  <c r="Y1478" i="16"/>
  <c r="Y1437" i="16"/>
  <c r="Y1433" i="16"/>
  <c r="Y1411" i="16"/>
  <c r="Y1395" i="16"/>
  <c r="Y1389" i="16"/>
  <c r="Y1387" i="16"/>
  <c r="Y1383" i="16"/>
  <c r="Y1366" i="16"/>
  <c r="Y1362" i="16"/>
  <c r="Y1324" i="16"/>
  <c r="Y1311" i="16"/>
  <c r="Y1307" i="16"/>
  <c r="Y1288" i="16"/>
  <c r="Y1284" i="16"/>
  <c r="Y1280" i="16"/>
  <c r="Y1276" i="16"/>
  <c r="Y1268" i="16"/>
  <c r="Y1227" i="16"/>
  <c r="Y1208" i="16"/>
  <c r="Y1124" i="16"/>
  <c r="Y1105" i="16"/>
  <c r="Y1042" i="16"/>
  <c r="Y998" i="16"/>
  <c r="Y951" i="16"/>
  <c r="Y947" i="16"/>
  <c r="Y943" i="16"/>
  <c r="Y936" i="16"/>
  <c r="Y929" i="16"/>
  <c r="Y916" i="16"/>
  <c r="Y905" i="16"/>
  <c r="Y850" i="16"/>
  <c r="Y846" i="16"/>
  <c r="Y842" i="16"/>
  <c r="Y792" i="16"/>
  <c r="Y778" i="16"/>
  <c r="Y774" i="16"/>
  <c r="Y770" i="16"/>
  <c r="Y697" i="16"/>
  <c r="Y674" i="16"/>
  <c r="Y668" i="16"/>
  <c r="Y653" i="16"/>
  <c r="Y638" i="16"/>
  <c r="Y596" i="16"/>
  <c r="Y568" i="16"/>
  <c r="Y561" i="16"/>
  <c r="Y537" i="16"/>
  <c r="Y1872" i="16"/>
  <c r="Y1033" i="16"/>
  <c r="Y1029" i="16"/>
  <c r="I2291" i="16"/>
  <c r="H2291" i="16"/>
  <c r="G1292" i="16"/>
  <c r="G981" i="16"/>
  <c r="I1581" i="16"/>
  <c r="F1581" i="16"/>
  <c r="I1105" i="16"/>
  <c r="G1105" i="16"/>
  <c r="H1105" i="16"/>
  <c r="J1105" i="16"/>
  <c r="H2279" i="16"/>
  <c r="G2239" i="16"/>
  <c r="G1755" i="16"/>
  <c r="Y1724" i="16"/>
  <c r="G1681" i="16"/>
  <c r="I1674" i="16"/>
  <c r="F1674" i="16"/>
  <c r="G1666" i="16"/>
  <c r="G1654" i="16"/>
  <c r="Y1654" i="16"/>
  <c r="G1643" i="16"/>
  <c r="Y1643" i="16"/>
  <c r="Y1624" i="16"/>
  <c r="Y1608" i="16"/>
  <c r="Y1592" i="16"/>
  <c r="Y1580" i="16"/>
  <c r="Y1572" i="16"/>
  <c r="Y1560" i="16"/>
  <c r="G1130" i="16"/>
  <c r="I1130" i="16"/>
  <c r="Y1122" i="16"/>
  <c r="G1114" i="16"/>
  <c r="Y1114" i="16"/>
  <c r="Y1091" i="16"/>
  <c r="G1083" i="16"/>
  <c r="Y1068" i="16"/>
  <c r="F1056" i="16"/>
  <c r="I1056" i="16"/>
  <c r="Y1044" i="16"/>
  <c r="I1032" i="16"/>
  <c r="Y1016" i="16"/>
  <c r="Y1000" i="16"/>
  <c r="H988" i="16"/>
  <c r="F988" i="16"/>
  <c r="I988" i="16"/>
  <c r="Y976" i="16"/>
  <c r="I960" i="16"/>
  <c r="H940" i="16"/>
  <c r="J867" i="16"/>
  <c r="H867" i="16"/>
  <c r="J566" i="16"/>
  <c r="Y566" i="16"/>
  <c r="Y562" i="16"/>
  <c r="G562" i="16"/>
  <c r="G1678" i="16"/>
  <c r="F616" i="16"/>
  <c r="G616" i="16"/>
  <c r="I2393" i="16"/>
  <c r="F2393" i="16"/>
  <c r="G1466" i="16"/>
  <c r="H2472" i="16"/>
  <c r="J2472" i="16"/>
  <c r="Y1728" i="16"/>
  <c r="I1580" i="16"/>
  <c r="H1725" i="16"/>
  <c r="I1725" i="16"/>
  <c r="G1725" i="16"/>
  <c r="I1140" i="16"/>
  <c r="I1187" i="16"/>
  <c r="I1615" i="16"/>
  <c r="H1686" i="16"/>
  <c r="G1692" i="16"/>
  <c r="G1674" i="16"/>
  <c r="Y1600" i="16"/>
  <c r="J924" i="16"/>
  <c r="G1078" i="16"/>
  <c r="I1078" i="16"/>
  <c r="H1078" i="16"/>
  <c r="J631" i="16"/>
  <c r="G867" i="16"/>
  <c r="H2423" i="16"/>
  <c r="J2423" i="16"/>
  <c r="H1161" i="16"/>
  <c r="I1161" i="16"/>
  <c r="G1675" i="16"/>
  <c r="G2179" i="16"/>
  <c r="I2253" i="16"/>
  <c r="G2253" i="16"/>
  <c r="F2253" i="16"/>
  <c r="Y1689" i="16"/>
  <c r="J1674" i="16"/>
  <c r="Y1720" i="16"/>
  <c r="J1346" i="16"/>
  <c r="G713" i="16"/>
  <c r="J959" i="16"/>
  <c r="I1678" i="16"/>
  <c r="H1678" i="16"/>
  <c r="F1678" i="16"/>
  <c r="G2268" i="16"/>
  <c r="H2479" i="16"/>
  <c r="J2479" i="16"/>
  <c r="J692" i="16"/>
  <c r="I692" i="16"/>
  <c r="F781" i="16"/>
  <c r="I781" i="16"/>
  <c r="H1815" i="16"/>
  <c r="F1815" i="16"/>
  <c r="G1815" i="16"/>
  <c r="H2109" i="16"/>
  <c r="I2109" i="16"/>
  <c r="I2227" i="16"/>
  <c r="H2376" i="16"/>
  <c r="J1748" i="16"/>
  <c r="G1748" i="16"/>
  <c r="F1748" i="16"/>
  <c r="G2299" i="16"/>
  <c r="Y2295" i="16"/>
  <c r="I2283" i="16"/>
  <c r="Y2271" i="16"/>
  <c r="H2263" i="16"/>
  <c r="G2251" i="16"/>
  <c r="Y2251" i="16"/>
  <c r="G2235" i="16"/>
  <c r="H1728" i="16"/>
  <c r="F1728" i="16"/>
  <c r="J1728" i="16"/>
  <c r="Y1697" i="16"/>
  <c r="G1697" i="16"/>
  <c r="J1693" i="16"/>
  <c r="G1693" i="16"/>
  <c r="G1685" i="16"/>
  <c r="G1662" i="16"/>
  <c r="Y1662" i="16"/>
  <c r="I1658" i="16"/>
  <c r="Y1650" i="16"/>
  <c r="F1646" i="16"/>
  <c r="G1639" i="16"/>
  <c r="Y1639" i="16"/>
  <c r="Y1628" i="16"/>
  <c r="I1620" i="16"/>
  <c r="H1620" i="16"/>
  <c r="F1620" i="16"/>
  <c r="J1612" i="16"/>
  <c r="F1612" i="16"/>
  <c r="Y1588" i="16"/>
  <c r="Y1568" i="16"/>
  <c r="Y1553" i="16"/>
  <c r="I1549" i="16"/>
  <c r="Y1549" i="16"/>
  <c r="I1545" i="16"/>
  <c r="H1463" i="16"/>
  <c r="J1463" i="16"/>
  <c r="G1463" i="16"/>
  <c r="I1463" i="16"/>
  <c r="G1451" i="16"/>
  <c r="Y1451" i="16"/>
  <c r="J1368" i="16"/>
  <c r="I1368" i="16"/>
  <c r="Y1134" i="16"/>
  <c r="Y1126" i="16"/>
  <c r="J1106" i="16"/>
  <c r="Y1106" i="16"/>
  <c r="Y1099" i="16"/>
  <c r="G1095" i="16"/>
  <c r="Y1075" i="16"/>
  <c r="F1075" i="16"/>
  <c r="I1071" i="16"/>
  <c r="Y1064" i="16"/>
  <c r="H1064" i="16"/>
  <c r="Y1048" i="16"/>
  <c r="Y1036" i="16"/>
  <c r="G1036" i="16"/>
  <c r="Y1028" i="16"/>
  <c r="G1028" i="16"/>
  <c r="G1020" i="16"/>
  <c r="I1020" i="16"/>
  <c r="I1012" i="16"/>
  <c r="Y1004" i="16"/>
  <c r="Y996" i="16"/>
  <c r="F996" i="16"/>
  <c r="G992" i="16"/>
  <c r="Y992" i="16"/>
  <c r="Y984" i="16"/>
  <c r="F972" i="16"/>
  <c r="J972" i="16"/>
  <c r="I972" i="16"/>
  <c r="H972" i="16"/>
  <c r="I956" i="16"/>
  <c r="F956" i="16"/>
  <c r="F940" i="16"/>
  <c r="I1280" i="16"/>
  <c r="H1056" i="16"/>
  <c r="J981" i="16"/>
  <c r="J1524" i="16"/>
  <c r="J1689" i="16"/>
  <c r="G682" i="16"/>
  <c r="F713" i="16"/>
  <c r="F2268" i="16"/>
  <c r="F1148" i="16"/>
  <c r="G2169" i="16"/>
  <c r="F1627" i="16"/>
  <c r="H2067" i="16"/>
  <c r="J1646" i="16"/>
  <c r="Y940" i="16"/>
  <c r="Y1612" i="16"/>
  <c r="J1815" i="16"/>
  <c r="G2328" i="16"/>
  <c r="Y2263" i="16"/>
  <c r="H2347" i="16"/>
  <c r="J940" i="16"/>
  <c r="I1990" i="16"/>
  <c r="F1346" i="16"/>
  <c r="F1504" i="16"/>
  <c r="H1280" i="16"/>
  <c r="I745" i="16"/>
  <c r="F2328" i="16"/>
  <c r="I2328" i="16"/>
  <c r="H981" i="16"/>
  <c r="F1689" i="16"/>
  <c r="J682" i="16"/>
  <c r="J1072" i="16"/>
  <c r="I713" i="16"/>
  <c r="H2018" i="16"/>
  <c r="F1511" i="16"/>
  <c r="H1251" i="16"/>
  <c r="J1251" i="16"/>
  <c r="G1140" i="16"/>
  <c r="J1581" i="16"/>
  <c r="H2268" i="16"/>
  <c r="F1718" i="16"/>
  <c r="F1078" i="16"/>
  <c r="H692" i="16"/>
  <c r="H819" i="16"/>
  <c r="F1447" i="16"/>
  <c r="J1678" i="16"/>
  <c r="I631" i="16"/>
  <c r="F2279" i="16"/>
  <c r="Y1646" i="16"/>
  <c r="G1037" i="16"/>
  <c r="J1037" i="16"/>
  <c r="J1506" i="16"/>
  <c r="G1506" i="16"/>
  <c r="I2077" i="16"/>
  <c r="I1057" i="16"/>
  <c r="J1057" i="16"/>
  <c r="G2062" i="16"/>
  <c r="G1620" i="16"/>
  <c r="G2130" i="16"/>
  <c r="G2352" i="16"/>
  <c r="I2352" i="16"/>
  <c r="G1004" i="16"/>
  <c r="Y1731" i="16"/>
  <c r="Y1130" i="16"/>
  <c r="G1169" i="16"/>
  <c r="H2242" i="16"/>
  <c r="G2242" i="16"/>
  <c r="G1664" i="16"/>
  <c r="H1901" i="16"/>
  <c r="G643" i="16"/>
  <c r="I643" i="16"/>
  <c r="I1365" i="16"/>
  <c r="I2190" i="16"/>
  <c r="F2039" i="16"/>
  <c r="I2039" i="16"/>
  <c r="J2039" i="16"/>
  <c r="F952" i="16"/>
  <c r="H604" i="16"/>
  <c r="G1447" i="16"/>
  <c r="F1593" i="16"/>
  <c r="I1593" i="16"/>
  <c r="F1603" i="16"/>
  <c r="H1603" i="16"/>
  <c r="J1669" i="16"/>
  <c r="F1669" i="16"/>
  <c r="H1669" i="16"/>
  <c r="J1839" i="16"/>
  <c r="J1933" i="16"/>
  <c r="G1933" i="16"/>
  <c r="I1933" i="16"/>
  <c r="J2000" i="16"/>
  <c r="H2156" i="16"/>
  <c r="J2156" i="16"/>
  <c r="H2408" i="16"/>
  <c r="F2408" i="16"/>
  <c r="G1071" i="16"/>
  <c r="F1071" i="16"/>
  <c r="H1674" i="16"/>
  <c r="J1130" i="16"/>
  <c r="G2009" i="16"/>
  <c r="J2009" i="16"/>
  <c r="H2151" i="16"/>
  <c r="G2151" i="16"/>
  <c r="G1455" i="16"/>
  <c r="F1794" i="16"/>
  <c r="I1794" i="16"/>
  <c r="F1128" i="16"/>
  <c r="H1128" i="16"/>
  <c r="J757" i="16"/>
  <c r="I757" i="16"/>
  <c r="F671" i="16"/>
  <c r="G671" i="16"/>
  <c r="I671" i="16"/>
  <c r="F1235" i="16"/>
  <c r="I940" i="16"/>
  <c r="H1020" i="16"/>
  <c r="F1292" i="16"/>
  <c r="I1504" i="16"/>
  <c r="J1056" i="16"/>
  <c r="G1794" i="16"/>
  <c r="F981" i="16"/>
  <c r="F2259" i="16"/>
  <c r="H2075" i="16"/>
  <c r="H1239" i="16"/>
  <c r="J2268" i="16"/>
  <c r="H1454" i="16"/>
  <c r="H751" i="16"/>
  <c r="I1815" i="16"/>
  <c r="H757" i="16"/>
  <c r="Y1576" i="16"/>
  <c r="J1541" i="16"/>
  <c r="G675" i="16"/>
  <c r="G2469" i="16"/>
  <c r="H1898" i="16"/>
  <c r="J1310" i="16"/>
  <c r="H1310" i="16"/>
  <c r="H2134" i="16"/>
  <c r="I2176" i="16"/>
  <c r="F2176" i="16"/>
  <c r="J1264" i="16"/>
  <c r="J1596" i="16"/>
  <c r="G1504" i="16"/>
  <c r="G531" i="16"/>
  <c r="H531" i="16"/>
  <c r="I552" i="16"/>
  <c r="G552" i="16"/>
  <c r="G1689" i="16"/>
  <c r="J1364" i="16"/>
  <c r="H1107" i="16"/>
  <c r="J1107" i="16"/>
  <c r="G1107" i="16"/>
  <c r="F1151" i="16"/>
  <c r="I923" i="16"/>
  <c r="J1676" i="16"/>
  <c r="I690" i="16"/>
  <c r="G690" i="16"/>
  <c r="J690" i="16"/>
  <c r="H1342" i="16"/>
  <c r="G1342" i="16"/>
  <c r="J1352" i="16"/>
  <c r="I1352" i="16"/>
  <c r="H1352" i="16"/>
  <c r="G2109" i="16"/>
  <c r="G2173" i="16"/>
  <c r="J2173" i="16"/>
  <c r="H2222" i="16"/>
  <c r="I2222" i="16"/>
  <c r="Y2283" i="16"/>
  <c r="Y1447" i="16"/>
  <c r="J1558" i="16"/>
  <c r="Y1636" i="16"/>
  <c r="H1835" i="16"/>
  <c r="G1835" i="16"/>
  <c r="I1835" i="16"/>
  <c r="G1911" i="16"/>
  <c r="I1911" i="16"/>
  <c r="Y1545" i="16"/>
  <c r="F287" i="16"/>
  <c r="H1130" i="16"/>
  <c r="F1463" i="16"/>
  <c r="I950" i="16"/>
  <c r="G950" i="16"/>
  <c r="J950" i="16"/>
  <c r="G972" i="16"/>
  <c r="H632" i="16"/>
  <c r="G632" i="16"/>
  <c r="F2059" i="16"/>
  <c r="J568" i="16"/>
  <c r="F2258" i="16"/>
  <c r="I2258" i="16"/>
  <c r="I2318" i="16"/>
  <c r="G640" i="16"/>
  <c r="F640" i="16"/>
  <c r="J640" i="16"/>
  <c r="F1817" i="16"/>
  <c r="G1817" i="16"/>
  <c r="G2292" i="16"/>
  <c r="F2292" i="16"/>
  <c r="G1605" i="16"/>
  <c r="H1673" i="16"/>
  <c r="F1673" i="16"/>
  <c r="H1131" i="16"/>
  <c r="G1131" i="16"/>
  <c r="H2278" i="16"/>
  <c r="G2278" i="16"/>
  <c r="F2278" i="16"/>
  <c r="Y2239" i="16"/>
  <c r="H1836" i="16"/>
  <c r="J1836" i="16"/>
  <c r="I2230" i="16"/>
  <c r="H1759" i="16"/>
  <c r="J2315" i="16"/>
  <c r="G2111" i="16"/>
  <c r="J1940" i="16"/>
  <c r="I1178" i="16"/>
  <c r="H2110" i="16"/>
  <c r="I2110" i="16"/>
  <c r="H1215" i="16"/>
  <c r="H1281" i="16"/>
  <c r="H2111" i="16"/>
  <c r="H593" i="16"/>
  <c r="H2488" i="16"/>
  <c r="I2467" i="16"/>
  <c r="I1300" i="16"/>
  <c r="G967" i="16"/>
  <c r="J1185" i="16"/>
  <c r="G2163" i="16"/>
  <c r="F1330" i="16"/>
  <c r="I1096" i="16"/>
  <c r="F2163" i="16"/>
  <c r="G1920" i="16"/>
  <c r="H1452" i="16"/>
  <c r="J2318" i="16"/>
  <c r="F2467" i="16"/>
  <c r="F568" i="16"/>
  <c r="H2147" i="16"/>
  <c r="G2063" i="16"/>
  <c r="H1865" i="16"/>
  <c r="H1246" i="16"/>
  <c r="G1246" i="16"/>
  <c r="I2063" i="16"/>
  <c r="I1452" i="16"/>
  <c r="G1132" i="16"/>
  <c r="H825" i="16"/>
  <c r="F825" i="16"/>
  <c r="J2032" i="16"/>
  <c r="G2027" i="16"/>
  <c r="J2027" i="16"/>
  <c r="I2027" i="16"/>
  <c r="G2478" i="16"/>
  <c r="I2478" i="16"/>
  <c r="J2431" i="16"/>
  <c r="F1422" i="16"/>
  <c r="F1826" i="16"/>
  <c r="H1826" i="16"/>
  <c r="G1826" i="16"/>
  <c r="F1849" i="16"/>
  <c r="J1849" i="16"/>
  <c r="F2100" i="16"/>
  <c r="J2237" i="16"/>
  <c r="H2424" i="16"/>
  <c r="I2424" i="16"/>
  <c r="I1773" i="16"/>
  <c r="J1773" i="16"/>
  <c r="H1773" i="16"/>
  <c r="F2401" i="16"/>
  <c r="G1376" i="16"/>
  <c r="H1359" i="16"/>
  <c r="I1359" i="16"/>
  <c r="H1295" i="16"/>
  <c r="G1295" i="16"/>
  <c r="F1260" i="16"/>
  <c r="J1980" i="16"/>
  <c r="J2325" i="16"/>
  <c r="G1429" i="16"/>
  <c r="F1429" i="16"/>
  <c r="G2025" i="16"/>
  <c r="H995" i="16"/>
  <c r="J1978" i="16"/>
  <c r="H2359" i="16"/>
  <c r="I1508" i="16"/>
  <c r="I2359" i="16"/>
  <c r="I2325" i="16"/>
  <c r="I1980" i="16"/>
  <c r="G1147" i="16"/>
  <c r="G1857" i="16"/>
  <c r="F1080" i="16"/>
  <c r="H1987" i="16"/>
  <c r="J1845" i="16"/>
  <c r="F1845" i="16"/>
  <c r="F1977" i="16"/>
  <c r="J1977" i="16"/>
  <c r="G1770" i="16"/>
  <c r="G2090" i="16"/>
  <c r="H2363" i="16"/>
  <c r="G2416" i="16"/>
  <c r="F2416" i="16"/>
  <c r="H2416" i="16"/>
  <c r="F2201" i="16"/>
  <c r="G2201" i="16"/>
  <c r="J2201" i="16"/>
  <c r="H2201" i="16"/>
  <c r="I2201" i="16"/>
  <c r="I2046" i="16"/>
  <c r="J2046" i="16"/>
  <c r="H2046" i="16"/>
  <c r="G2046" i="16"/>
  <c r="Y1681" i="16"/>
  <c r="Y1670" i="16"/>
  <c r="Y1666" i="16"/>
  <c r="I1168" i="16"/>
  <c r="J1168" i="16"/>
  <c r="G1168" i="16"/>
  <c r="H1168" i="16"/>
  <c r="F1168" i="16"/>
  <c r="F1104" i="16"/>
  <c r="J1104" i="16"/>
  <c r="G1104" i="16"/>
  <c r="I1104" i="16"/>
  <c r="G1097" i="16"/>
  <c r="F1097" i="16"/>
  <c r="Y1052" i="16"/>
  <c r="J1086" i="16"/>
  <c r="G1086" i="16"/>
  <c r="H1086" i="16"/>
  <c r="I1492" i="16"/>
  <c r="J1896" i="16"/>
  <c r="I1896" i="16"/>
  <c r="J683" i="16"/>
  <c r="I2228" i="16"/>
  <c r="H2228" i="16"/>
  <c r="F2228" i="16"/>
  <c r="F2225" i="16"/>
  <c r="H2225" i="16"/>
  <c r="G912" i="16"/>
  <c r="I912" i="16"/>
  <c r="F894" i="16"/>
  <c r="G894" i="16"/>
  <c r="H887" i="16"/>
  <c r="I887" i="16"/>
  <c r="H798" i="16"/>
  <c r="F798" i="16"/>
  <c r="J784" i="16"/>
  <c r="I784" i="16"/>
  <c r="F784" i="16"/>
  <c r="H700" i="16"/>
  <c r="H670" i="16"/>
  <c r="F670" i="16"/>
  <c r="G670" i="16"/>
  <c r="H592" i="16"/>
  <c r="J592" i="16"/>
  <c r="Y2346" i="16"/>
  <c r="Y2310" i="16"/>
  <c r="Y2299" i="16"/>
  <c r="Y2287" i="16"/>
  <c r="Y2255" i="16"/>
  <c r="Y2235" i="16"/>
  <c r="Y2231" i="16"/>
  <c r="Y968" i="16"/>
  <c r="Y960" i="16"/>
  <c r="G1762" i="16"/>
  <c r="Y1204" i="16"/>
  <c r="Y1200" i="16"/>
  <c r="I701" i="16"/>
  <c r="F701" i="16"/>
  <c r="Y689" i="16"/>
  <c r="J2298" i="16"/>
  <c r="Y1658" i="16"/>
  <c r="Y1620" i="16"/>
  <c r="Y1024" i="16"/>
  <c r="Y1020" i="16"/>
  <c r="Y1008" i="16"/>
  <c r="Y2131" i="16"/>
  <c r="Y2076" i="16"/>
  <c r="Y2040" i="16"/>
  <c r="Y2334" i="16"/>
  <c r="Y2330" i="16"/>
  <c r="Y2291" i="16"/>
  <c r="Y1755" i="16"/>
  <c r="Y1751" i="16"/>
  <c r="Y1713" i="16"/>
  <c r="Y1674" i="16"/>
  <c r="Y1455" i="16"/>
  <c r="I2339" i="16"/>
  <c r="J2339" i="16"/>
  <c r="Y2216" i="16"/>
  <c r="Y1880" i="16"/>
  <c r="Y1864" i="16"/>
  <c r="Y1935" i="16"/>
  <c r="Y1795" i="16"/>
  <c r="Y1727" i="16"/>
  <c r="Y1665" i="16"/>
  <c r="G1490" i="16"/>
  <c r="Y720" i="16"/>
  <c r="Y2284" i="16"/>
  <c r="Y2279" i="16"/>
  <c r="Y2275" i="16"/>
  <c r="Y2205" i="16"/>
  <c r="Y2198" i="16"/>
  <c r="Y2194" i="16"/>
  <c r="Y2147" i="16"/>
  <c r="Y1900" i="16"/>
  <c r="Y1896" i="16"/>
  <c r="Y1869" i="16"/>
  <c r="Y1829" i="16"/>
  <c r="Y1821" i="16"/>
  <c r="Y1816" i="16"/>
  <c r="Y1772" i="16"/>
  <c r="Y1466" i="16"/>
  <c r="Y1402" i="16"/>
  <c r="Y1375" i="16"/>
  <c r="Y1325" i="16"/>
  <c r="Y1320" i="16"/>
  <c r="Y1270" i="16"/>
  <c r="Y832" i="16"/>
  <c r="Y817" i="16"/>
  <c r="Y755" i="16"/>
  <c r="Y2486" i="16"/>
  <c r="Y1978" i="16"/>
  <c r="Y1672" i="16"/>
  <c r="Y1668" i="16"/>
  <c r="J1375" i="16"/>
  <c r="I1375" i="16"/>
  <c r="Y1235" i="16"/>
  <c r="Y997" i="16"/>
  <c r="Y1203" i="16"/>
  <c r="Y1196" i="16"/>
  <c r="Y1168" i="16"/>
  <c r="Y1153" i="16"/>
  <c r="Y1118" i="16"/>
  <c r="Y1063" i="16"/>
  <c r="Y985" i="16"/>
  <c r="Y979" i="16"/>
  <c r="Y937" i="16"/>
  <c r="Y921" i="16"/>
  <c r="Y888" i="16"/>
  <c r="Y830" i="16"/>
  <c r="Y819" i="16"/>
  <c r="Y673" i="16"/>
  <c r="Y624" i="16"/>
  <c r="Y620" i="16"/>
  <c r="Y585" i="16"/>
  <c r="Y579" i="16"/>
  <c r="Y555" i="16"/>
  <c r="G2298" i="16"/>
  <c r="Y2219" i="16"/>
  <c r="Y1826" i="16"/>
  <c r="Y1477" i="16"/>
  <c r="Y1259" i="16"/>
  <c r="Y1217" i="16"/>
  <c r="F2302" i="16"/>
  <c r="G1074" i="16"/>
  <c r="H1074" i="16"/>
  <c r="F1074" i="16"/>
  <c r="J569" i="16"/>
  <c r="G2049" i="16"/>
  <c r="J2049" i="16"/>
  <c r="J2073" i="16"/>
  <c r="I2073" i="16"/>
  <c r="H844" i="16"/>
  <c r="G1176" i="16"/>
  <c r="H1176" i="16"/>
  <c r="J1195" i="16"/>
  <c r="I1210" i="16"/>
  <c r="H1210" i="16"/>
  <c r="G1210" i="16"/>
  <c r="H1243" i="16"/>
  <c r="J1243" i="16"/>
  <c r="I1243" i="16"/>
  <c r="F1243" i="16"/>
  <c r="G1243" i="16"/>
  <c r="H1358" i="16"/>
  <c r="I1476" i="16"/>
  <c r="H1713" i="16"/>
  <c r="F1713" i="16"/>
  <c r="J1852" i="16"/>
  <c r="H1852" i="16"/>
  <c r="H1897" i="16"/>
  <c r="I1897" i="16"/>
  <c r="J1897" i="16"/>
  <c r="G1897" i="16"/>
  <c r="F1897" i="16"/>
  <c r="G1589" i="16"/>
  <c r="J1589" i="16"/>
  <c r="I1589" i="16"/>
  <c r="H1589" i="16"/>
  <c r="F1599" i="16"/>
  <c r="G1644" i="16"/>
  <c r="J1644" i="16"/>
  <c r="F1644" i="16"/>
  <c r="F1671" i="16"/>
  <c r="G1882" i="16"/>
  <c r="F1882" i="16"/>
  <c r="F2146" i="16"/>
  <c r="I2146" i="16"/>
  <c r="J2146" i="16"/>
  <c r="G2398" i="16"/>
  <c r="F2398" i="16"/>
  <c r="H2398" i="16"/>
  <c r="J2398" i="16"/>
  <c r="F2420" i="16"/>
  <c r="H2420" i="16"/>
  <c r="J2420" i="16"/>
  <c r="G2420" i="16"/>
  <c r="I2420" i="16"/>
  <c r="H2373" i="16"/>
  <c r="F2373" i="16"/>
  <c r="J2373" i="16"/>
  <c r="J2250" i="16"/>
  <c r="I2250" i="16"/>
  <c r="G2250" i="16"/>
  <c r="F2250" i="16"/>
  <c r="J2170" i="16"/>
  <c r="H2170" i="16"/>
  <c r="H2158" i="16"/>
  <c r="J2158" i="16"/>
  <c r="F2158" i="16"/>
  <c r="I2158" i="16"/>
  <c r="J2132" i="16"/>
  <c r="H2132" i="16"/>
  <c r="H2123" i="16"/>
  <c r="J2123" i="16"/>
  <c r="F2120" i="16"/>
  <c r="I2120" i="16"/>
  <c r="I2072" i="16"/>
  <c r="J2072" i="16"/>
  <c r="F2072" i="16"/>
  <c r="G2072" i="16"/>
  <c r="G2033" i="16"/>
  <c r="F2033" i="16"/>
  <c r="I2033" i="16"/>
  <c r="F2011" i="16"/>
  <c r="H2008" i="16"/>
  <c r="H2073" i="16"/>
  <c r="G2464" i="16"/>
  <c r="H2464" i="16"/>
  <c r="G1193" i="16"/>
  <c r="H1193" i="16"/>
  <c r="G699" i="16"/>
  <c r="F860" i="16"/>
  <c r="J860" i="16"/>
  <c r="J548" i="16"/>
  <c r="I548" i="16"/>
  <c r="G745" i="16"/>
  <c r="J745" i="16"/>
  <c r="F745" i="16"/>
  <c r="H1665" i="16"/>
  <c r="I2041" i="16"/>
  <c r="G2265" i="16"/>
  <c r="F2265" i="16"/>
  <c r="I2265" i="16"/>
  <c r="H2265" i="16"/>
  <c r="J979" i="16"/>
  <c r="G979" i="16"/>
  <c r="F979" i="16"/>
  <c r="I979" i="16"/>
  <c r="F1944" i="16"/>
  <c r="J833" i="16"/>
  <c r="G833" i="16"/>
  <c r="I833" i="16"/>
  <c r="H833" i="16"/>
  <c r="F2097" i="16"/>
  <c r="J2113" i="16"/>
  <c r="G2158" i="16"/>
  <c r="H1723" i="16"/>
  <c r="F829" i="16"/>
  <c r="H829" i="16"/>
  <c r="I829" i="16"/>
  <c r="G829" i="16"/>
  <c r="F2384" i="16"/>
  <c r="G2384" i="16"/>
  <c r="I2355" i="16"/>
  <c r="J2355" i="16"/>
  <c r="F2355" i="16"/>
  <c r="J1074" i="16"/>
  <c r="G1493" i="16"/>
  <c r="H1493" i="16"/>
  <c r="J1493" i="16"/>
  <c r="I540" i="16"/>
  <c r="H540" i="16"/>
  <c r="F844" i="16"/>
  <c r="F1732" i="16"/>
  <c r="I1732" i="16"/>
  <c r="H1732" i="16"/>
  <c r="J1732" i="16"/>
  <c r="G598" i="16"/>
  <c r="I598" i="16"/>
  <c r="F1916" i="16"/>
  <c r="G1966" i="16"/>
  <c r="F2008" i="16"/>
  <c r="G2022" i="16"/>
  <c r="F2022" i="16"/>
  <c r="H2022" i="16"/>
  <c r="J2022" i="16"/>
  <c r="I2275" i="16"/>
  <c r="J2275" i="16"/>
  <c r="G2275" i="16"/>
  <c r="F2275" i="16"/>
  <c r="H2275" i="16"/>
  <c r="H2388" i="16"/>
  <c r="H2072" i="16"/>
  <c r="I1487" i="16"/>
  <c r="G1487" i="16"/>
  <c r="H1487" i="16"/>
  <c r="F1487" i="16"/>
  <c r="J1487" i="16"/>
  <c r="F1971" i="16"/>
  <c r="J1971" i="16"/>
  <c r="H2040" i="16"/>
  <c r="I2040" i="16"/>
  <c r="G2040" i="16"/>
  <c r="G2379" i="16"/>
  <c r="J2379" i="16"/>
  <c r="J2489" i="16"/>
  <c r="H2489" i="16"/>
  <c r="G2489" i="16"/>
  <c r="G540" i="16"/>
  <c r="G529" i="16"/>
  <c r="J529" i="16"/>
  <c r="I2302" i="16"/>
  <c r="F529" i="16"/>
  <c r="J540" i="16"/>
  <c r="I1493" i="16"/>
  <c r="F548" i="16"/>
  <c r="I1074" i="16"/>
  <c r="J1665" i="16"/>
  <c r="I1193" i="16"/>
  <c r="H2049" i="16"/>
  <c r="G2073" i="16"/>
  <c r="I2398" i="16"/>
  <c r="I2136" i="16"/>
  <c r="J2154" i="16"/>
  <c r="G1829" i="16"/>
  <c r="H1829" i="16"/>
  <c r="F1829" i="16"/>
  <c r="F1290" i="16"/>
  <c r="G1709" i="16"/>
  <c r="J1709" i="16"/>
  <c r="G1524" i="16"/>
  <c r="F1524" i="16"/>
  <c r="H1841" i="16"/>
  <c r="H2033" i="16"/>
  <c r="J2269" i="16"/>
  <c r="G2373" i="16"/>
  <c r="H2068" i="16"/>
  <c r="G2430" i="16"/>
  <c r="F2430" i="16"/>
  <c r="H2430" i="16"/>
  <c r="F1344" i="16"/>
  <c r="H2250" i="16"/>
  <c r="G1695" i="16"/>
  <c r="J1695" i="16"/>
  <c r="I1695" i="16"/>
  <c r="J2033" i="16"/>
  <c r="G2259" i="16"/>
  <c r="J2259" i="16"/>
  <c r="H2259" i="16"/>
  <c r="F1064" i="16"/>
  <c r="G1064" i="16"/>
  <c r="I1064" i="16"/>
  <c r="G1474" i="16"/>
  <c r="H1474" i="16"/>
  <c r="J1474" i="16"/>
  <c r="J880" i="16"/>
  <c r="I880" i="16"/>
  <c r="H880" i="16"/>
  <c r="G788" i="16"/>
  <c r="F788" i="16"/>
  <c r="J788" i="16"/>
  <c r="I788" i="16"/>
  <c r="I2143" i="16"/>
  <c r="H2143" i="16"/>
  <c r="J2143" i="16"/>
  <c r="G2143" i="16"/>
  <c r="I808" i="16"/>
  <c r="F808" i="16"/>
  <c r="H808" i="16"/>
  <c r="G808" i="16"/>
  <c r="F2087" i="16"/>
  <c r="H1146" i="16"/>
  <c r="J1146" i="16"/>
  <c r="G1146" i="16"/>
  <c r="F1146" i="16"/>
  <c r="I1152" i="16"/>
  <c r="H1152" i="16"/>
  <c r="I2183" i="16"/>
  <c r="G2183" i="16"/>
  <c r="I2271" i="16"/>
  <c r="J1170" i="16"/>
  <c r="H1170" i="16"/>
  <c r="G1170" i="16"/>
  <c r="F1170" i="16"/>
  <c r="G1426" i="16"/>
  <c r="J1426" i="16"/>
  <c r="F1426" i="16"/>
  <c r="I1426" i="16"/>
  <c r="H1426" i="16"/>
  <c r="H1709" i="16"/>
  <c r="J2302" i="16"/>
  <c r="I860" i="16"/>
  <c r="G1665" i="16"/>
  <c r="H548" i="16"/>
  <c r="H745" i="16"/>
  <c r="I1524" i="16"/>
  <c r="J1841" i="16"/>
  <c r="I2049" i="16"/>
  <c r="I1474" i="16"/>
  <c r="J2265" i="16"/>
  <c r="J1476" i="16"/>
  <c r="H979" i="16"/>
  <c r="I1882" i="16"/>
  <c r="H788" i="16"/>
  <c r="F1589" i="16"/>
  <c r="F1852" i="16"/>
  <c r="G2211" i="16"/>
  <c r="H2211" i="16"/>
  <c r="J2211" i="16"/>
  <c r="I2132" i="16"/>
  <c r="G2429" i="16"/>
  <c r="J2429" i="16"/>
  <c r="F2040" i="16"/>
  <c r="G2374" i="16"/>
  <c r="I2374" i="16"/>
  <c r="G591" i="16"/>
  <c r="J591" i="16"/>
  <c r="I591" i="16"/>
  <c r="J1358" i="16"/>
  <c r="G1100" i="16"/>
  <c r="J1100" i="16"/>
  <c r="G1979" i="16"/>
  <c r="H1979" i="16"/>
  <c r="I1979" i="16"/>
  <c r="F682" i="16"/>
  <c r="I682" i="16"/>
  <c r="J1034" i="16"/>
  <c r="F1034" i="16"/>
  <c r="J1904" i="16"/>
  <c r="H639" i="16"/>
  <c r="G639" i="16"/>
  <c r="J2220" i="16"/>
  <c r="G2233" i="16"/>
  <c r="G1023" i="16"/>
  <c r="H1023" i="16"/>
  <c r="F1023" i="16"/>
  <c r="G1139" i="16"/>
  <c r="H908" i="16"/>
  <c r="J2040" i="16"/>
  <c r="F2083" i="16"/>
  <c r="H2083" i="16"/>
  <c r="F1462" i="16"/>
  <c r="J1462" i="16"/>
  <c r="I1462" i="16"/>
  <c r="F1600" i="16"/>
  <c r="I1600" i="16"/>
  <c r="G2210" i="16"/>
  <c r="I2214" i="16"/>
  <c r="H2214" i="16"/>
  <c r="F644" i="16"/>
  <c r="G644" i="16"/>
  <c r="J804" i="16"/>
  <c r="G804" i="16"/>
  <c r="H1878" i="16"/>
  <c r="I1878" i="16"/>
  <c r="H2333" i="16"/>
  <c r="G2333" i="16"/>
  <c r="I2368" i="16"/>
  <c r="H2368" i="16"/>
  <c r="G2368" i="16"/>
  <c r="F2255" i="16"/>
  <c r="F1119" i="16"/>
  <c r="G1119" i="16"/>
  <c r="J1119" i="16"/>
  <c r="I1123" i="16"/>
  <c r="G1123" i="16"/>
  <c r="H1123" i="16"/>
  <c r="J1123" i="16"/>
  <c r="H987" i="16"/>
  <c r="J987" i="16"/>
  <c r="F987" i="16"/>
  <c r="G1012" i="16"/>
  <c r="H1012" i="16"/>
  <c r="J1012" i="16"/>
  <c r="F1012" i="16"/>
  <c r="I1661" i="16"/>
  <c r="G1661" i="16"/>
  <c r="F1661" i="16"/>
  <c r="H1661" i="16"/>
  <c r="J2015" i="16"/>
  <c r="F2015" i="16"/>
  <c r="H2015" i="16"/>
  <c r="I2015" i="16"/>
  <c r="G2015" i="16"/>
  <c r="H2346" i="16"/>
  <c r="I2346" i="16"/>
  <c r="J2346" i="16"/>
  <c r="F2346" i="16"/>
  <c r="I920" i="16"/>
  <c r="G1001" i="16"/>
  <c r="J1001" i="16"/>
  <c r="G567" i="16"/>
  <c r="G1582" i="16"/>
  <c r="H1582" i="16"/>
  <c r="F1889" i="16"/>
  <c r="H769" i="16"/>
  <c r="G1180" i="16"/>
  <c r="J1180" i="16"/>
  <c r="J1237" i="16"/>
  <c r="H2119" i="16"/>
  <c r="G2119" i="16"/>
  <c r="I2169" i="16"/>
  <c r="H2169" i="16"/>
  <c r="F1923" i="16"/>
  <c r="H1923" i="16"/>
  <c r="J2247" i="16"/>
  <c r="F1681" i="16"/>
  <c r="I1681" i="16"/>
  <c r="J1289" i="16"/>
  <c r="G1256" i="16"/>
  <c r="I1576" i="16"/>
  <c r="F1576" i="16"/>
  <c r="F1772" i="16"/>
  <c r="J1772" i="16"/>
  <c r="I1772" i="16"/>
  <c r="I2151" i="16"/>
  <c r="F1749" i="16"/>
  <c r="J1749" i="16"/>
  <c r="G1749" i="16"/>
  <c r="J2153" i="16"/>
  <c r="G2153" i="16"/>
  <c r="G1008" i="16"/>
  <c r="F1008" i="16"/>
  <c r="I1008" i="16"/>
  <c r="G1030" i="16"/>
  <c r="J1061" i="16"/>
  <c r="H1061" i="16"/>
  <c r="J2240" i="16"/>
  <c r="I2240" i="16"/>
  <c r="J1062" i="16"/>
  <c r="I1062" i="16"/>
  <c r="I1179" i="16"/>
  <c r="G1179" i="16"/>
  <c r="J1515" i="16"/>
  <c r="F1515" i="16"/>
  <c r="G1515" i="16"/>
  <c r="F1875" i="16"/>
  <c r="I1875" i="16"/>
  <c r="J2058" i="16"/>
  <c r="H2351" i="16"/>
  <c r="J2349" i="16"/>
  <c r="F2349" i="16"/>
  <c r="G2349" i="16"/>
  <c r="I2349" i="16"/>
  <c r="J2314" i="16"/>
  <c r="F2314" i="16"/>
  <c r="J2282" i="16"/>
  <c r="J2264" i="16"/>
  <c r="F2264" i="16"/>
  <c r="H2264" i="16"/>
  <c r="H2236" i="16"/>
  <c r="J2236" i="16"/>
  <c r="F2236" i="16"/>
  <c r="I814" i="16"/>
  <c r="H807" i="16"/>
  <c r="G807" i="16"/>
  <c r="I807" i="16"/>
  <c r="H800" i="16"/>
  <c r="I800" i="16"/>
  <c r="F794" i="16"/>
  <c r="J794" i="16"/>
  <c r="I794" i="16"/>
  <c r="H780" i="16"/>
  <c r="I738" i="16"/>
  <c r="Y2407" i="16"/>
  <c r="F1967" i="16"/>
  <c r="I1967" i="16"/>
  <c r="H1967" i="16"/>
  <c r="G1959" i="16"/>
  <c r="F1939" i="16"/>
  <c r="I1939" i="16"/>
  <c r="J1931" i="16"/>
  <c r="H1883" i="16"/>
  <c r="Y1876" i="16"/>
  <c r="G1860" i="16"/>
  <c r="G1856" i="16"/>
  <c r="Y1856" i="16"/>
  <c r="I1494" i="16"/>
  <c r="H1494" i="16"/>
  <c r="F1106" i="16"/>
  <c r="H1106" i="16"/>
  <c r="F1102" i="16"/>
  <c r="I1095" i="16"/>
  <c r="I1083" i="16"/>
  <c r="F1083" i="16"/>
  <c r="J1071" i="16"/>
  <c r="Y1060" i="16"/>
  <c r="I953" i="16"/>
  <c r="H953" i="16"/>
  <c r="G881" i="16"/>
  <c r="Y881" i="16"/>
  <c r="I877" i="16"/>
  <c r="Y871" i="16"/>
  <c r="G871" i="16"/>
  <c r="G769" i="16"/>
  <c r="G761" i="16"/>
  <c r="J761" i="16"/>
  <c r="G758" i="16"/>
  <c r="I758" i="16"/>
  <c r="G754" i="16"/>
  <c r="I754" i="16"/>
  <c r="F754" i="16"/>
  <c r="J750" i="16"/>
  <c r="I750" i="16"/>
  <c r="F750" i="16"/>
  <c r="H746" i="16"/>
  <c r="G731" i="16"/>
  <c r="J731" i="16"/>
  <c r="G727" i="16"/>
  <c r="J723" i="16"/>
  <c r="I723" i="16"/>
  <c r="J712" i="16"/>
  <c r="H712" i="16"/>
  <c r="F712" i="16"/>
  <c r="G605" i="16"/>
  <c r="Y605" i="16"/>
  <c r="Y601" i="16"/>
  <c r="Y590" i="16"/>
  <c r="G590" i="16"/>
  <c r="G578" i="16"/>
  <c r="Y570" i="16"/>
  <c r="Y563" i="16"/>
  <c r="H556" i="16"/>
  <c r="J556" i="16"/>
  <c r="J1201" i="16"/>
  <c r="G1201" i="16"/>
  <c r="G641" i="16"/>
  <c r="J641" i="16"/>
  <c r="I641" i="16"/>
  <c r="J973" i="16"/>
  <c r="G604" i="16"/>
  <c r="J604" i="16"/>
  <c r="H671" i="16"/>
  <c r="J1738" i="16"/>
  <c r="G2364" i="16"/>
  <c r="F2364" i="16"/>
  <c r="G1919" i="16"/>
  <c r="H1919" i="16"/>
  <c r="H633" i="16"/>
  <c r="J633" i="16"/>
  <c r="G2291" i="16"/>
  <c r="F2291" i="16"/>
  <c r="I2181" i="16"/>
  <c r="G2230" i="16"/>
  <c r="I1771" i="16"/>
  <c r="F675" i="16"/>
  <c r="I1506" i="16"/>
  <c r="I1037" i="16"/>
  <c r="H1037" i="16"/>
  <c r="F1003" i="16"/>
  <c r="I1192" i="16"/>
  <c r="F1192" i="16"/>
  <c r="H2377" i="16"/>
  <c r="F1020" i="16"/>
  <c r="I453" i="16"/>
  <c r="I1908" i="16"/>
  <c r="I974" i="16"/>
  <c r="I1746" i="16"/>
  <c r="H616" i="16"/>
  <c r="I531" i="16"/>
  <c r="F1280" i="16"/>
  <c r="H1057" i="16"/>
  <c r="J1149" i="16"/>
  <c r="J1863" i="16"/>
  <c r="I1578" i="16"/>
  <c r="G1698" i="16"/>
  <c r="F669" i="16"/>
  <c r="F1185" i="16"/>
  <c r="F1688" i="16"/>
  <c r="H1688" i="16"/>
  <c r="F1706" i="16"/>
  <c r="H2063" i="16"/>
  <c r="F2294" i="16"/>
  <c r="F2246" i="16"/>
  <c r="J1189" i="16"/>
  <c r="H1189" i="16"/>
  <c r="I225" i="16"/>
  <c r="F1911" i="16"/>
  <c r="F2342" i="16"/>
  <c r="F1180" i="16"/>
  <c r="F973" i="16"/>
  <c r="H1718" i="16"/>
  <c r="I1923" i="16"/>
  <c r="J1919" i="16"/>
  <c r="I2364" i="16"/>
  <c r="H1001" i="16"/>
  <c r="F920" i="16"/>
  <c r="I1738" i="16"/>
  <c r="I2404" i="16"/>
  <c r="I2156" i="16"/>
  <c r="J671" i="16"/>
  <c r="F604" i="16"/>
  <c r="H1889" i="16"/>
  <c r="F2129" i="16"/>
  <c r="J2129" i="16"/>
  <c r="H1237" i="16"/>
  <c r="F769" i="16"/>
  <c r="I2223" i="16"/>
  <c r="I1350" i="16"/>
  <c r="H690" i="16"/>
  <c r="J636" i="16"/>
  <c r="G1128" i="16"/>
  <c r="J1030" i="16"/>
  <c r="G776" i="16"/>
  <c r="J2378" i="16"/>
  <c r="F1500" i="16"/>
  <c r="G1108" i="16"/>
  <c r="I1108" i="16"/>
  <c r="F631" i="16"/>
  <c r="H717" i="16"/>
  <c r="G819" i="16"/>
  <c r="F819" i="16"/>
  <c r="G1590" i="16"/>
  <c r="I1590" i="16"/>
  <c r="H1676" i="16"/>
  <c r="G2141" i="16"/>
  <c r="F2141" i="16"/>
  <c r="G2212" i="16"/>
  <c r="H2212" i="16"/>
  <c r="H2252" i="16"/>
  <c r="J1008" i="16"/>
  <c r="F1790" i="16"/>
  <c r="J606" i="16"/>
  <c r="F684" i="16"/>
  <c r="J684" i="16"/>
  <c r="I779" i="16"/>
  <c r="G779" i="16"/>
  <c r="F881" i="16"/>
  <c r="H881" i="16"/>
  <c r="F1214" i="16"/>
  <c r="H1846" i="16"/>
  <c r="G1866" i="16"/>
  <c r="H1866" i="16"/>
  <c r="I2071" i="16"/>
  <c r="J2121" i="16"/>
  <c r="G2121" i="16"/>
  <c r="H2165" i="16"/>
  <c r="G2165" i="16"/>
  <c r="H2413" i="16"/>
  <c r="I2153" i="16"/>
  <c r="F1167" i="16"/>
  <c r="G1167" i="16"/>
  <c r="F1636" i="16"/>
  <c r="J1642" i="16"/>
  <c r="F1825" i="16"/>
  <c r="J1884" i="16"/>
  <c r="F1884" i="16"/>
  <c r="G2006" i="16"/>
  <c r="I2026" i="16"/>
  <c r="G2273" i="16"/>
  <c r="J2273" i="16"/>
  <c r="H2281" i="16"/>
  <c r="F2281" i="16"/>
  <c r="F2153" i="16"/>
  <c r="G1576" i="16"/>
  <c r="F1486" i="16"/>
  <c r="F2009" i="16"/>
  <c r="H1772" i="16"/>
  <c r="F2151" i="16"/>
  <c r="F1179" i="16"/>
  <c r="F1030" i="16"/>
  <c r="F1062" i="16"/>
  <c r="J681" i="16"/>
  <c r="F774" i="16"/>
  <c r="I774" i="16"/>
  <c r="G2412" i="16"/>
  <c r="H2412" i="16"/>
  <c r="I2310" i="16"/>
  <c r="F2310" i="16"/>
  <c r="F2369" i="16"/>
  <c r="I2369" i="16"/>
  <c r="F738" i="16"/>
  <c r="F2178" i="16"/>
  <c r="I2178" i="16"/>
  <c r="J1063" i="16"/>
  <c r="G1063" i="16"/>
  <c r="G918" i="16"/>
  <c r="H918" i="16"/>
  <c r="I1175" i="16"/>
  <c r="H1175" i="16"/>
  <c r="Y712" i="16"/>
  <c r="Y885" i="16"/>
  <c r="I805" i="16"/>
  <c r="G673" i="16"/>
  <c r="F673" i="16"/>
  <c r="J1095" i="16"/>
  <c r="H1238" i="16"/>
  <c r="I1238" i="16"/>
  <c r="H2422" i="16"/>
  <c r="I2017" i="16"/>
  <c r="G1038" i="16"/>
  <c r="F1038" i="16"/>
  <c r="H1038" i="16"/>
  <c r="G2131" i="16"/>
  <c r="J2131" i="16"/>
  <c r="H581" i="16"/>
  <c r="I712" i="16"/>
  <c r="F970" i="16"/>
  <c r="H970" i="16"/>
  <c r="Y559" i="16"/>
  <c r="J611" i="16"/>
  <c r="H625" i="16"/>
  <c r="F625" i="16"/>
  <c r="G625" i="16"/>
  <c r="F2303" i="16"/>
  <c r="J1820" i="16"/>
  <c r="G1820" i="16"/>
  <c r="F1784" i="16"/>
  <c r="J1523" i="16"/>
  <c r="I1523" i="16"/>
  <c r="G1523" i="16"/>
  <c r="J1006" i="16"/>
  <c r="F1006" i="16"/>
  <c r="I1006" i="16"/>
  <c r="G1006" i="16"/>
  <c r="J956" i="16"/>
  <c r="G956" i="16"/>
  <c r="H956" i="16"/>
  <c r="H934" i="16"/>
  <c r="I934" i="16"/>
  <c r="G934" i="16"/>
  <c r="J2291" i="16"/>
  <c r="I675" i="16"/>
  <c r="H675" i="16"/>
  <c r="F1860" i="16"/>
  <c r="H1329" i="16"/>
  <c r="J1192" i="16"/>
  <c r="I1154" i="16"/>
  <c r="J1099" i="16"/>
  <c r="F2377" i="16"/>
  <c r="I2377" i="16"/>
  <c r="G2224" i="16"/>
  <c r="G1908" i="16"/>
  <c r="I2079" i="16"/>
  <c r="H1201" i="16"/>
  <c r="H2096" i="16"/>
  <c r="H916" i="16"/>
  <c r="H1746" i="16"/>
  <c r="F1466" i="16"/>
  <c r="J616" i="16"/>
  <c r="F552" i="16"/>
  <c r="F531" i="16"/>
  <c r="J531" i="16"/>
  <c r="G1280" i="16"/>
  <c r="I1310" i="16"/>
  <c r="F791" i="16"/>
  <c r="I632" i="16"/>
  <c r="I1149" i="16"/>
  <c r="I981" i="16"/>
  <c r="H574" i="16"/>
  <c r="F688" i="16"/>
  <c r="J589" i="16"/>
  <c r="J2461" i="16"/>
  <c r="J2386" i="16"/>
  <c r="I636" i="16"/>
  <c r="I597" i="16"/>
  <c r="H669" i="16"/>
  <c r="F2019" i="16"/>
  <c r="H1185" i="16"/>
  <c r="I1128" i="16"/>
  <c r="I1688" i="16"/>
  <c r="J713" i="16"/>
  <c r="G1240" i="16"/>
  <c r="F1670" i="16"/>
  <c r="F1613" i="16"/>
  <c r="J1995" i="16"/>
  <c r="H1708" i="16"/>
  <c r="I1151" i="16"/>
  <c r="F2273" i="16"/>
  <c r="H1911" i="16"/>
  <c r="H1884" i="16"/>
  <c r="G1823" i="16"/>
  <c r="H1558" i="16"/>
  <c r="H1581" i="16"/>
  <c r="F2296" i="16"/>
  <c r="H1180" i="16"/>
  <c r="J881" i="16"/>
  <c r="F606" i="16"/>
  <c r="G2190" i="16"/>
  <c r="J1108" i="16"/>
  <c r="I973" i="16"/>
  <c r="J1718" i="16"/>
  <c r="F2071" i="16"/>
  <c r="F2212" i="16"/>
  <c r="J1929" i="16"/>
  <c r="H2006" i="16"/>
  <c r="J1923" i="16"/>
  <c r="I1115" i="16"/>
  <c r="F2169" i="16"/>
  <c r="J2071" i="16"/>
  <c r="J1866" i="16"/>
  <c r="F841" i="16"/>
  <c r="I2212" i="16"/>
  <c r="I819" i="16"/>
  <c r="I731" i="16"/>
  <c r="I1591" i="16"/>
  <c r="F2165" i="16"/>
  <c r="F1738" i="16"/>
  <c r="I567" i="16"/>
  <c r="F1899" i="16"/>
  <c r="I1889" i="16"/>
  <c r="H2039" i="16"/>
  <c r="G1591" i="16"/>
  <c r="I1107" i="16"/>
  <c r="J2171" i="16"/>
  <c r="G1237" i="16"/>
  <c r="J2413" i="16"/>
  <c r="J769" i="16"/>
  <c r="H2260" i="16"/>
  <c r="F1676" i="16"/>
  <c r="J287" i="16"/>
  <c r="H1486" i="16"/>
  <c r="Y1860" i="16"/>
  <c r="G2264" i="16"/>
  <c r="J1899" i="16"/>
  <c r="G1868" i="16"/>
  <c r="I681" i="16"/>
  <c r="I1784" i="16"/>
  <c r="Y574" i="16"/>
  <c r="I2273" i="16"/>
  <c r="F2227" i="16"/>
  <c r="J2212" i="16"/>
  <c r="I1256" i="16"/>
  <c r="Y556" i="16"/>
  <c r="J1939" i="16"/>
  <c r="J717" i="16"/>
  <c r="F1903" i="16"/>
  <c r="G2071" i="16"/>
  <c r="H776" i="16"/>
  <c r="H805" i="16"/>
  <c r="H1875" i="16"/>
  <c r="I2207" i="16"/>
  <c r="Y750" i="16"/>
  <c r="G1452" i="16"/>
  <c r="F1452" i="16"/>
  <c r="I1061" i="16"/>
  <c r="F526" i="16"/>
  <c r="I526" i="16"/>
  <c r="G611" i="16"/>
  <c r="F761" i="16"/>
  <c r="F811" i="16"/>
  <c r="F959" i="16"/>
  <c r="J1454" i="16"/>
  <c r="I1454" i="16"/>
  <c r="I1633" i="16"/>
  <c r="F1633" i="16"/>
  <c r="I2159" i="16"/>
  <c r="G2159" i="16"/>
  <c r="F2256" i="16"/>
  <c r="G2314" i="16"/>
  <c r="H1008" i="16"/>
  <c r="Y544" i="16"/>
  <c r="G581" i="16"/>
  <c r="G841" i="16"/>
  <c r="G781" i="16"/>
  <c r="G854" i="16"/>
  <c r="G1191" i="16"/>
  <c r="F1191" i="16"/>
  <c r="J1191" i="16"/>
  <c r="G1235" i="16"/>
  <c r="J1235" i="16"/>
  <c r="F1342" i="16"/>
  <c r="I1342" i="16"/>
  <c r="H1356" i="16"/>
  <c r="G1356" i="16"/>
  <c r="F1356" i="16"/>
  <c r="I1792" i="16"/>
  <c r="J1903" i="16"/>
  <c r="F2109" i="16"/>
  <c r="J2109" i="16"/>
  <c r="F2340" i="16"/>
  <c r="H2433" i="16"/>
  <c r="G970" i="16"/>
  <c r="F1883" i="16"/>
  <c r="J1148" i="16"/>
  <c r="G1163" i="16"/>
  <c r="I1163" i="16"/>
  <c r="H1447" i="16"/>
  <c r="J1513" i="16"/>
  <c r="G1513" i="16"/>
  <c r="F1513" i="16"/>
  <c r="I1675" i="16"/>
  <c r="J1675" i="16"/>
  <c r="I1748" i="16"/>
  <c r="I1785" i="16"/>
  <c r="G1923" i="16"/>
  <c r="G2028" i="16"/>
  <c r="H2028" i="16"/>
  <c r="G2140" i="16"/>
  <c r="J2179" i="16"/>
  <c r="J2249" i="16"/>
  <c r="H2253" i="16"/>
  <c r="G2267" i="16"/>
  <c r="H2153" i="16"/>
  <c r="F799" i="16"/>
  <c r="J1576" i="16"/>
  <c r="Y758" i="16"/>
  <c r="Y1939" i="16"/>
  <c r="F934" i="16"/>
  <c r="G2351" i="16"/>
  <c r="G556" i="16"/>
  <c r="G1106" i="16"/>
  <c r="H877" i="16"/>
  <c r="H1071" i="16"/>
  <c r="F1095" i="16"/>
  <c r="H758" i="16"/>
  <c r="G1399" i="16"/>
  <c r="F1063" i="16"/>
  <c r="G1494" i="16"/>
  <c r="J1764" i="16"/>
  <c r="J878" i="16"/>
  <c r="H2009" i="16"/>
  <c r="J1883" i="16"/>
  <c r="I2412" i="16"/>
  <c r="F1469" i="16"/>
  <c r="J2151" i="16"/>
  <c r="J1175" i="16"/>
  <c r="J2178" i="16"/>
  <c r="I746" i="16"/>
  <c r="J2310" i="16"/>
  <c r="I1383" i="16"/>
  <c r="F1494" i="16"/>
  <c r="G1289" i="16"/>
  <c r="J774" i="16"/>
  <c r="H2131" i="16"/>
  <c r="F2240" i="16"/>
  <c r="I1030" i="16"/>
  <c r="I1834" i="16"/>
  <c r="H2017" i="16"/>
  <c r="J754" i="16"/>
  <c r="H2135" i="16"/>
  <c r="J625" i="16"/>
  <c r="H1868" i="16"/>
  <c r="H750" i="16"/>
  <c r="H752" i="16"/>
  <c r="F752" i="16"/>
  <c r="I1266" i="16"/>
  <c r="J1266" i="16"/>
  <c r="J975" i="16"/>
  <c r="H975" i="16"/>
  <c r="H1081" i="16"/>
  <c r="J1081" i="16"/>
  <c r="G558" i="16"/>
  <c r="F558" i="16"/>
  <c r="J930" i="16"/>
  <c r="J1268" i="16"/>
  <c r="J1563" i="16"/>
  <c r="F1563" i="16"/>
  <c r="G1594" i="16"/>
  <c r="F1594" i="16"/>
  <c r="G814" i="16"/>
  <c r="J726" i="16"/>
  <c r="I726" i="16"/>
  <c r="J797" i="16"/>
  <c r="G797" i="16"/>
  <c r="G1745" i="16"/>
  <c r="H1497" i="16"/>
  <c r="F2335" i="16"/>
  <c r="H1432" i="16"/>
  <c r="I1432" i="16"/>
  <c r="H832" i="16"/>
  <c r="G832" i="16"/>
  <c r="H1033" i="16"/>
  <c r="I1033" i="16"/>
  <c r="H1069" i="16"/>
  <c r="G1069" i="16"/>
  <c r="J796" i="16"/>
  <c r="H796" i="16"/>
  <c r="F953" i="16"/>
  <c r="F870" i="16"/>
  <c r="H870" i="16"/>
  <c r="J1080" i="16"/>
  <c r="H1080" i="16"/>
  <c r="I1867" i="16"/>
  <c r="F1867" i="16"/>
  <c r="I1793" i="16"/>
  <c r="J1793" i="16"/>
  <c r="G1720" i="16"/>
  <c r="J1720" i="16"/>
  <c r="H1720" i="16"/>
  <c r="I1720" i="16"/>
  <c r="F1545" i="16"/>
  <c r="H1545" i="16"/>
  <c r="G1545" i="16"/>
  <c r="J1545" i="16"/>
  <c r="F1531" i="16"/>
  <c r="G1531" i="16"/>
  <c r="J1531" i="16"/>
  <c r="H1531" i="16"/>
  <c r="J1206" i="16"/>
  <c r="G1206" i="16"/>
  <c r="H912" i="16"/>
  <c r="I884" i="16"/>
  <c r="F884" i="16"/>
  <c r="Y613" i="16"/>
  <c r="J564" i="16"/>
  <c r="H2293" i="16"/>
  <c r="G1616" i="16"/>
  <c r="G1604" i="16"/>
  <c r="Y1532" i="16"/>
  <c r="H1103" i="16"/>
  <c r="J1103" i="16"/>
  <c r="Y1971" i="16"/>
  <c r="Y1887" i="16"/>
  <c r="F1514" i="16"/>
  <c r="I1514" i="16"/>
  <c r="J1514" i="16"/>
  <c r="J1359" i="16"/>
  <c r="G1359" i="16"/>
  <c r="I1002" i="16"/>
  <c r="G990" i="16"/>
  <c r="H990" i="16"/>
  <c r="I982" i="16"/>
  <c r="I868" i="16"/>
  <c r="F868" i="16"/>
  <c r="H2465" i="16"/>
  <c r="Y2465" i="16"/>
  <c r="Y2457" i="16"/>
  <c r="Y2139" i="16"/>
  <c r="F2084" i="16"/>
  <c r="Y2064" i="16"/>
  <c r="G2060" i="16"/>
  <c r="Y2048" i="16"/>
  <c r="I2048" i="16"/>
  <c r="J2044" i="16"/>
  <c r="Y2044" i="16"/>
  <c r="Y2021" i="16"/>
  <c r="Y2001" i="16"/>
  <c r="G1926" i="16"/>
  <c r="G1277" i="16"/>
  <c r="F1273" i="16"/>
  <c r="H1273" i="16"/>
  <c r="Y1253" i="16"/>
  <c r="I1233" i="16"/>
  <c r="G2228" i="16"/>
  <c r="J2228" i="16"/>
  <c r="J2164" i="16"/>
  <c r="F2164" i="16"/>
  <c r="H2112" i="16"/>
  <c r="I2112" i="16"/>
  <c r="G1892" i="16"/>
  <c r="I1892" i="16"/>
  <c r="H1892" i="16"/>
  <c r="J1641" i="16"/>
  <c r="I1641" i="16"/>
  <c r="G1641" i="16"/>
  <c r="I1612" i="16"/>
  <c r="F1568" i="16"/>
  <c r="H1568" i="16"/>
  <c r="G1568" i="16"/>
  <c r="F1368" i="16"/>
  <c r="H1368" i="16"/>
  <c r="G1368" i="16"/>
  <c r="H1048" i="16"/>
  <c r="J1048" i="16"/>
  <c r="Y874" i="16"/>
  <c r="H2234" i="16"/>
  <c r="I2234" i="16"/>
  <c r="H2189" i="16"/>
  <c r="J1190" i="16"/>
  <c r="H1190" i="16"/>
  <c r="F1190" i="16"/>
  <c r="J978" i="16"/>
  <c r="J2172" i="16"/>
  <c r="Y1986" i="16"/>
  <c r="I1467" i="16"/>
  <c r="G1467" i="16"/>
  <c r="J1207" i="16"/>
  <c r="Y1188" i="16"/>
  <c r="H1065" i="16"/>
  <c r="I1065" i="16"/>
  <c r="F1065" i="16"/>
  <c r="G989" i="16"/>
  <c r="G890" i="16"/>
  <c r="F530" i="16"/>
  <c r="G530" i="16"/>
  <c r="F2478" i="16"/>
  <c r="Y2422" i="16"/>
  <c r="G2391" i="16"/>
  <c r="Y2343" i="16"/>
  <c r="Y2249" i="16"/>
  <c r="I2209" i="16"/>
  <c r="G2209" i="16"/>
  <c r="Y2080" i="16"/>
  <c r="J1859" i="16"/>
  <c r="F1859" i="16"/>
  <c r="G1859" i="16"/>
  <c r="H1859" i="16"/>
  <c r="Y1087" i="16"/>
  <c r="Y1083" i="16"/>
  <c r="Y1079" i="16"/>
  <c r="H566" i="16"/>
  <c r="I1733" i="16"/>
  <c r="F1733" i="16"/>
  <c r="Y1712" i="16"/>
  <c r="J1645" i="16"/>
  <c r="I1645" i="16"/>
  <c r="F1645" i="16"/>
  <c r="Y1361" i="16"/>
  <c r="F1331" i="16"/>
  <c r="I1331" i="16"/>
  <c r="G1186" i="16"/>
  <c r="G737" i="16"/>
  <c r="I737" i="16"/>
  <c r="G1712" i="16"/>
  <c r="F1660" i="16"/>
  <c r="G596" i="16"/>
  <c r="G2365" i="16"/>
  <c r="G1196" i="16"/>
  <c r="I1475" i="16"/>
  <c r="I2203" i="16"/>
  <c r="I2487" i="16"/>
  <c r="G652" i="16"/>
  <c r="F2365" i="16"/>
  <c r="F926" i="16"/>
  <c r="F2391" i="16"/>
  <c r="G789" i="16"/>
  <c r="J929" i="16"/>
  <c r="F1910" i="16"/>
  <c r="J2203" i="16"/>
  <c r="I596" i="16"/>
  <c r="H1635" i="16"/>
  <c r="G2122" i="16"/>
  <c r="H1204" i="16"/>
  <c r="G1204" i="16"/>
  <c r="I1477" i="16"/>
  <c r="J1259" i="16"/>
  <c r="G1423" i="16"/>
  <c r="Y1472" i="16"/>
  <c r="Y1103" i="16"/>
  <c r="Y1045" i="16"/>
  <c r="J679" i="16"/>
  <c r="J1733" i="16"/>
  <c r="J2209" i="16"/>
  <c r="H1645" i="16"/>
  <c r="G1437" i="16"/>
  <c r="Y679" i="16"/>
  <c r="Y2487" i="16"/>
  <c r="Y2438" i="16"/>
  <c r="Y2178" i="16"/>
  <c r="Y2052" i="16"/>
  <c r="Y2037" i="16"/>
  <c r="Y1819" i="16"/>
  <c r="Y1649" i="16"/>
  <c r="Y1416" i="16"/>
  <c r="Y1327" i="16"/>
  <c r="Y1225" i="16"/>
  <c r="Y1213" i="16"/>
  <c r="G1172" i="16"/>
  <c r="G1047" i="16"/>
  <c r="F1047" i="16"/>
  <c r="Y989" i="16"/>
  <c r="Y974" i="16"/>
  <c r="Y801" i="16"/>
  <c r="J651" i="16"/>
  <c r="Y604" i="16"/>
  <c r="Y594" i="16"/>
  <c r="Y1961" i="16"/>
  <c r="F1945" i="16"/>
  <c r="I1945" i="16"/>
  <c r="Y1885" i="16"/>
  <c r="G1885" i="16"/>
  <c r="I1842" i="16"/>
  <c r="H1842" i="16"/>
  <c r="F1703" i="16"/>
  <c r="G1648" i="16"/>
  <c r="I1540" i="16"/>
  <c r="G1371" i="16"/>
  <c r="H1371" i="16"/>
  <c r="Y1364" i="16"/>
  <c r="G1357" i="16"/>
  <c r="H1357" i="16"/>
  <c r="J1307" i="16"/>
  <c r="G1307" i="16"/>
  <c r="H1177" i="16"/>
  <c r="I1177" i="16"/>
  <c r="J1177" i="16"/>
  <c r="G1054" i="16"/>
  <c r="H1046" i="16"/>
  <c r="Y982" i="16"/>
  <c r="G982" i="16"/>
  <c r="G926" i="16"/>
  <c r="I853" i="16"/>
  <c r="F853" i="16"/>
  <c r="Y2434" i="16"/>
  <c r="Y2419" i="16"/>
  <c r="Y2371" i="16"/>
  <c r="Y2356" i="16"/>
  <c r="Y2342" i="16"/>
  <c r="Y2314" i="16"/>
  <c r="Y2238" i="16"/>
  <c r="Y2135" i="16"/>
  <c r="Y2072" i="16"/>
  <c r="Y1994" i="16"/>
  <c r="Y1405" i="16"/>
  <c r="Y1300" i="16"/>
  <c r="Y1277" i="16"/>
  <c r="Y1247" i="16"/>
  <c r="Y1009" i="16"/>
  <c r="Y955" i="16"/>
  <c r="Y919" i="16"/>
  <c r="Y783" i="16"/>
  <c r="Y776" i="16"/>
  <c r="Y772" i="16"/>
  <c r="Y2485" i="16"/>
  <c r="I1991" i="16"/>
  <c r="J1991" i="16"/>
  <c r="Y1193" i="16"/>
  <c r="Y572" i="16"/>
  <c r="Y2122" i="16"/>
  <c r="Y2103" i="16"/>
  <c r="Y1972" i="16"/>
  <c r="Y1969" i="16"/>
  <c r="Y1953" i="16"/>
  <c r="Y1934" i="16"/>
  <c r="Y1931" i="16"/>
  <c r="Y1928" i="16"/>
  <c r="Y1922" i="16"/>
  <c r="Y1918" i="16"/>
  <c r="Y1910" i="16"/>
  <c r="Y1908" i="16"/>
  <c r="Y1901" i="16"/>
  <c r="Y1854" i="16"/>
  <c r="Y1845" i="16"/>
  <c r="Y1771" i="16"/>
  <c r="Y1708" i="16"/>
  <c r="Y1699" i="16"/>
  <c r="Y1641" i="16"/>
  <c r="Y1581" i="16"/>
  <c r="Y1573" i="16"/>
  <c r="Y1544" i="16"/>
  <c r="Y1412" i="16"/>
  <c r="Y1409" i="16"/>
  <c r="Y1367" i="16"/>
  <c r="Y1358" i="16"/>
  <c r="Y1332" i="16"/>
  <c r="Y1315" i="16"/>
  <c r="Y1285" i="16"/>
  <c r="Y1281" i="16"/>
  <c r="Y1264" i="16"/>
  <c r="Y1219" i="16"/>
  <c r="Y1108" i="16"/>
  <c r="Y1031" i="16"/>
  <c r="Y956" i="16"/>
  <c r="Y918" i="16"/>
  <c r="Y837" i="16"/>
  <c r="Y793" i="16"/>
  <c r="Y782" i="16"/>
  <c r="Y767" i="16"/>
  <c r="Y763" i="16"/>
  <c r="Y748" i="16"/>
  <c r="Y716" i="16"/>
  <c r="Y685" i="16"/>
  <c r="Y681" i="16"/>
  <c r="Y675" i="16"/>
  <c r="Y671" i="16"/>
  <c r="Y666" i="16"/>
  <c r="Y650" i="16"/>
  <c r="Y646" i="16"/>
  <c r="Y599" i="16"/>
  <c r="Y548" i="16"/>
  <c r="Y2300" i="16"/>
  <c r="Y2193" i="16"/>
  <c r="G1985" i="16"/>
  <c r="Y988" i="16"/>
  <c r="Y2477" i="16"/>
  <c r="Y1840" i="16"/>
  <c r="Y1309" i="16"/>
  <c r="Y1238" i="16"/>
  <c r="Y909" i="16"/>
  <c r="Y878" i="16"/>
  <c r="Y873" i="16"/>
  <c r="Y843" i="16"/>
  <c r="Y828" i="16"/>
  <c r="I1736" i="16"/>
  <c r="F1736" i="16"/>
  <c r="H1736" i="16"/>
  <c r="J1736" i="16"/>
  <c r="G1736" i="16"/>
  <c r="G664" i="16"/>
  <c r="I664" i="16"/>
  <c r="F1282" i="16"/>
  <c r="H2427" i="16"/>
  <c r="G2427" i="16"/>
  <c r="H1339" i="16"/>
  <c r="G1505" i="16"/>
  <c r="H1505" i="16"/>
  <c r="F2213" i="16"/>
  <c r="H2213" i="16"/>
  <c r="I2213" i="16"/>
  <c r="I827" i="16"/>
  <c r="H827" i="16"/>
  <c r="G827" i="16"/>
  <c r="F824" i="16"/>
  <c r="H824" i="16"/>
  <c r="J824" i="16"/>
  <c r="I678" i="16"/>
  <c r="G678" i="16"/>
  <c r="F678" i="16"/>
  <c r="J678" i="16"/>
  <c r="H678" i="16"/>
  <c r="J2175" i="16"/>
  <c r="H2175" i="16"/>
  <c r="F2175" i="16"/>
  <c r="G1750" i="16"/>
  <c r="H1750" i="16"/>
  <c r="J1750" i="16"/>
  <c r="F1750" i="16"/>
  <c r="J2390" i="16"/>
  <c r="J1154" i="16"/>
  <c r="F1099" i="16"/>
  <c r="F2224" i="16"/>
  <c r="I1861" i="16"/>
  <c r="J1455" i="16"/>
  <c r="F1763" i="16"/>
  <c r="H1763" i="16"/>
  <c r="I1335" i="16"/>
  <c r="J1335" i="16"/>
  <c r="H942" i="16"/>
  <c r="F699" i="16"/>
  <c r="H699" i="16"/>
  <c r="I574" i="16"/>
  <c r="G1211" i="16"/>
  <c r="F1339" i="16"/>
  <c r="J1282" i="16"/>
  <c r="H1587" i="16"/>
  <c r="F664" i="16"/>
  <c r="J1187" i="16"/>
  <c r="H2047" i="16"/>
  <c r="H1955" i="16"/>
  <c r="I1812" i="16"/>
  <c r="H1636" i="16"/>
  <c r="G1713" i="16"/>
  <c r="G2260" i="16"/>
  <c r="G1462" i="16"/>
  <c r="F1823" i="16"/>
  <c r="F1723" i="16"/>
  <c r="H2463" i="16"/>
  <c r="G1365" i="16"/>
  <c r="H1365" i="16"/>
  <c r="F2035" i="16"/>
  <c r="I2035" i="16"/>
  <c r="I2392" i="16"/>
  <c r="I1817" i="16"/>
  <c r="H1212" i="16"/>
  <c r="J1599" i="16"/>
  <c r="I1505" i="16"/>
  <c r="I824" i="16"/>
  <c r="J2484" i="16"/>
  <c r="J646" i="16"/>
  <c r="J1116" i="16"/>
  <c r="H1120" i="16"/>
  <c r="J1120" i="16"/>
  <c r="F1871" i="16"/>
  <c r="I2134" i="16"/>
  <c r="F2134" i="16"/>
  <c r="I2216" i="16"/>
  <c r="H1715" i="16"/>
  <c r="J1715" i="16"/>
  <c r="I1384" i="16"/>
  <c r="I2471" i="16"/>
  <c r="G1415" i="16"/>
  <c r="G1419" i="16"/>
  <c r="H1692" i="16"/>
  <c r="J1692" i="16"/>
  <c r="G1600" i="16"/>
  <c r="H1600" i="16"/>
  <c r="F771" i="16"/>
  <c r="J835" i="16"/>
  <c r="G2089" i="16"/>
  <c r="I2089" i="16"/>
  <c r="G2227" i="16"/>
  <c r="J2227" i="16"/>
  <c r="H2227" i="16"/>
  <c r="H2255" i="16"/>
  <c r="F1115" i="16"/>
  <c r="I1144" i="16"/>
  <c r="J1927" i="16"/>
  <c r="F1927" i="16"/>
  <c r="I1937" i="16"/>
  <c r="J1937" i="16"/>
  <c r="I2016" i="16"/>
  <c r="G2016" i="16"/>
  <c r="G2024" i="16"/>
  <c r="J2024" i="16"/>
  <c r="H2146" i="16"/>
  <c r="G2146" i="16"/>
  <c r="H2154" i="16"/>
  <c r="F1367" i="16"/>
  <c r="J1367" i="16"/>
  <c r="H1367" i="16"/>
  <c r="G897" i="16"/>
  <c r="I897" i="16"/>
  <c r="J897" i="16"/>
  <c r="H1399" i="16"/>
  <c r="G2193" i="16"/>
  <c r="I755" i="16"/>
  <c r="J755" i="16"/>
  <c r="F755" i="16"/>
  <c r="J846" i="16"/>
  <c r="I846" i="16"/>
  <c r="G976" i="16"/>
  <c r="H582" i="16"/>
  <c r="F582" i="16"/>
  <c r="G582" i="16"/>
  <c r="I582" i="16"/>
  <c r="I2481" i="16"/>
  <c r="H2481" i="16"/>
  <c r="J2481" i="16"/>
  <c r="J2476" i="16"/>
  <c r="H2476" i="16"/>
  <c r="I2476" i="16"/>
  <c r="G2394" i="16"/>
  <c r="F2394" i="16"/>
  <c r="F2297" i="16"/>
  <c r="H2297" i="16"/>
  <c r="J2297" i="16"/>
  <c r="G2052" i="16"/>
  <c r="J2052" i="16"/>
  <c r="I2036" i="16"/>
  <c r="J2036" i="16"/>
  <c r="H2036" i="16"/>
  <c r="F2036" i="16"/>
  <c r="I1832" i="16"/>
  <c r="H1832" i="16"/>
  <c r="F1832" i="16"/>
  <c r="J1832" i="16"/>
  <c r="I1808" i="16"/>
  <c r="J1808" i="16"/>
  <c r="H1808" i="16"/>
  <c r="I1704" i="16"/>
  <c r="H1704" i="16"/>
  <c r="J1704" i="16"/>
  <c r="F1704" i="16"/>
  <c r="J1525" i="16"/>
  <c r="I1525" i="16"/>
  <c r="F1525" i="16"/>
  <c r="F1496" i="16"/>
  <c r="G1496" i="16"/>
  <c r="I1496" i="16"/>
  <c r="J977" i="16"/>
  <c r="F977" i="16"/>
  <c r="I977" i="16"/>
  <c r="F957" i="16"/>
  <c r="H957" i="16"/>
  <c r="J1774" i="16"/>
  <c r="Y1774" i="16"/>
  <c r="Y1760" i="16"/>
  <c r="I1699" i="16"/>
  <c r="H1699" i="16"/>
  <c r="I1248" i="16"/>
  <c r="F1248" i="16"/>
  <c r="H1248" i="16"/>
  <c r="J1248" i="16"/>
  <c r="G1248" i="16"/>
  <c r="G2302" i="16"/>
  <c r="I2417" i="16"/>
  <c r="F2417" i="16"/>
  <c r="F2069" i="16"/>
  <c r="G694" i="16"/>
  <c r="I2070" i="16"/>
  <c r="J2464" i="16"/>
  <c r="F694" i="16"/>
  <c r="H2419" i="16"/>
  <c r="H1831" i="16"/>
  <c r="F1154" i="16"/>
  <c r="J1073" i="16"/>
  <c r="G1297" i="16"/>
  <c r="F1861" i="16"/>
  <c r="H2079" i="16"/>
  <c r="H1990" i="16"/>
  <c r="F856" i="16"/>
  <c r="J1215" i="16"/>
  <c r="J1795" i="16"/>
  <c r="H680" i="16"/>
  <c r="G791" i="16"/>
  <c r="F775" i="16"/>
  <c r="J1763" i="16"/>
  <c r="H1335" i="16"/>
  <c r="F1904" i="16"/>
  <c r="G1281" i="16"/>
  <c r="H741" i="16"/>
  <c r="J574" i="16"/>
  <c r="F1578" i="16"/>
  <c r="F1120" i="16"/>
  <c r="F720" i="16"/>
  <c r="H2461" i="16"/>
  <c r="F2461" i="16"/>
  <c r="G1282" i="16"/>
  <c r="F1116" i="16"/>
  <c r="J664" i="16"/>
  <c r="F1840" i="16"/>
  <c r="J1419" i="16"/>
  <c r="I1132" i="16"/>
  <c r="H2382" i="16"/>
  <c r="F1692" i="16"/>
  <c r="I1415" i="16"/>
  <c r="J2051" i="16"/>
  <c r="I2446" i="16"/>
  <c r="H1384" i="16"/>
  <c r="F2016" i="16"/>
  <c r="J1636" i="16"/>
  <c r="I1579" i="16"/>
  <c r="I2255" i="16"/>
  <c r="H2484" i="16"/>
  <c r="G2313" i="16"/>
  <c r="G2222" i="16"/>
  <c r="I1356" i="16"/>
  <c r="J1239" i="16"/>
  <c r="I1790" i="16"/>
  <c r="H1944" i="16"/>
  <c r="G1756" i="16"/>
  <c r="J2222" i="16"/>
  <c r="H2024" i="16"/>
  <c r="H1937" i="16"/>
  <c r="H1115" i="16"/>
  <c r="J1895" i="16"/>
  <c r="H1804" i="16"/>
  <c r="I1916" i="16"/>
  <c r="G717" i="16"/>
  <c r="J1365" i="16"/>
  <c r="H2404" i="16"/>
  <c r="H1825" i="16"/>
  <c r="J1817" i="16"/>
  <c r="G771" i="16"/>
  <c r="F1862" i="16"/>
  <c r="I1756" i="16"/>
  <c r="H2052" i="16"/>
  <c r="J2382" i="16"/>
  <c r="I1445" i="16"/>
  <c r="G2255" i="16"/>
  <c r="G957" i="16"/>
  <c r="J1579" i="16"/>
  <c r="J967" i="16"/>
  <c r="I967" i="16"/>
  <c r="G1841" i="16"/>
  <c r="I1841" i="16"/>
  <c r="G2269" i="16"/>
  <c r="G1861" i="16"/>
  <c r="G2051" i="16"/>
  <c r="H2439" i="16"/>
  <c r="G1808" i="16"/>
  <c r="F2173" i="16"/>
  <c r="J1823" i="16"/>
  <c r="G840" i="16"/>
  <c r="F1107" i="16"/>
  <c r="H1330" i="16"/>
  <c r="G1409" i="16"/>
  <c r="J225" i="16"/>
  <c r="F643" i="16"/>
  <c r="F960" i="16"/>
  <c r="G844" i="16"/>
  <c r="I844" i="16"/>
  <c r="J844" i="16"/>
  <c r="H567" i="16"/>
  <c r="J729" i="16"/>
  <c r="J1920" i="16"/>
  <c r="F2214" i="16"/>
  <c r="G2214" i="16"/>
  <c r="I2297" i="16"/>
  <c r="F827" i="16"/>
  <c r="G845" i="16"/>
  <c r="F845" i="16"/>
  <c r="G1340" i="16"/>
  <c r="G1358" i="16"/>
  <c r="I1358" i="16"/>
  <c r="F1358" i="16"/>
  <c r="Y1736" i="16"/>
  <c r="G2423" i="16"/>
  <c r="I2423" i="16"/>
  <c r="J2394" i="16"/>
  <c r="H2394" i="16"/>
  <c r="G1173" i="16"/>
  <c r="J1173" i="16"/>
  <c r="G1558" i="16"/>
  <c r="I1558" i="16"/>
  <c r="G1671" i="16"/>
  <c r="H1671" i="16"/>
  <c r="F2020" i="16"/>
  <c r="I2138" i="16"/>
  <c r="J2138" i="16"/>
  <c r="G2156" i="16"/>
  <c r="F2156" i="16"/>
  <c r="I2388" i="16"/>
  <c r="I2394" i="16"/>
  <c r="G633" i="16"/>
  <c r="I633" i="16"/>
  <c r="I957" i="16"/>
  <c r="G996" i="16"/>
  <c r="F846" i="16"/>
  <c r="I617" i="16"/>
  <c r="J617" i="16"/>
  <c r="H617" i="16"/>
  <c r="G718" i="16"/>
  <c r="F718" i="16"/>
  <c r="I718" i="16"/>
  <c r="I536" i="16"/>
  <c r="J536" i="16"/>
  <c r="H1510" i="16"/>
  <c r="F1510" i="16"/>
  <c r="G1510" i="16"/>
  <c r="J1668" i="16"/>
  <c r="F1668" i="16"/>
  <c r="G886" i="16"/>
  <c r="F1587" i="16"/>
  <c r="I1918" i="16"/>
  <c r="I1955" i="16"/>
  <c r="G1955" i="16"/>
  <c r="J1670" i="16"/>
  <c r="G1670" i="16"/>
  <c r="H1670" i="16"/>
  <c r="I2047" i="16"/>
  <c r="G2047" i="16"/>
  <c r="G1187" i="16"/>
  <c r="J1208" i="16"/>
  <c r="G1615" i="16"/>
  <c r="J1347" i="16"/>
  <c r="F725" i="16"/>
  <c r="H1462" i="16"/>
  <c r="G1598" i="16"/>
  <c r="J1598" i="16"/>
  <c r="G1916" i="16"/>
  <c r="H1916" i="16"/>
  <c r="G1962" i="16"/>
  <c r="F1962" i="16"/>
  <c r="F2260" i="16"/>
  <c r="G2463" i="16"/>
  <c r="I646" i="16"/>
  <c r="G1212" i="16"/>
  <c r="I1239" i="16"/>
  <c r="I1713" i="16"/>
  <c r="J1713" i="16"/>
  <c r="G1804" i="16"/>
  <c r="I1804" i="16"/>
  <c r="J2035" i="16"/>
  <c r="G2035" i="16"/>
  <c r="J2067" i="16"/>
  <c r="G2099" i="16"/>
  <c r="H2421" i="16"/>
  <c r="J2421" i="16"/>
  <c r="F2421" i="16"/>
  <c r="I1599" i="16"/>
  <c r="F1632" i="16"/>
  <c r="G1642" i="16"/>
  <c r="I1723" i="16"/>
  <c r="H1812" i="16"/>
  <c r="H1915" i="16"/>
  <c r="F1915" i="16"/>
  <c r="I1931" i="16"/>
  <c r="F1931" i="16"/>
  <c r="J1935" i="16"/>
  <c r="I1935" i="16"/>
  <c r="H2152" i="16"/>
  <c r="G2281" i="16"/>
  <c r="I2281" i="16"/>
  <c r="I2449" i="16"/>
  <c r="G1971" i="16"/>
  <c r="I1484" i="16"/>
  <c r="G1484" i="16"/>
  <c r="J1484" i="16"/>
  <c r="F1643" i="16"/>
  <c r="F1399" i="16"/>
  <c r="F2193" i="16"/>
  <c r="J2193" i="16"/>
  <c r="H2193" i="16"/>
  <c r="I2288" i="16"/>
  <c r="F2283" i="16"/>
  <c r="H2283" i="16"/>
  <c r="G2216" i="16"/>
  <c r="J2216" i="16"/>
  <c r="F1965" i="16"/>
  <c r="J1965" i="16"/>
  <c r="G1965" i="16"/>
  <c r="H1965" i="16"/>
  <c r="H1924" i="16"/>
  <c r="G1924" i="16"/>
  <c r="F1924" i="16"/>
  <c r="J1924" i="16"/>
  <c r="Y1747" i="16"/>
  <c r="G1747" i="16"/>
  <c r="G1730" i="16"/>
  <c r="J1716" i="16"/>
  <c r="G1716" i="16"/>
  <c r="H1716" i="16"/>
  <c r="I1716" i="16"/>
  <c r="J2417" i="16"/>
  <c r="J1771" i="16"/>
  <c r="I2464" i="16"/>
  <c r="H1099" i="16"/>
  <c r="J1297" i="16"/>
  <c r="F1990" i="16"/>
  <c r="J1990" i="16"/>
  <c r="I1455" i="16"/>
  <c r="I2490" i="16"/>
  <c r="H1578" i="16"/>
  <c r="H1398" i="16"/>
  <c r="F1918" i="16"/>
  <c r="I2051" i="16"/>
  <c r="J2047" i="16"/>
  <c r="J1686" i="16"/>
  <c r="F1239" i="16"/>
  <c r="J1962" i="16"/>
  <c r="J1627" i="16"/>
  <c r="J650" i="16"/>
  <c r="F2222" i="16"/>
  <c r="I2382" i="16"/>
  <c r="G2213" i="16"/>
  <c r="H2324" i="16"/>
  <c r="I2324" i="16"/>
  <c r="J1698" i="16"/>
  <c r="I2294" i="16"/>
  <c r="I1072" i="16"/>
  <c r="H1072" i="16"/>
  <c r="G2283" i="16"/>
  <c r="J2283" i="16"/>
  <c r="G1633" i="16"/>
  <c r="H1633" i="16"/>
  <c r="J1205" i="16"/>
  <c r="F1846" i="16"/>
  <c r="F1905" i="16"/>
  <c r="I2119" i="16"/>
  <c r="F2119" i="16"/>
  <c r="I2313" i="16"/>
  <c r="H2313" i="16"/>
  <c r="I1971" i="16"/>
  <c r="G1825" i="16"/>
  <c r="J1825" i="16"/>
  <c r="H2245" i="16"/>
  <c r="G2390" i="16"/>
  <c r="F2181" i="16"/>
  <c r="J2069" i="16"/>
  <c r="J2070" i="16"/>
  <c r="J694" i="16"/>
  <c r="H2390" i="16"/>
  <c r="I2390" i="16"/>
  <c r="H2302" i="16"/>
  <c r="F1759" i="16"/>
  <c r="J1759" i="16"/>
  <c r="H2224" i="16"/>
  <c r="H1861" i="16"/>
  <c r="F2079" i="16"/>
  <c r="I1201" i="16"/>
  <c r="F2223" i="16"/>
  <c r="H1455" i="16"/>
  <c r="I1364" i="16"/>
  <c r="I1346" i="16"/>
  <c r="H1466" i="16"/>
  <c r="F1246" i="16"/>
  <c r="I1795" i="16"/>
  <c r="I680" i="16"/>
  <c r="G2490" i="16"/>
  <c r="F2490" i="16"/>
  <c r="I2002" i="16"/>
  <c r="G1335" i="16"/>
  <c r="H1794" i="16"/>
  <c r="J699" i="16"/>
  <c r="I639" i="16"/>
  <c r="G1904" i="16"/>
  <c r="I1281" i="16"/>
  <c r="F741" i="16"/>
  <c r="H2417" i="16"/>
  <c r="F1771" i="16"/>
  <c r="F2464" i="16"/>
  <c r="J2419" i="16"/>
  <c r="G1759" i="16"/>
  <c r="H1154" i="16"/>
  <c r="I1073" i="16"/>
  <c r="H1073" i="16"/>
  <c r="H1297" i="16"/>
  <c r="H802" i="16"/>
  <c r="H569" i="16"/>
  <c r="G2079" i="16"/>
  <c r="I1840" i="16"/>
  <c r="H2223" i="16"/>
  <c r="I916" i="16"/>
  <c r="H856" i="16"/>
  <c r="F1364" i="16"/>
  <c r="J1466" i="16"/>
  <c r="I1215" i="16"/>
  <c r="F1215" i="16"/>
  <c r="H1795" i="16"/>
  <c r="F680" i="16"/>
  <c r="J680" i="16"/>
  <c r="F2427" i="16"/>
  <c r="I1763" i="16"/>
  <c r="J1611" i="16"/>
  <c r="I1194" i="16"/>
  <c r="J1794" i="16"/>
  <c r="I699" i="16"/>
  <c r="J639" i="16"/>
  <c r="F574" i="16"/>
  <c r="J1578" i="16"/>
  <c r="I1120" i="16"/>
  <c r="J720" i="16"/>
  <c r="F1211" i="16"/>
  <c r="I2461" i="16"/>
  <c r="F1698" i="16"/>
  <c r="J1339" i="16"/>
  <c r="F2324" i="16"/>
  <c r="H1871" i="16"/>
  <c r="I892" i="16"/>
  <c r="I1587" i="16"/>
  <c r="F1300" i="16"/>
  <c r="H664" i="16"/>
  <c r="F2471" i="16"/>
  <c r="F1615" i="16"/>
  <c r="H1419" i="16"/>
  <c r="H1187" i="16"/>
  <c r="F1132" i="16"/>
  <c r="J2014" i="16"/>
  <c r="F2047" i="16"/>
  <c r="H2294" i="16"/>
  <c r="H1972" i="16"/>
  <c r="G1715" i="16"/>
  <c r="F1955" i="16"/>
  <c r="J2446" i="16"/>
  <c r="H2016" i="16"/>
  <c r="J2004" i="16"/>
  <c r="F1579" i="16"/>
  <c r="J2255" i="16"/>
  <c r="H2435" i="16"/>
  <c r="F2099" i="16"/>
  <c r="G2067" i="16"/>
  <c r="H1905" i="16"/>
  <c r="J1356" i="16"/>
  <c r="J1600" i="16"/>
  <c r="H1347" i="16"/>
  <c r="J1445" i="16"/>
  <c r="J1785" i="16"/>
  <c r="F1895" i="16"/>
  <c r="I1895" i="16"/>
  <c r="J1804" i="16"/>
  <c r="F2463" i="16"/>
  <c r="F1598" i="16"/>
  <c r="I717" i="16"/>
  <c r="F1365" i="16"/>
  <c r="F1347" i="16"/>
  <c r="H1627" i="16"/>
  <c r="I2154" i="16"/>
  <c r="H650" i="16"/>
  <c r="J2281" i="16"/>
  <c r="I1927" i="16"/>
  <c r="G1599" i="16"/>
  <c r="F2089" i="16"/>
  <c r="H1817" i="16"/>
  <c r="J1340" i="16"/>
  <c r="I771" i="16"/>
  <c r="H1823" i="16"/>
  <c r="H2035" i="16"/>
  <c r="F2271" i="16"/>
  <c r="H1144" i="16"/>
  <c r="F2313" i="16"/>
  <c r="I1862" i="16"/>
  <c r="I2260" i="16"/>
  <c r="F897" i="16"/>
  <c r="I677" i="16"/>
  <c r="F677" i="16"/>
  <c r="G1704" i="16"/>
  <c r="H1931" i="16"/>
  <c r="I2052" i="16"/>
  <c r="J2439" i="16"/>
  <c r="I2175" i="16"/>
  <c r="H646" i="16"/>
  <c r="G1579" i="16"/>
  <c r="G1587" i="16"/>
  <c r="F1702" i="16"/>
  <c r="J1702" i="16"/>
  <c r="J855" i="16"/>
  <c r="F855" i="16"/>
  <c r="G1840" i="16"/>
  <c r="I2427" i="16"/>
  <c r="H2051" i="16"/>
  <c r="F1091" i="16"/>
  <c r="I1208" i="16"/>
  <c r="G1339" i="16"/>
  <c r="G1667" i="16"/>
  <c r="F1808" i="16"/>
  <c r="G2481" i="16"/>
  <c r="I902" i="16"/>
  <c r="I2173" i="16"/>
  <c r="I1434" i="16"/>
  <c r="F1434" i="16"/>
  <c r="I1767" i="16"/>
  <c r="G2018" i="16"/>
  <c r="I2018" i="16"/>
  <c r="G2382" i="16"/>
  <c r="H1607" i="16"/>
  <c r="I1607" i="16"/>
  <c r="J1699" i="16"/>
  <c r="G1732" i="16"/>
  <c r="H1785" i="16"/>
  <c r="J1916" i="16"/>
  <c r="G1208" i="16"/>
  <c r="G1398" i="16"/>
  <c r="G1511" i="16"/>
  <c r="J582" i="16"/>
  <c r="I2421" i="16"/>
  <c r="J1496" i="16"/>
  <c r="G1627" i="16"/>
  <c r="G880" i="16"/>
  <c r="G1347" i="16"/>
  <c r="H534" i="16"/>
  <c r="F534" i="16"/>
  <c r="F757" i="16"/>
  <c r="G1454" i="16"/>
  <c r="H1590" i="16"/>
  <c r="F1590" i="16"/>
  <c r="I1924" i="16"/>
  <c r="I2147" i="16"/>
  <c r="G2329" i="16"/>
  <c r="G646" i="16"/>
  <c r="J666" i="16"/>
  <c r="G692" i="16"/>
  <c r="G777" i="16"/>
  <c r="J777" i="16"/>
  <c r="H777" i="16"/>
  <c r="H804" i="16"/>
  <c r="I804" i="16"/>
  <c r="G839" i="16"/>
  <c r="J839" i="16"/>
  <c r="I1180" i="16"/>
  <c r="J1210" i="16"/>
  <c r="G1354" i="16"/>
  <c r="G1476" i="16"/>
  <c r="H1476" i="16"/>
  <c r="F1476" i="16"/>
  <c r="H1802" i="16"/>
  <c r="G1819" i="16"/>
  <c r="H1819" i="16"/>
  <c r="G1852" i="16"/>
  <c r="I1852" i="16"/>
  <c r="G1878" i="16"/>
  <c r="G1895" i="16"/>
  <c r="F2067" i="16"/>
  <c r="G2167" i="16"/>
  <c r="H2167" i="16"/>
  <c r="J2338" i="16"/>
  <c r="H2338" i="16"/>
  <c r="F2368" i="16"/>
  <c r="F2372" i="16"/>
  <c r="G2433" i="16"/>
  <c r="F2433" i="16"/>
  <c r="G2484" i="16"/>
  <c r="G1581" i="16"/>
  <c r="G1152" i="16"/>
  <c r="J1152" i="16"/>
  <c r="F1577" i="16"/>
  <c r="G1603" i="16"/>
  <c r="G1632" i="16"/>
  <c r="G1636" i="16"/>
  <c r="I1646" i="16"/>
  <c r="H1646" i="16"/>
  <c r="G1646" i="16"/>
  <c r="I1750" i="16"/>
  <c r="G1921" i="16"/>
  <c r="H1921" i="16"/>
  <c r="I1925" i="16"/>
  <c r="G1931" i="16"/>
  <c r="G2243" i="16"/>
  <c r="J2279" i="16"/>
  <c r="I2279" i="16"/>
  <c r="G2279" i="16"/>
  <c r="G2396" i="16"/>
  <c r="G2404" i="16"/>
  <c r="J1399" i="16"/>
  <c r="H1971" i="16"/>
  <c r="H755" i="16"/>
  <c r="H996" i="16"/>
  <c r="H846" i="16"/>
  <c r="H1525" i="16"/>
  <c r="H936" i="16"/>
  <c r="J936" i="16"/>
  <c r="G1458" i="16"/>
  <c r="J1458" i="16"/>
  <c r="F1458" i="16"/>
  <c r="I555" i="16"/>
  <c r="G555" i="16"/>
  <c r="J555" i="16"/>
  <c r="H555" i="16"/>
  <c r="F676" i="16"/>
  <c r="J676" i="16"/>
  <c r="G676" i="16"/>
  <c r="H749" i="16"/>
  <c r="I1076" i="16"/>
  <c r="J1076" i="16"/>
  <c r="F2042" i="16"/>
  <c r="H2042" i="16"/>
  <c r="J2042" i="16"/>
  <c r="G2042" i="16"/>
  <c r="F581" i="16"/>
  <c r="J581" i="16"/>
  <c r="F1277" i="16"/>
  <c r="I1277" i="16"/>
  <c r="J1277" i="16"/>
  <c r="H1277" i="16"/>
  <c r="G2237" i="16"/>
  <c r="F2237" i="16"/>
  <c r="I2237" i="16"/>
  <c r="H2237" i="16"/>
  <c r="G1890" i="16"/>
  <c r="H1890" i="16"/>
  <c r="F1890" i="16"/>
  <c r="F1001" i="16"/>
  <c r="G1792" i="16"/>
  <c r="J1390" i="16"/>
  <c r="J1041" i="16"/>
  <c r="I1041" i="16"/>
  <c r="H863" i="16"/>
  <c r="F863" i="16"/>
  <c r="J863" i="16"/>
  <c r="G863" i="16"/>
  <c r="H1758" i="16"/>
  <c r="J1573" i="16"/>
  <c r="G1573" i="16"/>
  <c r="G765" i="16"/>
  <c r="H765" i="16"/>
  <c r="J765" i="16"/>
  <c r="H2444" i="16"/>
  <c r="G774" i="16"/>
  <c r="F1289" i="16"/>
  <c r="G987" i="16"/>
  <c r="I987" i="16"/>
  <c r="G2346" i="16"/>
  <c r="J2001" i="16"/>
  <c r="J1834" i="16"/>
  <c r="H1834" i="16"/>
  <c r="G1834" i="16"/>
  <c r="G2078" i="16"/>
  <c r="H2078" i="16"/>
  <c r="J2397" i="16"/>
  <c r="F2489" i="16"/>
  <c r="I2489" i="16"/>
  <c r="I693" i="16"/>
  <c r="H693" i="16"/>
  <c r="H1765" i="16"/>
  <c r="I1765" i="16"/>
  <c r="F1765" i="16"/>
  <c r="I1560" i="16"/>
  <c r="G1912" i="16"/>
  <c r="J1383" i="16"/>
  <c r="I1978" i="16"/>
  <c r="I1170" i="16"/>
  <c r="J724" i="16"/>
  <c r="H2092" i="16"/>
  <c r="I1618" i="16"/>
  <c r="F2305" i="16"/>
  <c r="H2344" i="16"/>
  <c r="G865" i="16"/>
  <c r="H865" i="16"/>
  <c r="J1029" i="16"/>
  <c r="G1029" i="16"/>
  <c r="I1069" i="16"/>
  <c r="J1138" i="16"/>
  <c r="G1138" i="16"/>
  <c r="F1021" i="16"/>
  <c r="I1021" i="16"/>
  <c r="F921" i="16"/>
  <c r="G1653" i="16"/>
  <c r="I1824" i="16"/>
  <c r="H1824" i="16"/>
  <c r="G2003" i="16"/>
  <c r="I2003" i="16"/>
  <c r="H1956" i="16"/>
  <c r="I1956" i="16"/>
  <c r="G2266" i="16"/>
  <c r="J756" i="16"/>
  <c r="G756" i="16"/>
  <c r="H2162" i="16"/>
  <c r="F2162" i="16"/>
  <c r="G1818" i="16"/>
  <c r="F1814" i="16"/>
  <c r="J1814" i="16"/>
  <c r="H1814" i="16"/>
  <c r="J1811" i="16"/>
  <c r="Y1807" i="16"/>
  <c r="Y1803" i="16"/>
  <c r="G977" i="16"/>
  <c r="I873" i="16"/>
  <c r="J858" i="16"/>
  <c r="F858" i="16"/>
  <c r="H858" i="16"/>
  <c r="G852" i="16"/>
  <c r="J822" i="16"/>
  <c r="I822" i="16"/>
  <c r="H822" i="16"/>
  <c r="G820" i="16"/>
  <c r="G795" i="16"/>
  <c r="G739" i="16"/>
  <c r="Y736" i="16"/>
  <c r="H714" i="16"/>
  <c r="I714" i="16"/>
  <c r="H696" i="16"/>
  <c r="F696" i="16"/>
  <c r="G658" i="16"/>
  <c r="J654" i="16"/>
  <c r="F654" i="16"/>
  <c r="J652" i="16"/>
  <c r="Y645" i="16"/>
  <c r="J537" i="16"/>
  <c r="H537" i="16"/>
  <c r="I537" i="16"/>
  <c r="Y1811" i="16"/>
  <c r="F657" i="16"/>
  <c r="H657" i="16"/>
  <c r="Y952" i="16"/>
  <c r="Y876" i="16"/>
  <c r="I867" i="16"/>
  <c r="H1216" i="16"/>
  <c r="F1174" i="16"/>
  <c r="H1174" i="16"/>
  <c r="J1174" i="16"/>
  <c r="I1174" i="16"/>
  <c r="G1103" i="16"/>
  <c r="I1103" i="16"/>
  <c r="F1093" i="16"/>
  <c r="H1093" i="16"/>
  <c r="J1093" i="16"/>
  <c r="Y820" i="16"/>
  <c r="H816" i="16"/>
  <c r="G816" i="16"/>
  <c r="J816" i="16"/>
  <c r="I816" i="16"/>
  <c r="H545" i="16"/>
  <c r="I545" i="16"/>
  <c r="F2473" i="16"/>
  <c r="Y2323" i="16"/>
  <c r="J2323" i="16"/>
  <c r="J1989" i="16"/>
  <c r="G1983" i="16"/>
  <c r="I1973" i="16"/>
  <c r="J1973" i="16"/>
  <c r="G1973" i="16"/>
  <c r="Y1943" i="16"/>
  <c r="G1939" i="16"/>
  <c r="J1902" i="16"/>
  <c r="F1902" i="16"/>
  <c r="H1879" i="16"/>
  <c r="J1879" i="16"/>
  <c r="I1855" i="16"/>
  <c r="G1855" i="16"/>
  <c r="F1855" i="16"/>
  <c r="Y2481" i="16"/>
  <c r="J2303" i="16"/>
  <c r="G2303" i="16"/>
  <c r="H2303" i="16"/>
  <c r="H1877" i="16"/>
  <c r="F1877" i="16"/>
  <c r="J1877" i="16"/>
  <c r="Y1848" i="16"/>
  <c r="J1683" i="16"/>
  <c r="I1683" i="16"/>
  <c r="H1683" i="16"/>
  <c r="G1683" i="16"/>
  <c r="F1232" i="16"/>
  <c r="H1232" i="16"/>
  <c r="J1232" i="16"/>
  <c r="J991" i="16"/>
  <c r="J988" i="16"/>
  <c r="G988" i="16"/>
  <c r="H982" i="16"/>
  <c r="J982" i="16"/>
  <c r="Y812" i="16"/>
  <c r="I798" i="16"/>
  <c r="J798" i="16"/>
  <c r="G798" i="16"/>
  <c r="G628" i="16"/>
  <c r="J628" i="16"/>
  <c r="J620" i="16"/>
  <c r="I592" i="16"/>
  <c r="F2199" i="16"/>
  <c r="G2199" i="16"/>
  <c r="Y2168" i="16"/>
  <c r="J1714" i="16"/>
  <c r="H1703" i="16"/>
  <c r="G1319" i="16"/>
  <c r="G1302" i="16"/>
  <c r="G1294" i="16"/>
  <c r="H1276" i="16"/>
  <c r="Y1242" i="16"/>
  <c r="G1232" i="16"/>
  <c r="Y1232" i="16"/>
  <c r="F1219" i="16"/>
  <c r="H1219" i="16"/>
  <c r="H1181" i="16"/>
  <c r="Y1141" i="16"/>
  <c r="G1062" i="16"/>
  <c r="G613" i="16"/>
  <c r="I613" i="16"/>
  <c r="J595" i="16"/>
  <c r="F595" i="16"/>
  <c r="I595" i="16"/>
  <c r="G592" i="16"/>
  <c r="G547" i="16"/>
  <c r="G543" i="16"/>
  <c r="G2307" i="16"/>
  <c r="H2307" i="16"/>
  <c r="G2300" i="16"/>
  <c r="F2112" i="16"/>
  <c r="J2112" i="16"/>
  <c r="I2108" i="16"/>
  <c r="Y1902" i="16"/>
  <c r="F1647" i="16"/>
  <c r="F1355" i="16"/>
  <c r="F1249" i="16"/>
  <c r="G1249" i="16"/>
  <c r="I1249" i="16"/>
  <c r="J887" i="16"/>
  <c r="G887" i="16"/>
  <c r="F814" i="16"/>
  <c r="J814" i="16"/>
  <c r="J800" i="16"/>
  <c r="G800" i="16"/>
  <c r="F800" i="16"/>
  <c r="Y722" i="16"/>
  <c r="Y699" i="16"/>
  <c r="G612" i="16"/>
  <c r="F612" i="16"/>
  <c r="G2375" i="16"/>
  <c r="F2234" i="16"/>
  <c r="Y1952" i="16"/>
  <c r="Y1764" i="16"/>
  <c r="G1764" i="16"/>
  <c r="F1710" i="16"/>
  <c r="J1710" i="16"/>
  <c r="Y1630" i="16"/>
  <c r="G1612" i="16"/>
  <c r="Y1430" i="16"/>
  <c r="F1308" i="16"/>
  <c r="J1308" i="16"/>
  <c r="I1265" i="16"/>
  <c r="J1225" i="16"/>
  <c r="F1225" i="16"/>
  <c r="H1225" i="16"/>
  <c r="Y1222" i="16"/>
  <c r="J1218" i="16"/>
  <c r="F1218" i="16"/>
  <c r="I1207" i="16"/>
  <c r="H1207" i="16"/>
  <c r="Y1184" i="16"/>
  <c r="G1158" i="16"/>
  <c r="G697" i="16"/>
  <c r="G693" i="16"/>
  <c r="Y693" i="16"/>
  <c r="Y609" i="16"/>
  <c r="H546" i="16"/>
  <c r="I543" i="16"/>
  <c r="H543" i="16"/>
  <c r="F543" i="16"/>
  <c r="F539" i="16"/>
  <c r="J533" i="16"/>
  <c r="J1784" i="16"/>
  <c r="G1660" i="16"/>
  <c r="J1660" i="16"/>
  <c r="I1660" i="16"/>
  <c r="H1660" i="16"/>
  <c r="F1523" i="16"/>
  <c r="H1523" i="16"/>
  <c r="F1488" i="16"/>
  <c r="I1048" i="16"/>
  <c r="F1028" i="16"/>
  <c r="Y980" i="16"/>
  <c r="Y855" i="16"/>
  <c r="F700" i="16"/>
  <c r="J700" i="16"/>
  <c r="I700" i="16"/>
  <c r="I670" i="16"/>
  <c r="J670" i="16"/>
  <c r="F668" i="16"/>
  <c r="J668" i="16"/>
  <c r="H668" i="16"/>
  <c r="J560" i="16"/>
  <c r="H560" i="16"/>
  <c r="F560" i="16"/>
  <c r="G2480" i="16"/>
  <c r="G2438" i="16"/>
  <c r="G2274" i="16"/>
  <c r="F2217" i="16"/>
  <c r="H2217" i="16"/>
  <c r="J2197" i="16"/>
  <c r="F2189" i="16"/>
  <c r="J2189" i="16"/>
  <c r="F2157" i="16"/>
  <c r="J2157" i="16"/>
  <c r="F2031" i="16"/>
  <c r="H2031" i="16"/>
  <c r="I2031" i="16"/>
  <c r="G2001" i="16"/>
  <c r="G1997" i="16"/>
  <c r="J1969" i="16"/>
  <c r="G1964" i="16"/>
  <c r="F898" i="16"/>
  <c r="H898" i="16"/>
  <c r="J898" i="16"/>
  <c r="G898" i="16"/>
  <c r="Y882" i="16"/>
  <c r="G882" i="16"/>
  <c r="Y851" i="16"/>
  <c r="G812" i="16"/>
  <c r="H782" i="16"/>
  <c r="J782" i="16"/>
  <c r="G683" i="16"/>
  <c r="F2332" i="16"/>
  <c r="J2116" i="16"/>
  <c r="G2116" i="16"/>
  <c r="Y2077" i="16"/>
  <c r="F2056" i="16"/>
  <c r="Y1964" i="16"/>
  <c r="Y1956" i="16"/>
  <c r="F1941" i="16"/>
  <c r="Y1894" i="16"/>
  <c r="Y1875" i="16"/>
  <c r="Y1844" i="16"/>
  <c r="Y1808" i="16"/>
  <c r="G1728" i="16"/>
  <c r="I1728" i="16"/>
  <c r="Y1664" i="16"/>
  <c r="I1614" i="16"/>
  <c r="J1614" i="16"/>
  <c r="F1572" i="16"/>
  <c r="F1318" i="16"/>
  <c r="H1318" i="16"/>
  <c r="Y1312" i="16"/>
  <c r="H1267" i="16"/>
  <c r="Y1062" i="16"/>
  <c r="I1027" i="16"/>
  <c r="H1027" i="16"/>
  <c r="Y1018" i="16"/>
  <c r="Y910" i="16"/>
  <c r="H900" i="16"/>
  <c r="F900" i="16"/>
  <c r="J894" i="16"/>
  <c r="H894" i="16"/>
  <c r="G884" i="16"/>
  <c r="J836" i="16"/>
  <c r="F836" i="16"/>
  <c r="G712" i="16"/>
  <c r="I703" i="16"/>
  <c r="J703" i="16"/>
  <c r="Y588" i="16"/>
  <c r="Y576" i="16"/>
  <c r="I556" i="16"/>
  <c r="I2337" i="16"/>
  <c r="J2337" i="16"/>
  <c r="I1786" i="16"/>
  <c r="F1769" i="16"/>
  <c r="I1769" i="16"/>
  <c r="F1735" i="16"/>
  <c r="Y1735" i="16"/>
  <c r="G1726" i="16"/>
  <c r="Y1682" i="16"/>
  <c r="G1679" i="16"/>
  <c r="G1647" i="16"/>
  <c r="G1535" i="16"/>
  <c r="H1503" i="16"/>
  <c r="G1498" i="16"/>
  <c r="G1444" i="16"/>
  <c r="G1436" i="16"/>
  <c r="Y1355" i="16"/>
  <c r="G1355" i="16"/>
  <c r="H1343" i="16"/>
  <c r="F1343" i="16"/>
  <c r="I1307" i="16"/>
  <c r="F1285" i="16"/>
  <c r="G1274" i="16"/>
  <c r="H1271" i="16"/>
  <c r="J1271" i="16"/>
  <c r="I1271" i="16"/>
  <c r="I1230" i="16"/>
  <c r="J1230" i="16"/>
  <c r="G1230" i="16"/>
  <c r="H1221" i="16"/>
  <c r="I834" i="16"/>
  <c r="G782" i="16"/>
  <c r="I727" i="16"/>
  <c r="G701" i="16"/>
  <c r="Y672" i="16"/>
  <c r="I637" i="16"/>
  <c r="H637" i="16"/>
  <c r="G615" i="16"/>
  <c r="H1572" i="16"/>
  <c r="J1941" i="16"/>
  <c r="G2185" i="16"/>
  <c r="H2355" i="16"/>
  <c r="G2355" i="16"/>
  <c r="Y2191" i="16"/>
  <c r="G836" i="16"/>
  <c r="G2337" i="16"/>
  <c r="J1503" i="16"/>
  <c r="Y2348" i="16"/>
  <c r="G1228" i="16"/>
  <c r="H1535" i="16"/>
  <c r="I2056" i="16"/>
  <c r="Y1244" i="16"/>
  <c r="Y615" i="16"/>
  <c r="J1267" i="16"/>
  <c r="F1726" i="16"/>
  <c r="G723" i="16"/>
  <c r="G1869" i="16"/>
  <c r="I2116" i="16"/>
  <c r="F599" i="16"/>
  <c r="I850" i="16"/>
  <c r="J884" i="16"/>
  <c r="H2084" i="16"/>
  <c r="F703" i="16"/>
  <c r="G599" i="16"/>
  <c r="G651" i="16"/>
  <c r="G703" i="16"/>
  <c r="H1614" i="16"/>
  <c r="H1538" i="16"/>
  <c r="Y2428" i="16"/>
  <c r="Y2411" i="16"/>
  <c r="Y2320" i="16"/>
  <c r="G2236" i="16"/>
  <c r="H2198" i="16"/>
  <c r="J2086" i="16"/>
  <c r="I2086" i="16"/>
  <c r="H1947" i="16"/>
  <c r="G1947" i="16"/>
  <c r="I1947" i="16"/>
  <c r="J1816" i="16"/>
  <c r="Y1786" i="16"/>
  <c r="Y1757" i="16"/>
  <c r="G1412" i="16"/>
  <c r="F1372" i="16"/>
  <c r="F1320" i="16"/>
  <c r="J1295" i="16"/>
  <c r="F1295" i="16"/>
  <c r="Y1292" i="16"/>
  <c r="Y1282" i="16"/>
  <c r="Y1218" i="16"/>
  <c r="Y1007" i="16"/>
  <c r="Y987" i="16"/>
  <c r="G965" i="16"/>
  <c r="F965" i="16"/>
  <c r="I780" i="16"/>
  <c r="G780" i="16"/>
  <c r="F780" i="16"/>
  <c r="J780" i="16"/>
  <c r="G2297" i="16"/>
  <c r="G2162" i="16"/>
  <c r="Y2133" i="16"/>
  <c r="G2036" i="16"/>
  <c r="G2029" i="16"/>
  <c r="Y2010" i="16"/>
  <c r="J1900" i="16"/>
  <c r="J1039" i="16"/>
  <c r="I1039" i="16"/>
  <c r="G1027" i="16"/>
  <c r="Y868" i="16"/>
  <c r="G868" i="16"/>
  <c r="F849" i="16"/>
  <c r="Y2327" i="16"/>
  <c r="Y2305" i="16"/>
  <c r="Y2196" i="16"/>
  <c r="Y2172" i="16"/>
  <c r="Y1694" i="16"/>
  <c r="Y1647" i="16"/>
  <c r="Y1424" i="16"/>
  <c r="F1054" i="16"/>
  <c r="F1019" i="16"/>
  <c r="I1019" i="16"/>
  <c r="G1019" i="16"/>
  <c r="F861" i="16"/>
  <c r="I861" i="16"/>
  <c r="Y637" i="16"/>
  <c r="Y586" i="16"/>
  <c r="Y578" i="16"/>
  <c r="Y547" i="16"/>
  <c r="Y522" i="16"/>
  <c r="Y287" i="16"/>
  <c r="G2409" i="16"/>
  <c r="G2084" i="16"/>
  <c r="G1614" i="16"/>
  <c r="I1273" i="16"/>
  <c r="G1273" i="16"/>
  <c r="H1233" i="16"/>
  <c r="J1233" i="16"/>
  <c r="J953" i="16"/>
  <c r="G953" i="16"/>
  <c r="G947" i="16"/>
  <c r="F866" i="16"/>
  <c r="I866" i="16"/>
  <c r="I838" i="16"/>
  <c r="G740" i="16"/>
  <c r="Y667" i="16"/>
  <c r="Y2473" i="16"/>
  <c r="Y2013" i="16"/>
  <c r="Y1178" i="16"/>
  <c r="Y617" i="16"/>
  <c r="G2170" i="16"/>
  <c r="G1260" i="16"/>
  <c r="G809" i="16"/>
  <c r="Y1002" i="16"/>
  <c r="G1525" i="16"/>
  <c r="B2482" i="16"/>
  <c r="Y2482" i="16"/>
  <c r="J453" i="16"/>
  <c r="Y282" i="16"/>
  <c r="G428" i="16"/>
  <c r="Y501" i="16"/>
  <c r="F401" i="16"/>
  <c r="H453" i="16"/>
  <c r="G453" i="16"/>
  <c r="F453" i="16"/>
  <c r="Y179" i="16"/>
  <c r="Y186" i="16"/>
  <c r="Y198" i="16"/>
  <c r="H307" i="16"/>
  <c r="J29" i="16"/>
  <c r="Y77" i="16"/>
  <c r="J107" i="16"/>
  <c r="Y127" i="16"/>
  <c r="Y160" i="16"/>
  <c r="Y180" i="16"/>
  <c r="I263" i="16"/>
  <c r="Y294" i="16"/>
  <c r="G347" i="16"/>
  <c r="Y395" i="16"/>
  <c r="Y402" i="16"/>
  <c r="Y410" i="16"/>
  <c r="Y420" i="16"/>
  <c r="Y451" i="16"/>
  <c r="Y484" i="16"/>
  <c r="Y36" i="16"/>
  <c r="Y56" i="16"/>
  <c r="Y73" i="16"/>
  <c r="Y79" i="16"/>
  <c r="Y96" i="16"/>
  <c r="Y103" i="16"/>
  <c r="Y112" i="16"/>
  <c r="Y115" i="16"/>
  <c r="Y119" i="16"/>
  <c r="Y53" i="16"/>
  <c r="I337" i="16"/>
  <c r="Y500" i="16"/>
  <c r="F513" i="16"/>
  <c r="Y58" i="16"/>
  <c r="Y90" i="16"/>
  <c r="Y102" i="16"/>
  <c r="Y120" i="16"/>
  <c r="Y134" i="16"/>
  <c r="Y185" i="16"/>
  <c r="Y195" i="16"/>
  <c r="Y205" i="16"/>
  <c r="Y214" i="16"/>
  <c r="Y222" i="16"/>
  <c r="Y243" i="16"/>
  <c r="Y248" i="16"/>
  <c r="Y256" i="16"/>
  <c r="Y267" i="16"/>
  <c r="Y301" i="16"/>
  <c r="Y334" i="16"/>
  <c r="Y358" i="16"/>
  <c r="Y383" i="16"/>
  <c r="Y386" i="16"/>
  <c r="Y409" i="16"/>
  <c r="Y413" i="16"/>
  <c r="Y415" i="16"/>
  <c r="Y433" i="16"/>
  <c r="Y442" i="16"/>
  <c r="Y446" i="16"/>
  <c r="Y459" i="16"/>
  <c r="Y463" i="16"/>
  <c r="Y492" i="16"/>
  <c r="Y499" i="16"/>
  <c r="Y513" i="16"/>
  <c r="H83" i="16"/>
  <c r="Y167" i="16"/>
  <c r="H197" i="16"/>
  <c r="Y246" i="16"/>
  <c r="F328" i="16"/>
  <c r="Y353" i="16"/>
  <c r="Y381" i="16"/>
  <c r="Y34" i="16"/>
  <c r="Y84" i="16"/>
  <c r="Y97" i="16"/>
  <c r="Y104" i="16"/>
  <c r="Y126" i="16"/>
  <c r="Y146" i="16"/>
  <c r="Y209" i="16"/>
  <c r="Y359" i="16"/>
  <c r="Y363" i="16"/>
  <c r="Y376" i="16"/>
  <c r="Y397" i="16"/>
  <c r="Y428" i="16"/>
  <c r="Y443" i="16"/>
  <c r="Y461" i="16"/>
  <c r="Y474" i="16"/>
  <c r="Y479" i="16"/>
  <c r="Y493" i="16"/>
  <c r="Y507" i="16"/>
  <c r="Y41" i="16"/>
  <c r="Y25" i="16"/>
  <c r="Y46" i="16"/>
  <c r="H331" i="16"/>
  <c r="Y55" i="16"/>
  <c r="Y107" i="16"/>
  <c r="Y122" i="16"/>
  <c r="Y137" i="16"/>
  <c r="Y161" i="16"/>
  <c r="Y174" i="16"/>
  <c r="Y200" i="16"/>
  <c r="Y208" i="16"/>
  <c r="Y240" i="16"/>
  <c r="Y289" i="16"/>
  <c r="Y328" i="16"/>
  <c r="Y335" i="16"/>
  <c r="Y360" i="16"/>
  <c r="Y368" i="16"/>
  <c r="Y374" i="16"/>
  <c r="Y430" i="16"/>
  <c r="Y476" i="16"/>
  <c r="J251" i="16"/>
  <c r="Y333" i="16"/>
  <c r="F366" i="16"/>
  <c r="Y132" i="16"/>
  <c r="Y156" i="16"/>
  <c r="Y169" i="16"/>
  <c r="Y175" i="16"/>
  <c r="Y184" i="16"/>
  <c r="Y196" i="16"/>
  <c r="Y244" i="16"/>
  <c r="Y270" i="16"/>
  <c r="Y302" i="16"/>
  <c r="Y317" i="16"/>
  <c r="Y356" i="16"/>
  <c r="Y380" i="16"/>
  <c r="Y391" i="16"/>
  <c r="Y403" i="16"/>
  <c r="Y447" i="16"/>
  <c r="Y456" i="16"/>
  <c r="Y471" i="16"/>
  <c r="Y485" i="16"/>
  <c r="Y495" i="16"/>
  <c r="Y516" i="16"/>
  <c r="Y215" i="16"/>
  <c r="Y81" i="16"/>
  <c r="Y148" i="16"/>
  <c r="Y190" i="16"/>
  <c r="Y260" i="16"/>
  <c r="Y351" i="16"/>
  <c r="Y362" i="16"/>
  <c r="Y414" i="16"/>
  <c r="Y21" i="16"/>
  <c r="Y135" i="16"/>
  <c r="Y39" i="16"/>
  <c r="Y85" i="16"/>
  <c r="Y95" i="16"/>
  <c r="Y139" i="16"/>
  <c r="Y165" i="16"/>
  <c r="Y176" i="16"/>
  <c r="Y201" i="16"/>
  <c r="Y279" i="16"/>
  <c r="Y307" i="16"/>
  <c r="Y315" i="16"/>
  <c r="Y327" i="16"/>
  <c r="Y372" i="16"/>
  <c r="Y404" i="16"/>
  <c r="Y425" i="16"/>
  <c r="Y435" i="16"/>
  <c r="Y472" i="16"/>
  <c r="Y486" i="16"/>
  <c r="Y518" i="16"/>
  <c r="Y63" i="16"/>
  <c r="Y118" i="16"/>
  <c r="Y274" i="16"/>
  <c r="Y487" i="16"/>
  <c r="Y206" i="16"/>
  <c r="Y166" i="16"/>
  <c r="Y263" i="16"/>
  <c r="Y378" i="16"/>
  <c r="Y408" i="16"/>
  <c r="Y480" i="16"/>
  <c r="Y511" i="16"/>
  <c r="Y72" i="16"/>
  <c r="Y177" i="16"/>
  <c r="Y197" i="16"/>
  <c r="Y303" i="16"/>
  <c r="Y332" i="16"/>
  <c r="Y457" i="16"/>
  <c r="Y519" i="16"/>
  <c r="Y32" i="16"/>
  <c r="Y24" i="16"/>
  <c r="Y497" i="16"/>
  <c r="Y400" i="16"/>
  <c r="Y273" i="16"/>
  <c r="Y475" i="16"/>
  <c r="Y448" i="16"/>
  <c r="Y398" i="16"/>
  <c r="Y254" i="16"/>
  <c r="Y86" i="16"/>
  <c r="H503" i="16"/>
  <c r="I31" i="16"/>
  <c r="Y466" i="16"/>
  <c r="Y152" i="16"/>
  <c r="J522" i="16"/>
  <c r="F522" i="16"/>
  <c r="F523" i="16"/>
  <c r="G1567" i="16"/>
  <c r="I1567" i="16"/>
  <c r="I734" i="16"/>
  <c r="J734" i="16"/>
  <c r="H734" i="16"/>
  <c r="G734" i="16"/>
  <c r="F734" i="16"/>
  <c r="I2114" i="16"/>
  <c r="H2114" i="16"/>
  <c r="J2114" i="16"/>
  <c r="F2114" i="16"/>
  <c r="F719" i="16"/>
  <c r="J539" i="16"/>
  <c r="H539" i="16"/>
  <c r="J571" i="16"/>
  <c r="H571" i="16"/>
  <c r="F571" i="16"/>
  <c r="I571" i="16"/>
  <c r="I583" i="16"/>
  <c r="F583" i="16"/>
  <c r="H603" i="16"/>
  <c r="I603" i="16"/>
  <c r="J603" i="16"/>
  <c r="F603" i="16"/>
  <c r="I691" i="16"/>
  <c r="J691" i="16"/>
  <c r="H1450" i="16"/>
  <c r="H2011" i="16"/>
  <c r="I539" i="16"/>
  <c r="F2341" i="16"/>
  <c r="F2245" i="16"/>
  <c r="H1091" i="16"/>
  <c r="J1091" i="16"/>
  <c r="J2011" i="16"/>
  <c r="G805" i="16"/>
  <c r="F805" i="16"/>
  <c r="G930" i="16"/>
  <c r="F930" i="16"/>
  <c r="I930" i="16"/>
  <c r="F1002" i="16"/>
  <c r="F1058" i="16"/>
  <c r="G1058" i="16"/>
  <c r="H1058" i="16"/>
  <c r="J1058" i="16"/>
  <c r="I1058" i="16"/>
  <c r="F695" i="16"/>
  <c r="H695" i="16"/>
  <c r="I695" i="16"/>
  <c r="H711" i="16"/>
  <c r="I711" i="16"/>
  <c r="J711" i="16"/>
  <c r="F711" i="16"/>
  <c r="J1402" i="16"/>
  <c r="F1485" i="16"/>
  <c r="J1529" i="16"/>
  <c r="H1561" i="16"/>
  <c r="J1561" i="16"/>
  <c r="F1601" i="16"/>
  <c r="I1601" i="16"/>
  <c r="J527" i="16"/>
  <c r="H527" i="16"/>
  <c r="I535" i="16"/>
  <c r="J535" i="16"/>
  <c r="H535" i="16"/>
  <c r="F535" i="16"/>
  <c r="H551" i="16"/>
  <c r="J575" i="16"/>
  <c r="F575" i="16"/>
  <c r="F635" i="16"/>
  <c r="J707" i="16"/>
  <c r="F707" i="16"/>
  <c r="I707" i="16"/>
  <c r="H707" i="16"/>
  <c r="F1509" i="16"/>
  <c r="H1509" i="16"/>
  <c r="I1509" i="16"/>
  <c r="J1629" i="16"/>
  <c r="I1629" i="16"/>
  <c r="F1629" i="16"/>
  <c r="H1629" i="16"/>
  <c r="F1048" i="16"/>
  <c r="I2011" i="16"/>
  <c r="J2341" i="16"/>
  <c r="F2261" i="16"/>
  <c r="J1044" i="16"/>
  <c r="I1398" i="16"/>
  <c r="H2091" i="16"/>
  <c r="H1044" i="16"/>
  <c r="G1091" i="16"/>
  <c r="I1703" i="16"/>
  <c r="F1499" i="16"/>
  <c r="J1002" i="16"/>
  <c r="H930" i="16"/>
  <c r="J805" i="16"/>
  <c r="G738" i="16"/>
  <c r="G2087" i="16"/>
  <c r="I2123" i="16"/>
  <c r="F2123" i="16"/>
  <c r="G575" i="16"/>
  <c r="G1338" i="16"/>
  <c r="I1338" i="16"/>
  <c r="F1338" i="16"/>
  <c r="J1338" i="16"/>
  <c r="H1338" i="16"/>
  <c r="G719" i="16"/>
  <c r="H1378" i="16"/>
  <c r="J1378" i="16"/>
  <c r="I1378" i="16"/>
  <c r="F1378" i="16"/>
  <c r="G707" i="16"/>
  <c r="J543" i="16"/>
  <c r="G571" i="16"/>
  <c r="G583" i="16"/>
  <c r="J623" i="16"/>
  <c r="I623" i="16"/>
  <c r="H623" i="16"/>
  <c r="H1418" i="16"/>
  <c r="F1418" i="16"/>
  <c r="J1418" i="16"/>
  <c r="H1442" i="16"/>
  <c r="G1509" i="16"/>
  <c r="I1621" i="16"/>
  <c r="F1992" i="16"/>
  <c r="J738" i="16"/>
  <c r="I2087" i="16"/>
  <c r="H2087" i="16"/>
  <c r="H631" i="16"/>
  <c r="J2350" i="16"/>
  <c r="J1703" i="16"/>
  <c r="J1477" i="16"/>
  <c r="J1398" i="16"/>
  <c r="G1617" i="16"/>
  <c r="G535" i="16"/>
  <c r="H1002" i="16"/>
  <c r="G635" i="16"/>
  <c r="J635" i="16"/>
  <c r="G2123" i="16"/>
  <c r="J1422" i="16"/>
  <c r="I575" i="16"/>
  <c r="H575" i="16"/>
  <c r="H2339" i="16"/>
  <c r="F2339" i="16"/>
  <c r="J2473" i="16"/>
  <c r="H2473" i="16"/>
  <c r="I2473" i="16"/>
  <c r="J1958" i="16"/>
  <c r="H2487" i="16"/>
  <c r="J2487" i="16"/>
  <c r="F2487" i="16"/>
  <c r="I859" i="16"/>
  <c r="J859" i="16"/>
  <c r="H859" i="16"/>
  <c r="I1216" i="16"/>
  <c r="H1991" i="16"/>
  <c r="F1991" i="16"/>
  <c r="G2114" i="16"/>
  <c r="F567" i="16"/>
  <c r="J567" i="16"/>
  <c r="J643" i="16"/>
  <c r="H643" i="16"/>
  <c r="J687" i="16"/>
  <c r="H687" i="16"/>
  <c r="I687" i="16"/>
  <c r="F687" i="16"/>
  <c r="F1454" i="16"/>
  <c r="F1481" i="16"/>
  <c r="J1481" i="16"/>
  <c r="H1481" i="16"/>
  <c r="I1481" i="16"/>
  <c r="F1537" i="16"/>
  <c r="I1537" i="16"/>
  <c r="J1537" i="16"/>
  <c r="H1537" i="16"/>
  <c r="J1569" i="16"/>
  <c r="I1569" i="16"/>
  <c r="H1569" i="16"/>
  <c r="F1569" i="16"/>
  <c r="H1593" i="16"/>
  <c r="J1593" i="16"/>
  <c r="H1609" i="16"/>
  <c r="I1609" i="16"/>
  <c r="F1609" i="16"/>
  <c r="J1609" i="16"/>
  <c r="H1625" i="16"/>
  <c r="J1625" i="16"/>
  <c r="G539" i="16"/>
  <c r="H595" i="16"/>
  <c r="G603" i="16"/>
  <c r="G619" i="16"/>
  <c r="G691" i="16"/>
  <c r="F1390" i="16"/>
  <c r="I1390" i="16"/>
  <c r="H1390" i="16"/>
  <c r="I1565" i="16"/>
  <c r="H1597" i="16"/>
  <c r="F1597" i="16"/>
  <c r="I1597" i="16"/>
  <c r="J1613" i="16"/>
  <c r="H1613" i="16"/>
  <c r="G1629" i="16"/>
  <c r="G1529" i="16"/>
  <c r="H1643" i="16"/>
  <c r="J2263" i="16"/>
  <c r="J1643" i="16"/>
  <c r="I2263" i="16"/>
  <c r="H1102" i="16"/>
  <c r="G2247" i="16"/>
  <c r="H1541" i="16"/>
  <c r="G2263" i="16"/>
  <c r="F2004" i="16"/>
  <c r="H2004" i="16"/>
  <c r="F655" i="16"/>
  <c r="H2095" i="16"/>
  <c r="I2095" i="16"/>
  <c r="J2095" i="16"/>
  <c r="F2095" i="16"/>
  <c r="G2135" i="16"/>
  <c r="I2309" i="16"/>
  <c r="H2309" i="16"/>
  <c r="F2309" i="16"/>
  <c r="I2431" i="16"/>
  <c r="F2431" i="16"/>
  <c r="H2431" i="16"/>
  <c r="H743" i="16"/>
  <c r="F743" i="16"/>
  <c r="J554" i="16"/>
  <c r="I554" i="16"/>
  <c r="J622" i="16"/>
  <c r="I622" i="16"/>
  <c r="H622" i="16"/>
  <c r="F1566" i="16"/>
  <c r="I1566" i="16"/>
  <c r="J1566" i="16"/>
  <c r="H1566" i="16"/>
  <c r="J663" i="16"/>
  <c r="F1090" i="16"/>
  <c r="I1090" i="16"/>
  <c r="J1090" i="16"/>
  <c r="I2261" i="16"/>
  <c r="J2261" i="16"/>
  <c r="G2475" i="16"/>
  <c r="H2475" i="16"/>
  <c r="F2475" i="16"/>
  <c r="G1090" i="16"/>
  <c r="H1547" i="16"/>
  <c r="F1547" i="16"/>
  <c r="I1547" i="16"/>
  <c r="J1547" i="16"/>
  <c r="I1988" i="16"/>
  <c r="H1996" i="16"/>
  <c r="J1996" i="16"/>
  <c r="I1996" i="16"/>
  <c r="F1996" i="16"/>
  <c r="H2221" i="16"/>
  <c r="J2241" i="16"/>
  <c r="I2241" i="16"/>
  <c r="F2241" i="16"/>
  <c r="H2241" i="16"/>
  <c r="J2385" i="16"/>
  <c r="F2385" i="16"/>
  <c r="H2385" i="16"/>
  <c r="I2385" i="16"/>
  <c r="F622" i="16"/>
  <c r="J1102" i="16"/>
  <c r="J2135" i="16"/>
  <c r="H663" i="16"/>
  <c r="I743" i="16"/>
  <c r="G1102" i="16"/>
  <c r="F2247" i="16"/>
  <c r="H1090" i="16"/>
  <c r="F528" i="16"/>
  <c r="J528" i="16"/>
  <c r="H528" i="16"/>
  <c r="I528" i="16"/>
  <c r="J1707" i="16"/>
  <c r="I1164" i="16"/>
  <c r="J1164" i="16"/>
  <c r="H1164" i="16"/>
  <c r="F1164" i="16"/>
  <c r="G1164" i="16"/>
  <c r="I1622" i="16"/>
  <c r="J1622" i="16"/>
  <c r="H1622" i="16"/>
  <c r="F1519" i="16"/>
  <c r="J2277" i="16"/>
  <c r="I2277" i="16"/>
  <c r="F2277" i="16"/>
  <c r="H2277" i="16"/>
  <c r="H659" i="16"/>
  <c r="J659" i="16"/>
  <c r="F659" i="16"/>
  <c r="I659" i="16"/>
  <c r="G659" i="16"/>
  <c r="G2004" i="16"/>
  <c r="I2245" i="16"/>
  <c r="G2245" i="16"/>
  <c r="F2285" i="16"/>
  <c r="H2285" i="16"/>
  <c r="I2408" i="16"/>
  <c r="J2408" i="16"/>
  <c r="I2459" i="16"/>
  <c r="H2459" i="16"/>
  <c r="J2459" i="16"/>
  <c r="F2135" i="16"/>
  <c r="F2263" i="16"/>
  <c r="I663" i="16"/>
  <c r="F663" i="16"/>
  <c r="I2135" i="16"/>
  <c r="F786" i="16"/>
  <c r="G786" i="16"/>
  <c r="J786" i="16"/>
  <c r="I786" i="16"/>
  <c r="H786" i="16"/>
  <c r="H999" i="16"/>
  <c r="I999" i="16"/>
  <c r="J999" i="16"/>
  <c r="G999" i="16"/>
  <c r="F999" i="16"/>
  <c r="F634" i="16"/>
  <c r="J634" i="16"/>
  <c r="G634" i="16"/>
  <c r="J813" i="16"/>
  <c r="I1082" i="16"/>
  <c r="J1082" i="16"/>
  <c r="F1082" i="16"/>
  <c r="H1082" i="16"/>
  <c r="F1086" i="16"/>
  <c r="I1086" i="16"/>
  <c r="G1082" i="16"/>
  <c r="H1499" i="16"/>
  <c r="J1499" i="16"/>
  <c r="I1555" i="16"/>
  <c r="I1992" i="16"/>
  <c r="H1992" i="16"/>
  <c r="F2076" i="16"/>
  <c r="I2076" i="16"/>
  <c r="J2076" i="16"/>
  <c r="H2076" i="16"/>
  <c r="G2095" i="16"/>
  <c r="J2107" i="16"/>
  <c r="F2107" i="16"/>
  <c r="H2107" i="16"/>
  <c r="I2107" i="16"/>
  <c r="F2127" i="16"/>
  <c r="G2341" i="16"/>
  <c r="F2447" i="16"/>
  <c r="J1075" i="16"/>
  <c r="I1075" i="16"/>
  <c r="H1134" i="16"/>
  <c r="J1549" i="16"/>
  <c r="H1549" i="16"/>
  <c r="F2295" i="16"/>
  <c r="H2295" i="16"/>
  <c r="I2295" i="16"/>
  <c r="H1717" i="16"/>
  <c r="I1717" i="16"/>
  <c r="F1580" i="16"/>
  <c r="H1580" i="16"/>
  <c r="J1580" i="16"/>
  <c r="J1000" i="16"/>
  <c r="F1000" i="16"/>
  <c r="H1068" i="16"/>
  <c r="F1068" i="16"/>
  <c r="H1560" i="16"/>
  <c r="F1592" i="16"/>
  <c r="J1592" i="16"/>
  <c r="J1624" i="16"/>
  <c r="F1624" i="16"/>
  <c r="F727" i="16"/>
  <c r="F1560" i="16"/>
  <c r="G1560" i="16"/>
  <c r="F1549" i="16"/>
  <c r="H1762" i="16"/>
  <c r="I1762" i="16"/>
  <c r="F1762" i="16"/>
  <c r="J1762" i="16"/>
  <c r="G1624" i="16"/>
  <c r="F1541" i="16"/>
  <c r="I992" i="16"/>
  <c r="F992" i="16"/>
  <c r="J992" i="16"/>
  <c r="H992" i="16"/>
  <c r="H1004" i="16"/>
  <c r="H1036" i="16"/>
  <c r="F1036" i="16"/>
  <c r="I1036" i="16"/>
  <c r="I1106" i="16"/>
  <c r="H1662" i="16"/>
  <c r="J1662" i="16"/>
  <c r="F1662" i="16"/>
  <c r="H1693" i="16"/>
  <c r="I1693" i="16"/>
  <c r="F1693" i="16"/>
  <c r="H2235" i="16"/>
  <c r="J2235" i="16"/>
  <c r="F2235" i="16"/>
  <c r="F566" i="16"/>
  <c r="J960" i="16"/>
  <c r="H960" i="16"/>
  <c r="F1024" i="16"/>
  <c r="H1024" i="16"/>
  <c r="J1024" i="16"/>
  <c r="I1024" i="16"/>
  <c r="G1580" i="16"/>
  <c r="I1654" i="16"/>
  <c r="F1654" i="16"/>
  <c r="H1654" i="16"/>
  <c r="J1654" i="16"/>
  <c r="H1681" i="16"/>
  <c r="J1681" i="16"/>
  <c r="F1724" i="16"/>
  <c r="H1724" i="16"/>
  <c r="I1755" i="16"/>
  <c r="J1755" i="16"/>
  <c r="H1755" i="16"/>
  <c r="F1755" i="16"/>
  <c r="I2239" i="16"/>
  <c r="J2239" i="16"/>
  <c r="J1118" i="16"/>
  <c r="J2243" i="16"/>
  <c r="H2243" i="16"/>
  <c r="F2243" i="16"/>
  <c r="G1040" i="16"/>
  <c r="J1040" i="16"/>
  <c r="I1126" i="16"/>
  <c r="H1126" i="16"/>
  <c r="J1126" i="16"/>
  <c r="F1126" i="16"/>
  <c r="H1584" i="16"/>
  <c r="J1584" i="16"/>
  <c r="H1628" i="16"/>
  <c r="F1650" i="16"/>
  <c r="I1650" i="16"/>
  <c r="G1068" i="16"/>
  <c r="H727" i="16"/>
  <c r="I1604" i="16"/>
  <c r="H578" i="16"/>
  <c r="J876" i="16"/>
  <c r="I2243" i="16"/>
  <c r="G2350" i="16"/>
  <c r="H1556" i="16"/>
  <c r="J1556" i="16"/>
  <c r="G1549" i="16"/>
  <c r="H984" i="16"/>
  <c r="G1099" i="16"/>
  <c r="I1099" i="16"/>
  <c r="G1118" i="16"/>
  <c r="F1553" i="16"/>
  <c r="I1568" i="16"/>
  <c r="J1568" i="16"/>
  <c r="H1588" i="16"/>
  <c r="F1588" i="16"/>
  <c r="I1588" i="16"/>
  <c r="G1628" i="16"/>
  <c r="I1701" i="16"/>
  <c r="F2299" i="16"/>
  <c r="I2299" i="16"/>
  <c r="H2299" i="16"/>
  <c r="J2299" i="16"/>
  <c r="J562" i="16"/>
  <c r="G566" i="16"/>
  <c r="G960" i="16"/>
  <c r="G1024" i="16"/>
  <c r="H1083" i="16"/>
  <c r="J1083" i="16"/>
  <c r="H1122" i="16"/>
  <c r="G1608" i="16"/>
  <c r="H1608" i="16"/>
  <c r="F1608" i="16"/>
  <c r="I1608" i="16"/>
  <c r="J1608" i="16"/>
  <c r="I1643" i="16"/>
  <c r="H2231" i="16"/>
  <c r="I2231" i="16"/>
  <c r="F578" i="16"/>
  <c r="J1560" i="16"/>
  <c r="H1075" i="16"/>
  <c r="F944" i="16"/>
  <c r="J944" i="16"/>
  <c r="I944" i="16"/>
  <c r="H1028" i="16"/>
  <c r="G1048" i="16"/>
  <c r="J1064" i="16"/>
  <c r="G1075" i="16"/>
  <c r="G1126" i="16"/>
  <c r="J1451" i="16"/>
  <c r="I1451" i="16"/>
  <c r="H1451" i="16"/>
  <c r="F1639" i="16"/>
  <c r="J1639" i="16"/>
  <c r="H1639" i="16"/>
  <c r="I1639" i="16"/>
  <c r="J1685" i="16"/>
  <c r="F1685" i="16"/>
  <c r="H1685" i="16"/>
  <c r="I1685" i="16"/>
  <c r="I1697" i="16"/>
  <c r="H1697" i="16"/>
  <c r="F1697" i="16"/>
  <c r="J1697" i="16"/>
  <c r="H2251" i="16"/>
  <c r="F2251" i="16"/>
  <c r="G2295" i="16"/>
  <c r="F1044" i="16"/>
  <c r="I1091" i="16"/>
  <c r="I1114" i="16"/>
  <c r="H1114" i="16"/>
  <c r="F1114" i="16"/>
  <c r="J1114" i="16"/>
  <c r="I1666" i="16"/>
  <c r="F1666" i="16"/>
  <c r="J1666" i="16"/>
  <c r="H1666" i="16"/>
  <c r="G1717" i="16"/>
  <c r="I1731" i="16"/>
  <c r="F1731" i="16"/>
  <c r="H2485" i="16"/>
  <c r="J2485" i="16"/>
  <c r="F2485" i="16"/>
  <c r="J1046" i="16"/>
  <c r="F1046" i="16"/>
  <c r="I1046" i="16"/>
  <c r="J1334" i="16"/>
  <c r="I1986" i="16"/>
  <c r="F1986" i="16"/>
  <c r="H1986" i="16"/>
  <c r="J1986" i="16"/>
  <c r="G1986" i="16"/>
  <c r="J1198" i="16"/>
  <c r="F2172" i="16"/>
  <c r="H2172" i="16"/>
  <c r="H1079" i="16"/>
  <c r="F1079" i="16"/>
  <c r="I2422" i="16"/>
  <c r="J2422" i="16"/>
  <c r="H601" i="16"/>
  <c r="H1887" i="16"/>
  <c r="J1887" i="16"/>
  <c r="F1887" i="16"/>
  <c r="I1885" i="16"/>
  <c r="H1885" i="16"/>
  <c r="J1885" i="16"/>
  <c r="F1885" i="16"/>
  <c r="F1961" i="16"/>
  <c r="H1961" i="16"/>
  <c r="G1961" i="16"/>
  <c r="I1961" i="16"/>
  <c r="J1961" i="16"/>
  <c r="I1013" i="16"/>
  <c r="H1013" i="16"/>
  <c r="F1013" i="16"/>
  <c r="J997" i="16"/>
  <c r="I997" i="16"/>
  <c r="G997" i="16"/>
  <c r="H997" i="16"/>
  <c r="F997" i="16"/>
  <c r="J530" i="16"/>
  <c r="H530" i="16"/>
  <c r="I530" i="16"/>
  <c r="J989" i="16"/>
  <c r="H989" i="16"/>
  <c r="I989" i="16"/>
  <c r="G2139" i="16"/>
  <c r="F2139" i="16"/>
  <c r="H1604" i="16"/>
  <c r="J1604" i="16"/>
  <c r="F1604" i="16"/>
  <c r="I594" i="16"/>
  <c r="J727" i="16"/>
  <c r="J2426" i="16"/>
  <c r="F2426" i="16"/>
  <c r="I2426" i="16"/>
  <c r="H2426" i="16"/>
  <c r="J1385" i="16"/>
  <c r="F1385" i="16"/>
  <c r="H1385" i="16"/>
  <c r="I1385" i="16"/>
  <c r="J2322" i="16"/>
  <c r="I2322" i="16"/>
  <c r="F1188" i="16"/>
  <c r="G1188" i="16"/>
  <c r="J1188" i="16"/>
  <c r="I1305" i="16"/>
  <c r="J1305" i="16"/>
  <c r="F1305" i="16"/>
  <c r="J2048" i="16"/>
  <c r="H2048" i="16"/>
  <c r="G2048" i="16"/>
  <c r="H716" i="16"/>
  <c r="I874" i="16"/>
  <c r="H1876" i="16"/>
  <c r="J1876" i="16"/>
  <c r="H1963" i="16"/>
  <c r="I1963" i="16"/>
  <c r="F1963" i="16"/>
  <c r="J1963" i="16"/>
  <c r="Y28" i="16"/>
  <c r="Y133" i="16"/>
  <c r="Y147" i="16"/>
  <c r="Y422" i="16"/>
  <c r="Y192" i="16"/>
  <c r="Y316" i="16"/>
  <c r="Y515" i="16"/>
  <c r="Y440" i="16"/>
  <c r="Y318" i="16"/>
  <c r="Y82" i="16"/>
  <c r="I2172" i="16"/>
  <c r="H1307" i="16"/>
  <c r="F1307" i="16"/>
  <c r="H1477" i="16"/>
  <c r="G1477" i="16"/>
  <c r="F1477" i="16"/>
  <c r="I1186" i="16"/>
  <c r="H1186" i="16"/>
  <c r="F1186" i="16"/>
  <c r="J1186" i="16"/>
  <c r="G1013" i="16"/>
  <c r="G1253" i="16"/>
  <c r="F1253" i="16"/>
  <c r="J1253" i="16"/>
  <c r="I1253" i="16"/>
  <c r="H1253" i="16"/>
  <c r="I2001" i="16"/>
  <c r="F2001" i="16"/>
  <c r="F2465" i="16"/>
  <c r="I2465" i="16"/>
  <c r="J2465" i="16"/>
  <c r="G2465" i="16"/>
  <c r="I1872" i="16"/>
  <c r="H563" i="16"/>
  <c r="F563" i="16"/>
  <c r="J563" i="16"/>
  <c r="G563" i="16"/>
  <c r="I563" i="16"/>
  <c r="J578" i="16"/>
  <c r="I578" i="16"/>
  <c r="I590" i="16"/>
  <c r="F590" i="16"/>
  <c r="J590" i="16"/>
  <c r="H590" i="16"/>
  <c r="H605" i="16"/>
  <c r="J605" i="16"/>
  <c r="F605" i="16"/>
  <c r="I605" i="16"/>
  <c r="I871" i="16"/>
  <c r="H871" i="16"/>
  <c r="F871" i="16"/>
  <c r="J871" i="16"/>
  <c r="J1856" i="16"/>
  <c r="F1856" i="16"/>
  <c r="I1856" i="16"/>
  <c r="H1856" i="16"/>
  <c r="J1959" i="16"/>
  <c r="H1959" i="16"/>
  <c r="F1959" i="16"/>
  <c r="F2407" i="16"/>
  <c r="I2407" i="16"/>
  <c r="J2407" i="16"/>
  <c r="G2407" i="16"/>
  <c r="Y297" i="16"/>
  <c r="Y458" i="16"/>
  <c r="Y221" i="16"/>
  <c r="H1334" i="16"/>
  <c r="I586" i="16"/>
  <c r="I876" i="16"/>
  <c r="F876" i="16"/>
  <c r="G1046" i="16"/>
  <c r="G1334" i="16"/>
  <c r="G1385" i="16"/>
  <c r="G2322" i="16"/>
  <c r="I890" i="16"/>
  <c r="F890" i="16"/>
  <c r="J890" i="16"/>
  <c r="H890" i="16"/>
  <c r="G2172" i="16"/>
  <c r="F2044" i="16"/>
  <c r="I2044" i="16"/>
  <c r="H2044" i="16"/>
  <c r="G2044" i="16"/>
  <c r="I2064" i="16"/>
  <c r="H2457" i="16"/>
  <c r="J2457" i="16"/>
  <c r="H1532" i="16"/>
  <c r="F1532" i="16"/>
  <c r="J1532" i="16"/>
  <c r="F1616" i="16"/>
  <c r="J1616" i="16"/>
  <c r="H570" i="16"/>
  <c r="I570" i="16"/>
  <c r="G570" i="16"/>
  <c r="G586" i="16"/>
  <c r="G716" i="16"/>
  <c r="G874" i="16"/>
  <c r="G1963" i="16"/>
  <c r="G2422" i="16"/>
  <c r="J2343" i="16"/>
  <c r="H706" i="16"/>
  <c r="J1053" i="16"/>
  <c r="I1053" i="16"/>
  <c r="H1053" i="16"/>
  <c r="F1184" i="16"/>
  <c r="H1184" i="16"/>
  <c r="G1184" i="16"/>
  <c r="G1526" i="16"/>
  <c r="H588" i="16"/>
  <c r="J588" i="16"/>
  <c r="I588" i="16"/>
  <c r="Y357" i="16"/>
  <c r="J1735" i="16"/>
  <c r="H1735" i="16"/>
  <c r="I1735" i="16"/>
  <c r="H732" i="16"/>
  <c r="J732" i="16"/>
  <c r="F732" i="16"/>
  <c r="I732" i="16"/>
  <c r="H851" i="16"/>
  <c r="F851" i="16"/>
  <c r="I851" i="16"/>
  <c r="G851" i="16"/>
  <c r="F2274" i="16"/>
  <c r="I2274" i="16"/>
  <c r="J2274" i="16"/>
  <c r="H2274" i="16"/>
  <c r="I1803" i="16"/>
  <c r="J1803" i="16"/>
  <c r="F1803" i="16"/>
  <c r="G1803" i="16"/>
  <c r="H1803" i="16"/>
  <c r="J1740" i="16"/>
  <c r="I1740" i="16"/>
  <c r="H708" i="16"/>
  <c r="I708" i="16"/>
  <c r="I1361" i="16"/>
  <c r="F1361" i="16"/>
  <c r="G1361" i="16"/>
  <c r="G1222" i="16"/>
  <c r="F1222" i="16"/>
  <c r="H1222" i="16"/>
  <c r="J1222" i="16"/>
  <c r="I1222" i="16"/>
  <c r="F2289" i="16"/>
  <c r="I2289" i="16"/>
  <c r="I2323" i="16"/>
  <c r="F948" i="16"/>
  <c r="J948" i="16"/>
  <c r="Y20" i="16"/>
  <c r="Y29" i="16"/>
  <c r="Y220" i="16"/>
  <c r="Y52" i="16"/>
  <c r="Y349" i="16"/>
  <c r="Y323" i="16"/>
  <c r="Y116" i="16"/>
  <c r="Y189" i="16"/>
  <c r="H1682" i="16"/>
  <c r="F1682" i="16"/>
  <c r="G1682" i="16"/>
  <c r="J1682" i="16"/>
  <c r="I1682" i="16"/>
  <c r="F785" i="16"/>
  <c r="J785" i="16"/>
  <c r="H785" i="16"/>
  <c r="I891" i="16"/>
  <c r="F891" i="16"/>
  <c r="H891" i="16"/>
  <c r="J891" i="16"/>
  <c r="I1997" i="16"/>
  <c r="F1997" i="16"/>
  <c r="J1997" i="16"/>
  <c r="H1997" i="16"/>
  <c r="I1574" i="16"/>
  <c r="H1574" i="16"/>
  <c r="J1574" i="16"/>
  <c r="I1630" i="16"/>
  <c r="J1630" i="16"/>
  <c r="F1630" i="16"/>
  <c r="H1630" i="16"/>
  <c r="H795" i="16"/>
  <c r="I795" i="16"/>
  <c r="H852" i="16"/>
  <c r="F852" i="16"/>
  <c r="Y388" i="16"/>
  <c r="Y394" i="16"/>
  <c r="Y411" i="16"/>
  <c r="Y233" i="16"/>
  <c r="Y101" i="16"/>
  <c r="Y57" i="16"/>
  <c r="Y266" i="16"/>
  <c r="Y496" i="16"/>
  <c r="Y350" i="16"/>
  <c r="Y272" i="16"/>
  <c r="Y54" i="16"/>
  <c r="Y517" i="16"/>
  <c r="Y375" i="16"/>
  <c r="Y314" i="16"/>
  <c r="Y216" i="16"/>
  <c r="Y183" i="16"/>
  <c r="Y114" i="16"/>
  <c r="F667" i="16"/>
  <c r="J667" i="16"/>
  <c r="J740" i="16"/>
  <c r="F740" i="16"/>
  <c r="H740" i="16"/>
  <c r="I740" i="16"/>
  <c r="I2185" i="16"/>
  <c r="I1221" i="16"/>
  <c r="F1221" i="16"/>
  <c r="J1221" i="16"/>
  <c r="G732" i="16"/>
  <c r="J812" i="16"/>
  <c r="H812" i="16"/>
  <c r="F812" i="16"/>
  <c r="I812" i="16"/>
  <c r="I882" i="16"/>
  <c r="J882" i="16"/>
  <c r="H882" i="16"/>
  <c r="F882" i="16"/>
  <c r="G891" i="16"/>
  <c r="H1010" i="16"/>
  <c r="I1010" i="16"/>
  <c r="I1964" i="16"/>
  <c r="J1964" i="16"/>
  <c r="F1964" i="16"/>
  <c r="H1964" i="16"/>
  <c r="J550" i="16"/>
  <c r="H550" i="16"/>
  <c r="F550" i="16"/>
  <c r="H609" i="16"/>
  <c r="J609" i="16"/>
  <c r="G609" i="16"/>
  <c r="I609" i="16"/>
  <c r="F609" i="16"/>
  <c r="F697" i="16"/>
  <c r="H697" i="16"/>
  <c r="J697" i="16"/>
  <c r="I697" i="16"/>
  <c r="F1158" i="16"/>
  <c r="H1158" i="16"/>
  <c r="J1158" i="16"/>
  <c r="I1158" i="16"/>
  <c r="H1430" i="16"/>
  <c r="G1430" i="16"/>
  <c r="F1430" i="16"/>
  <c r="J1430" i="16"/>
  <c r="I1430" i="16"/>
  <c r="J1778" i="16"/>
  <c r="F1778" i="16"/>
  <c r="I1778" i="16"/>
  <c r="F547" i="16"/>
  <c r="H547" i="16"/>
  <c r="J547" i="16"/>
  <c r="I547" i="16"/>
  <c r="J1085" i="16"/>
  <c r="J1137" i="16"/>
  <c r="I1137" i="16"/>
  <c r="H1137" i="16"/>
  <c r="I1242" i="16"/>
  <c r="J1242" i="16"/>
  <c r="F1242" i="16"/>
  <c r="I1294" i="16"/>
  <c r="H1294" i="16"/>
  <c r="F1294" i="16"/>
  <c r="J1294" i="16"/>
  <c r="I1714" i="16"/>
  <c r="H1714" i="16"/>
  <c r="F1714" i="16"/>
  <c r="G2168" i="16"/>
  <c r="J2168" i="16"/>
  <c r="F2327" i="16"/>
  <c r="J2327" i="16"/>
  <c r="H2327" i="16"/>
  <c r="F980" i="16"/>
  <c r="J658" i="16"/>
  <c r="I658" i="16"/>
  <c r="J910" i="16"/>
  <c r="I910" i="16"/>
  <c r="F910" i="16"/>
  <c r="J941" i="16"/>
  <c r="F941" i="16"/>
  <c r="I941" i="16"/>
  <c r="F1818" i="16"/>
  <c r="H1818" i="16"/>
  <c r="I1818" i="16"/>
  <c r="J1818" i="16"/>
  <c r="F1727" i="16"/>
  <c r="H1727" i="16"/>
  <c r="I1727" i="16"/>
  <c r="J1727" i="16"/>
  <c r="G1727" i="16"/>
  <c r="G1740" i="16"/>
  <c r="F2133" i="16"/>
  <c r="H2133" i="16"/>
  <c r="I2133" i="16"/>
  <c r="J2133" i="16"/>
  <c r="G2133" i="16"/>
  <c r="J1412" i="16"/>
  <c r="F1412" i="16"/>
  <c r="H1412" i="16"/>
  <c r="I1412" i="16"/>
  <c r="H767" i="16"/>
  <c r="F767" i="16"/>
  <c r="I767" i="16"/>
  <c r="J964" i="16"/>
  <c r="I964" i="16"/>
  <c r="I546" i="16"/>
  <c r="I1322" i="16"/>
  <c r="J1322" i="16"/>
  <c r="F1141" i="16"/>
  <c r="G1141" i="16"/>
  <c r="H1141" i="16"/>
  <c r="I1141" i="16"/>
  <c r="J1141" i="16"/>
  <c r="J1936" i="16"/>
  <c r="I1936" i="16"/>
  <c r="G1936" i="16"/>
  <c r="H1936" i="16"/>
  <c r="F736" i="16"/>
  <c r="H736" i="16"/>
  <c r="I736" i="16"/>
  <c r="F906" i="16"/>
  <c r="H906" i="16"/>
  <c r="G906" i="16"/>
  <c r="J906" i="16"/>
  <c r="I906" i="16"/>
  <c r="Y293" i="16"/>
  <c r="Y223" i="16"/>
  <c r="Y379" i="16"/>
  <c r="Y129" i="16"/>
  <c r="Y247" i="16"/>
  <c r="Y91" i="16"/>
  <c r="J1153" i="16"/>
  <c r="I1153" i="16"/>
  <c r="F2010" i="16"/>
  <c r="H2010" i="16"/>
  <c r="G2010" i="16"/>
  <c r="G2343" i="16"/>
  <c r="H549" i="16"/>
  <c r="F549" i="16"/>
  <c r="J818" i="16"/>
  <c r="H818" i="16"/>
  <c r="F818" i="16"/>
  <c r="H1274" i="16"/>
  <c r="I1274" i="16"/>
  <c r="F1274" i="16"/>
  <c r="H1373" i="16"/>
  <c r="F1373" i="16"/>
  <c r="G1735" i="16"/>
  <c r="G964" i="16"/>
  <c r="G1053" i="16"/>
  <c r="G1322" i="16"/>
  <c r="G1630" i="16"/>
  <c r="H1302" i="16"/>
  <c r="J1302" i="16"/>
  <c r="I1302" i="16"/>
  <c r="F1302" i="16"/>
  <c r="H1943" i="16"/>
  <c r="J645" i="16"/>
  <c r="G645" i="16"/>
  <c r="H645" i="16"/>
  <c r="I645" i="16"/>
  <c r="F645" i="16"/>
  <c r="H739" i="16"/>
  <c r="I739" i="16"/>
  <c r="J739" i="16"/>
  <c r="F739" i="16"/>
  <c r="F820" i="16"/>
  <c r="H820" i="16"/>
  <c r="J820" i="16"/>
  <c r="I820" i="16"/>
  <c r="I1791" i="16"/>
  <c r="F1791" i="16"/>
  <c r="J1791" i="16"/>
  <c r="H1791" i="16"/>
  <c r="J1807" i="16"/>
  <c r="G1807" i="16"/>
  <c r="H1730" i="16"/>
  <c r="J1747" i="16"/>
  <c r="I1747" i="16"/>
  <c r="H1747" i="16"/>
  <c r="F1747" i="16"/>
  <c r="H1760" i="16"/>
  <c r="F1760" i="16"/>
  <c r="H1774" i="16"/>
  <c r="F46" i="10"/>
  <c r="H46" i="10"/>
  <c r="D46" i="10"/>
  <c r="Y382" i="16"/>
  <c r="Y423" i="16"/>
  <c r="Y235" i="16"/>
  <c r="Y460" i="16"/>
  <c r="Y49" i="16"/>
  <c r="Y269" i="16"/>
  <c r="Y158" i="16"/>
  <c r="Y338" i="16"/>
  <c r="Y278" i="16"/>
  <c r="Y478" i="16"/>
  <c r="Y298" i="16"/>
  <c r="Y521" i="16"/>
  <c r="Y490" i="16"/>
  <c r="Y341" i="16"/>
  <c r="Y44" i="16"/>
  <c r="Y280" i="16"/>
  <c r="Y255" i="16"/>
  <c r="Y238" i="16"/>
  <c r="Y150" i="16"/>
  <c r="Y481" i="16"/>
  <c r="Y390" i="16"/>
  <c r="Y218" i="16"/>
  <c r="Y33" i="16"/>
  <c r="Y520" i="16"/>
  <c r="Y502" i="16"/>
  <c r="Y450" i="16"/>
  <c r="Y361" i="16"/>
  <c r="Y283" i="16"/>
  <c r="Y232" i="16"/>
  <c r="Y170" i="16"/>
  <c r="Y155" i="16"/>
  <c r="Y64" i="16"/>
  <c r="Y145" i="16"/>
  <c r="Y131" i="16"/>
  <c r="Y462" i="16"/>
  <c r="Y100" i="16"/>
  <c r="Y412" i="16"/>
  <c r="Y234" i="16"/>
  <c r="Y199" i="16"/>
  <c r="Y140" i="16"/>
  <c r="Y121" i="16"/>
  <c r="Y371" i="16"/>
  <c r="Y355" i="16"/>
  <c r="Y261" i="16"/>
  <c r="Y250" i="16"/>
  <c r="Y239" i="16"/>
  <c r="Y111" i="16"/>
  <c r="Y60" i="16"/>
  <c r="Y113" i="16"/>
  <c r="Y151" i="16"/>
  <c r="Y47" i="16"/>
  <c r="Y424" i="16"/>
  <c r="I377" i="16"/>
  <c r="Y506" i="16"/>
  <c r="Y512" i="16"/>
  <c r="G444" i="16"/>
  <c r="F409" i="16"/>
  <c r="I32" i="16"/>
  <c r="G439" i="16"/>
  <c r="Y431" i="16"/>
  <c r="Y251" i="16"/>
  <c r="G502" i="16"/>
  <c r="Y344" i="16"/>
  <c r="Y264" i="16"/>
  <c r="Y253" i="16"/>
  <c r="Y230" i="16"/>
  <c r="Y203" i="16"/>
  <c r="Y149" i="16"/>
  <c r="Y94" i="16"/>
  <c r="Y61" i="16"/>
  <c r="G489" i="16"/>
  <c r="G412" i="16"/>
  <c r="G361" i="16"/>
  <c r="G341" i="16"/>
  <c r="G321" i="16"/>
  <c r="G305" i="16"/>
  <c r="I140" i="16"/>
  <c r="Y142" i="16"/>
  <c r="Y125" i="16"/>
  <c r="Y109" i="16"/>
  <c r="Y66" i="16"/>
  <c r="Y50" i="16"/>
  <c r="G484" i="16"/>
  <c r="G446" i="16"/>
  <c r="F415" i="16"/>
  <c r="F371" i="16"/>
  <c r="G340" i="16"/>
  <c r="H49" i="16"/>
  <c r="I301" i="16"/>
  <c r="I239" i="16"/>
  <c r="J198" i="16"/>
  <c r="I100" i="16"/>
  <c r="J47" i="16"/>
  <c r="I43" i="16"/>
  <c r="J43" i="16"/>
  <c r="H43" i="16"/>
  <c r="H459" i="16"/>
  <c r="H401" i="16"/>
  <c r="G417" i="16"/>
  <c r="F463" i="16"/>
  <c r="I512" i="16"/>
  <c r="J265" i="16"/>
  <c r="H86" i="16"/>
  <c r="J441" i="16"/>
  <c r="G441" i="16"/>
  <c r="H373" i="16"/>
  <c r="H333" i="16"/>
  <c r="G333" i="16"/>
  <c r="H302" i="16"/>
  <c r="G419" i="16"/>
  <c r="G315" i="16"/>
  <c r="J240" i="16"/>
  <c r="Y419" i="16"/>
  <c r="Y168" i="16"/>
  <c r="F486" i="16"/>
  <c r="G486" i="16"/>
  <c r="Y465" i="16"/>
  <c r="Y417" i="16"/>
  <c r="Y377" i="16"/>
  <c r="Y304" i="16"/>
  <c r="G437" i="16"/>
  <c r="F416" i="16"/>
  <c r="G399" i="16"/>
  <c r="F385" i="16"/>
  <c r="F369" i="16"/>
  <c r="H254" i="16"/>
  <c r="Y23" i="16"/>
  <c r="F506" i="16"/>
  <c r="G506" i="16"/>
  <c r="G488" i="16"/>
  <c r="G449" i="16"/>
  <c r="I406" i="16"/>
  <c r="G376" i="16"/>
  <c r="G359" i="16"/>
  <c r="H343" i="16"/>
  <c r="G310" i="16"/>
  <c r="G290" i="16"/>
  <c r="I244" i="16"/>
  <c r="J112" i="16"/>
  <c r="G307" i="16"/>
  <c r="H258" i="16"/>
  <c r="I205" i="16"/>
  <c r="H438" i="16"/>
  <c r="Y312" i="16"/>
  <c r="Y212" i="16"/>
  <c r="H428" i="16"/>
  <c r="I428" i="16"/>
  <c r="F411" i="16"/>
  <c r="H188" i="16"/>
  <c r="I163" i="16"/>
  <c r="Y339" i="16"/>
  <c r="Y211" i="16"/>
  <c r="Y71" i="16"/>
  <c r="G487" i="16"/>
  <c r="Y306" i="16"/>
  <c r="H286" i="16"/>
  <c r="J215" i="16"/>
  <c r="Y336" i="16"/>
  <c r="Y258" i="16"/>
  <c r="Y226" i="16"/>
  <c r="Y204" i="16"/>
  <c r="Y89" i="16"/>
  <c r="G494" i="16"/>
  <c r="G427" i="16"/>
  <c r="G394" i="16"/>
  <c r="G358" i="16"/>
  <c r="G317" i="16"/>
  <c r="H193" i="16"/>
  <c r="Y441" i="16"/>
  <c r="Y257" i="16"/>
  <c r="Y366" i="16"/>
  <c r="Y290" i="16"/>
  <c r="Y182" i="16"/>
  <c r="Y48" i="16"/>
  <c r="H474" i="16"/>
  <c r="I353" i="16"/>
  <c r="G353" i="16"/>
  <c r="Y473" i="16"/>
  <c r="Y427" i="16"/>
  <c r="Y399" i="16"/>
  <c r="Y326" i="16"/>
  <c r="Y310" i="16"/>
  <c r="Y296" i="16"/>
  <c r="Y181" i="16"/>
  <c r="Y163" i="16"/>
  <c r="Y74" i="16"/>
  <c r="F500" i="16"/>
  <c r="I392" i="16"/>
  <c r="I356" i="16"/>
  <c r="I300" i="16"/>
  <c r="I78" i="16"/>
  <c r="G497" i="16"/>
  <c r="J480" i="16"/>
  <c r="G440" i="16"/>
  <c r="G413" i="16"/>
  <c r="H334" i="16"/>
  <c r="I256" i="16"/>
  <c r="H142" i="16"/>
  <c r="H45" i="16"/>
  <c r="G297" i="16"/>
  <c r="I279" i="16"/>
  <c r="I175" i="16"/>
  <c r="H147" i="16"/>
  <c r="I94" i="16"/>
  <c r="I61" i="16"/>
  <c r="G401" i="16"/>
  <c r="Y38" i="16"/>
  <c r="G325" i="16"/>
  <c r="G414" i="16"/>
  <c r="Y325" i="16"/>
  <c r="J431" i="16"/>
  <c r="G431" i="16"/>
  <c r="Y348" i="16"/>
  <c r="G466" i="16"/>
  <c r="G345" i="16"/>
  <c r="F326" i="16"/>
  <c r="G362" i="16"/>
  <c r="I473" i="16"/>
  <c r="H206" i="16"/>
  <c r="I248" i="16"/>
  <c r="J155" i="16"/>
  <c r="Y106" i="16"/>
  <c r="J363" i="16"/>
  <c r="I118" i="16"/>
  <c r="Y210" i="16"/>
  <c r="F469" i="16"/>
  <c r="Y384" i="16"/>
  <c r="Y229" i="16"/>
  <c r="G476" i="16"/>
  <c r="G338" i="16"/>
  <c r="J230" i="16"/>
  <c r="H202" i="16"/>
  <c r="Y416" i="16"/>
  <c r="Y295" i="16"/>
  <c r="Y236" i="16"/>
  <c r="Y202" i="16"/>
  <c r="Y80" i="16"/>
  <c r="I479" i="16"/>
  <c r="G456" i="16"/>
  <c r="J131" i="16"/>
  <c r="Y477" i="16"/>
  <c r="Y365" i="16"/>
  <c r="Y309" i="16"/>
  <c r="F461" i="16"/>
  <c r="G331" i="16"/>
  <c r="Y389" i="16"/>
  <c r="I51" i="16"/>
  <c r="Y444" i="16"/>
  <c r="Y343" i="16"/>
  <c r="Y245" i="16"/>
  <c r="Y141" i="16"/>
  <c r="Y439" i="16"/>
  <c r="Y284" i="16"/>
  <c r="Y449" i="16"/>
  <c r="Y188" i="16"/>
  <c r="J382" i="16"/>
  <c r="F319" i="16"/>
  <c r="Y26" i="16"/>
  <c r="Y482" i="16"/>
  <c r="Y299" i="16"/>
  <c r="Y227" i="16"/>
  <c r="Y65" i="16"/>
  <c r="F481" i="16"/>
  <c r="H242" i="16"/>
  <c r="I79" i="16"/>
  <c r="Y426" i="16"/>
  <c r="Y329" i="16"/>
  <c r="Y252" i="16"/>
  <c r="Y117" i="16"/>
  <c r="Y30" i="16"/>
  <c r="H485" i="16"/>
  <c r="I448" i="16"/>
  <c r="G448" i="16"/>
  <c r="I421" i="16"/>
  <c r="F349" i="16"/>
  <c r="H270" i="16"/>
  <c r="I185" i="16"/>
  <c r="Y35" i="16"/>
  <c r="Y494" i="16"/>
  <c r="Y437" i="16"/>
  <c r="Y405" i="16"/>
  <c r="Y321" i="16"/>
  <c r="Y285" i="16"/>
  <c r="Y154" i="16"/>
  <c r="G357" i="16"/>
  <c r="G323" i="16"/>
  <c r="Y27" i="16"/>
  <c r="Y37" i="16"/>
  <c r="Y504" i="16"/>
  <c r="Y489" i="16"/>
  <c r="Y385" i="16"/>
  <c r="Y308" i="16"/>
  <c r="Y286" i="16"/>
  <c r="Y242" i="16"/>
  <c r="Y231" i="16"/>
  <c r="Y193" i="16"/>
  <c r="Y172" i="16"/>
  <c r="Y153" i="16"/>
  <c r="Y88" i="16"/>
  <c r="Y62" i="16"/>
  <c r="I443" i="16"/>
  <c r="F381" i="16"/>
  <c r="F346" i="16"/>
  <c r="Y508" i="16"/>
  <c r="Y488" i="16"/>
  <c r="Y421" i="16"/>
  <c r="Y396" i="16"/>
  <c r="Y369" i="16"/>
  <c r="Y352" i="16"/>
  <c r="Y337" i="16"/>
  <c r="Y305" i="16"/>
  <c r="Y292" i="16"/>
  <c r="Y271" i="16"/>
  <c r="Y259" i="16"/>
  <c r="Y237" i="16"/>
  <c r="Y219" i="16"/>
  <c r="Y173" i="16"/>
  <c r="Y159" i="16"/>
  <c r="Y87" i="16"/>
  <c r="Y69" i="16"/>
  <c r="Y45" i="16"/>
  <c r="G513" i="16"/>
  <c r="I496" i="16"/>
  <c r="F403" i="16"/>
  <c r="J388" i="16"/>
  <c r="I372" i="16"/>
  <c r="G372" i="16"/>
  <c r="J350" i="16"/>
  <c r="G332" i="16"/>
  <c r="H314" i="16"/>
  <c r="J293" i="16"/>
  <c r="J33" i="16"/>
  <c r="Y136" i="16"/>
  <c r="Y99" i="16"/>
  <c r="Y76" i="16"/>
  <c r="F491" i="16"/>
  <c r="F420" i="16"/>
  <c r="I347" i="16"/>
  <c r="J77" i="16"/>
  <c r="I275" i="16"/>
  <c r="H223" i="16"/>
  <c r="J91" i="16"/>
  <c r="Y418" i="16"/>
  <c r="Y311" i="16"/>
  <c r="Y22" i="16"/>
  <c r="F2482" i="16"/>
  <c r="H2482" i="16"/>
  <c r="J2482" i="16"/>
  <c r="H59" i="16"/>
  <c r="J59" i="16"/>
  <c r="J261" i="16"/>
  <c r="H261" i="16"/>
  <c r="I505" i="16"/>
  <c r="H505" i="16"/>
  <c r="J505" i="16"/>
  <c r="J308" i="16"/>
  <c r="I308" i="16"/>
  <c r="J478" i="16"/>
  <c r="H478" i="16"/>
  <c r="I478" i="16"/>
  <c r="J469" i="16"/>
  <c r="I447" i="16"/>
  <c r="H447" i="16"/>
  <c r="F447" i="16"/>
  <c r="J447" i="16"/>
  <c r="H94" i="16"/>
  <c r="H252" i="16"/>
  <c r="J252" i="16"/>
  <c r="I252" i="16"/>
  <c r="I174" i="16"/>
  <c r="J174" i="16"/>
  <c r="I221" i="16"/>
  <c r="J334" i="16"/>
  <c r="H245" i="16"/>
  <c r="I245" i="16"/>
  <c r="J191" i="16"/>
  <c r="G411" i="16"/>
  <c r="H50" i="16"/>
  <c r="I210" i="16"/>
  <c r="J210" i="16"/>
  <c r="H210" i="16"/>
  <c r="J348" i="16"/>
  <c r="F348" i="16"/>
  <c r="H348" i="16"/>
  <c r="G348" i="16"/>
  <c r="H151" i="16"/>
  <c r="J151" i="16"/>
  <c r="H158" i="16"/>
  <c r="J158" i="16"/>
  <c r="H332" i="16"/>
  <c r="F332" i="16"/>
  <c r="J34" i="16"/>
  <c r="H34" i="16"/>
  <c r="I400" i="16"/>
  <c r="J400" i="16"/>
  <c r="H400" i="16"/>
  <c r="G400" i="16"/>
  <c r="G308" i="16"/>
  <c r="H448" i="16"/>
  <c r="F448" i="16"/>
  <c r="J448" i="16"/>
  <c r="H329" i="16"/>
  <c r="I329" i="16"/>
  <c r="G329" i="16"/>
  <c r="I404" i="16"/>
  <c r="J366" i="16"/>
  <c r="J248" i="16"/>
  <c r="J430" i="16"/>
  <c r="I65" i="16"/>
  <c r="J229" i="16"/>
  <c r="I229" i="16"/>
  <c r="H229" i="16"/>
  <c r="F466" i="16"/>
  <c r="I466" i="16"/>
  <c r="I134" i="16"/>
  <c r="J194" i="16"/>
  <c r="I194" i="16"/>
  <c r="H194" i="16"/>
  <c r="J353" i="16"/>
  <c r="I306" i="16"/>
  <c r="H306" i="16"/>
  <c r="H154" i="16"/>
  <c r="J154" i="16"/>
  <c r="I154" i="16"/>
  <c r="I73" i="16"/>
  <c r="J73" i="16"/>
  <c r="H73" i="16"/>
  <c r="F327" i="16"/>
  <c r="H327" i="16"/>
  <c r="J327" i="16"/>
  <c r="G327" i="16"/>
  <c r="J66" i="16"/>
  <c r="H339" i="16"/>
  <c r="I339" i="16"/>
  <c r="F339" i="16"/>
  <c r="J339" i="16"/>
  <c r="I148" i="16"/>
  <c r="J148" i="16"/>
  <c r="H274" i="16"/>
  <c r="I274" i="16"/>
  <c r="J274" i="16"/>
  <c r="H179" i="16"/>
  <c r="F520" i="16"/>
  <c r="J520" i="16"/>
  <c r="J60" i="16"/>
  <c r="H60" i="16"/>
  <c r="I60" i="16"/>
  <c r="I280" i="16"/>
  <c r="J280" i="16"/>
  <c r="H280" i="16"/>
  <c r="F321" i="16"/>
  <c r="H321" i="16"/>
  <c r="J321" i="16"/>
  <c r="H361" i="16"/>
  <c r="I361" i="16"/>
  <c r="F361" i="16"/>
  <c r="F450" i="16"/>
  <c r="I450" i="16"/>
  <c r="H450" i="16"/>
  <c r="J450" i="16"/>
  <c r="G450" i="16"/>
  <c r="H91" i="16"/>
  <c r="I91" i="16"/>
  <c r="J330" i="16"/>
  <c r="J509" i="16"/>
  <c r="H509" i="16"/>
  <c r="I72" i="16"/>
  <c r="H72" i="16"/>
  <c r="J72" i="16"/>
  <c r="J114" i="16"/>
  <c r="I114" i="16"/>
  <c r="H114" i="16"/>
  <c r="H381" i="16"/>
  <c r="G381" i="16"/>
  <c r="J378" i="16"/>
  <c r="H481" i="16"/>
  <c r="I481" i="16"/>
  <c r="J481" i="16"/>
  <c r="G481" i="16"/>
  <c r="J472" i="16"/>
  <c r="F472" i="16"/>
  <c r="H472" i="16"/>
  <c r="I234" i="16"/>
  <c r="H234" i="16"/>
  <c r="J97" i="16"/>
  <c r="H97" i="16"/>
  <c r="I97" i="16"/>
  <c r="J391" i="16"/>
  <c r="I391" i="16"/>
  <c r="F391" i="16"/>
  <c r="H391" i="16"/>
  <c r="G391" i="16"/>
  <c r="F518" i="16"/>
  <c r="I518" i="16"/>
  <c r="H61" i="16"/>
  <c r="J61" i="16"/>
  <c r="I133" i="16"/>
  <c r="J133" i="16"/>
  <c r="H133" i="16"/>
  <c r="J279" i="16"/>
  <c r="H122" i="16"/>
  <c r="J122" i="16"/>
  <c r="I122" i="16"/>
  <c r="H256" i="16"/>
  <c r="J256" i="16"/>
  <c r="F299" i="16"/>
  <c r="I299" i="16"/>
  <c r="H299" i="16"/>
  <c r="J299" i="16"/>
  <c r="J368" i="16"/>
  <c r="I368" i="16"/>
  <c r="F368" i="16"/>
  <c r="J78" i="16"/>
  <c r="F337" i="16"/>
  <c r="H337" i="16"/>
  <c r="J337" i="16"/>
  <c r="I408" i="16"/>
  <c r="H408" i="16"/>
  <c r="J408" i="16"/>
  <c r="H393" i="16"/>
  <c r="J393" i="16"/>
  <c r="J193" i="16"/>
  <c r="I193" i="16"/>
  <c r="J135" i="16"/>
  <c r="I135" i="16"/>
  <c r="I132" i="16"/>
  <c r="J132" i="16"/>
  <c r="F309" i="16"/>
  <c r="H309" i="16"/>
  <c r="I309" i="16"/>
  <c r="G309" i="16"/>
  <c r="H508" i="16"/>
  <c r="I508" i="16"/>
  <c r="J508" i="16"/>
  <c r="G508" i="16"/>
  <c r="I251" i="16"/>
  <c r="H251" i="16"/>
  <c r="J213" i="16"/>
  <c r="I213" i="16"/>
  <c r="I107" i="16"/>
  <c r="H107" i="16"/>
  <c r="H235" i="16"/>
  <c r="I235" i="16"/>
  <c r="J235" i="16"/>
  <c r="J396" i="16"/>
  <c r="F396" i="16"/>
  <c r="H396" i="16"/>
  <c r="I396" i="16"/>
  <c r="I433" i="16"/>
  <c r="F433" i="16"/>
  <c r="H32" i="16"/>
  <c r="J32" i="16"/>
  <c r="I312" i="16"/>
  <c r="J312" i="16"/>
  <c r="F312" i="16"/>
  <c r="G312" i="16"/>
  <c r="I354" i="16"/>
  <c r="H249" i="16"/>
  <c r="H166" i="16"/>
  <c r="J491" i="16"/>
  <c r="J101" i="16"/>
  <c r="I350" i="16"/>
  <c r="H350" i="16"/>
  <c r="F350" i="16"/>
  <c r="G350" i="16"/>
  <c r="H156" i="16"/>
  <c r="J156" i="16"/>
  <c r="H238" i="16"/>
  <c r="H443" i="16"/>
  <c r="J443" i="16"/>
  <c r="F443" i="16"/>
  <c r="G443" i="16"/>
  <c r="H57" i="16"/>
  <c r="I57" i="16"/>
  <c r="J57" i="16"/>
  <c r="F423" i="16"/>
  <c r="J423" i="16"/>
  <c r="I173" i="16"/>
  <c r="J173" i="16"/>
  <c r="H335" i="16"/>
  <c r="I335" i="16"/>
  <c r="G335" i="16"/>
  <c r="I99" i="16"/>
  <c r="H99" i="16"/>
  <c r="J99" i="16"/>
  <c r="F295" i="16"/>
  <c r="H295" i="16"/>
  <c r="I295" i="16"/>
  <c r="J295" i="16"/>
  <c r="G295" i="16"/>
  <c r="F352" i="16"/>
  <c r="J352" i="16"/>
  <c r="H352" i="16"/>
  <c r="I352" i="16"/>
  <c r="G352" i="16"/>
  <c r="I95" i="16"/>
  <c r="J95" i="16"/>
  <c r="H95" i="16"/>
  <c r="G430" i="16"/>
  <c r="I398" i="16"/>
  <c r="I497" i="16"/>
  <c r="J497" i="16"/>
  <c r="H497" i="16"/>
  <c r="F497" i="16"/>
  <c r="H276" i="16"/>
  <c r="J276" i="16"/>
  <c r="J282" i="16"/>
  <c r="H282" i="16"/>
  <c r="I282" i="16"/>
  <c r="H182" i="16"/>
  <c r="J219" i="16"/>
  <c r="I219" i="16"/>
  <c r="H271" i="16"/>
  <c r="I307" i="16"/>
  <c r="J307" i="16"/>
  <c r="F307" i="16"/>
  <c r="J369" i="16"/>
  <c r="J104" i="16"/>
  <c r="I104" i="16"/>
  <c r="J259" i="16"/>
  <c r="F397" i="16"/>
  <c r="H397" i="16"/>
  <c r="J397" i="16"/>
  <c r="G397" i="16"/>
  <c r="J333" i="16"/>
  <c r="I333" i="16"/>
  <c r="F333" i="16"/>
  <c r="J465" i="16"/>
  <c r="F465" i="16"/>
  <c r="H465" i="16"/>
  <c r="J512" i="16"/>
  <c r="F512" i="16"/>
  <c r="H512" i="16"/>
  <c r="F417" i="16"/>
  <c r="I417" i="16"/>
  <c r="J417" i="16"/>
  <c r="H417" i="16"/>
  <c r="J26" i="16"/>
  <c r="I459" i="16"/>
  <c r="J459" i="16"/>
  <c r="F459" i="16"/>
  <c r="G459" i="16"/>
  <c r="I85" i="16"/>
  <c r="H85" i="16"/>
  <c r="J85" i="16"/>
  <c r="J267" i="16"/>
  <c r="I267" i="16"/>
  <c r="H267" i="16"/>
  <c r="G301" i="16"/>
  <c r="H386" i="16"/>
  <c r="J386" i="16"/>
  <c r="J415" i="16"/>
  <c r="I415" i="16"/>
  <c r="H415" i="16"/>
  <c r="F484" i="16"/>
  <c r="H484" i="16"/>
  <c r="G520" i="16"/>
  <c r="H113" i="16"/>
  <c r="J113" i="16"/>
  <c r="I113" i="16"/>
  <c r="J170" i="16"/>
  <c r="H170" i="16"/>
  <c r="I170" i="16"/>
  <c r="F521" i="16"/>
  <c r="H521" i="16"/>
  <c r="J521" i="16"/>
  <c r="I521" i="16"/>
  <c r="J275" i="16"/>
  <c r="H29" i="16"/>
  <c r="J268" i="16"/>
  <c r="I33" i="16"/>
  <c r="H33" i="16"/>
  <c r="J126" i="16"/>
  <c r="I126" i="16"/>
  <c r="H126" i="16"/>
  <c r="H183" i="16"/>
  <c r="J233" i="16"/>
  <c r="I233" i="16"/>
  <c r="H233" i="16"/>
  <c r="J314" i="16"/>
  <c r="I314" i="16"/>
  <c r="G314" i="16"/>
  <c r="F372" i="16"/>
  <c r="F442" i="16"/>
  <c r="I442" i="16"/>
  <c r="H442" i="16"/>
  <c r="J83" i="16"/>
  <c r="I83" i="16"/>
  <c r="J266" i="16"/>
  <c r="H266" i="16"/>
  <c r="F460" i="16"/>
  <c r="J460" i="16"/>
  <c r="G460" i="16"/>
  <c r="H79" i="16"/>
  <c r="J79" i="16"/>
  <c r="G478" i="16"/>
  <c r="H27" i="16"/>
  <c r="J27" i="16"/>
  <c r="I27" i="16"/>
  <c r="J498" i="16"/>
  <c r="H461" i="16"/>
  <c r="H58" i="16"/>
  <c r="I58" i="16"/>
  <c r="I204" i="16"/>
  <c r="J204" i="16"/>
  <c r="H39" i="16"/>
  <c r="J39" i="16"/>
  <c r="I39" i="16"/>
  <c r="H56" i="16"/>
  <c r="I56" i="16"/>
  <c r="J56" i="16"/>
  <c r="I230" i="16"/>
  <c r="H230" i="16"/>
  <c r="H338" i="16"/>
  <c r="F338" i="16"/>
  <c r="I476" i="16"/>
  <c r="H476" i="16"/>
  <c r="G469" i="16"/>
  <c r="I153" i="16"/>
  <c r="I501" i="16"/>
  <c r="J501" i="16"/>
  <c r="G501" i="16"/>
  <c r="J206" i="16"/>
  <c r="J365" i="16"/>
  <c r="I365" i="16"/>
  <c r="H365" i="16"/>
  <c r="F365" i="16"/>
  <c r="G365" i="16"/>
  <c r="G447" i="16"/>
  <c r="G518" i="16"/>
  <c r="F325" i="16"/>
  <c r="I161" i="16"/>
  <c r="J161" i="16"/>
  <c r="J195" i="16"/>
  <c r="I195" i="16"/>
  <c r="H195" i="16"/>
  <c r="J45" i="16"/>
  <c r="G299" i="16"/>
  <c r="G368" i="16"/>
  <c r="I422" i="16"/>
  <c r="F422" i="16"/>
  <c r="F458" i="16"/>
  <c r="J458" i="16"/>
  <c r="H458" i="16"/>
  <c r="F300" i="16"/>
  <c r="G337" i="16"/>
  <c r="H517" i="16"/>
  <c r="F517" i="16"/>
  <c r="J38" i="16"/>
  <c r="H38" i="16"/>
  <c r="I38" i="16"/>
  <c r="F358" i="16"/>
  <c r="H358" i="16"/>
  <c r="J358" i="16"/>
  <c r="I358" i="16"/>
  <c r="H427" i="16"/>
  <c r="J427" i="16"/>
  <c r="I427" i="16"/>
  <c r="F427" i="16"/>
  <c r="I336" i="16"/>
  <c r="H87" i="16"/>
  <c r="J87" i="16"/>
  <c r="J125" i="16"/>
  <c r="H125" i="16"/>
  <c r="I125" i="16"/>
  <c r="H263" i="16"/>
  <c r="J263" i="16"/>
  <c r="H310" i="16"/>
  <c r="J310" i="16"/>
  <c r="I310" i="16"/>
  <c r="H359" i="16"/>
  <c r="J359" i="16"/>
  <c r="I359" i="16"/>
  <c r="F359" i="16"/>
  <c r="F488" i="16"/>
  <c r="J488" i="16"/>
  <c r="J284" i="16"/>
  <c r="I284" i="16"/>
  <c r="I493" i="16"/>
  <c r="F493" i="16"/>
  <c r="H493" i="16"/>
  <c r="G493" i="16"/>
  <c r="I149" i="16"/>
  <c r="H149" i="16"/>
  <c r="J149" i="16"/>
  <c r="J23" i="16"/>
  <c r="I23" i="16"/>
  <c r="H23" i="16"/>
  <c r="I482" i="16"/>
  <c r="F482" i="16"/>
  <c r="J482" i="16"/>
  <c r="H482" i="16"/>
  <c r="G482" i="16"/>
  <c r="J172" i="16"/>
  <c r="F441" i="16"/>
  <c r="H441" i="16"/>
  <c r="H69" i="16"/>
  <c r="I69" i="16"/>
  <c r="H176" i="16"/>
  <c r="J176" i="16"/>
  <c r="I176" i="16"/>
  <c r="I265" i="16"/>
  <c r="H236" i="16"/>
  <c r="I236" i="16"/>
  <c r="H278" i="16"/>
  <c r="I278" i="16"/>
  <c r="G386" i="16"/>
  <c r="I446" i="16"/>
  <c r="J446" i="16"/>
  <c r="G396" i="16"/>
  <c r="G433" i="16"/>
  <c r="I489" i="16"/>
  <c r="H489" i="16"/>
  <c r="J489" i="16"/>
  <c r="I444" i="16"/>
  <c r="J444" i="16"/>
  <c r="F468" i="16"/>
  <c r="H468" i="16"/>
  <c r="I357" i="16"/>
  <c r="F357" i="16"/>
  <c r="J96" i="16"/>
  <c r="H96" i="16"/>
  <c r="I96" i="16"/>
  <c r="H120" i="16"/>
  <c r="I242" i="16"/>
  <c r="F390" i="16"/>
  <c r="J390" i="16"/>
  <c r="I390" i="16"/>
  <c r="F292" i="16"/>
  <c r="J292" i="16"/>
  <c r="H292" i="16"/>
  <c r="I292" i="16"/>
  <c r="F490" i="16"/>
  <c r="H490" i="16"/>
  <c r="J51" i="16"/>
  <c r="I197" i="16"/>
  <c r="H46" i="16"/>
  <c r="J88" i="16"/>
  <c r="H435" i="16"/>
  <c r="I435" i="16"/>
  <c r="J435" i="16"/>
  <c r="F435" i="16"/>
  <c r="F296" i="16"/>
  <c r="I296" i="16"/>
  <c r="H296" i="16"/>
  <c r="F426" i="16"/>
  <c r="H426" i="16"/>
  <c r="J426" i="16"/>
  <c r="F479" i="16"/>
  <c r="J479" i="16"/>
  <c r="I24" i="16"/>
  <c r="H24" i="16"/>
  <c r="H80" i="16"/>
  <c r="J80" i="16"/>
  <c r="I80" i="16"/>
  <c r="I516" i="16"/>
  <c r="H516" i="16"/>
  <c r="J516" i="16"/>
  <c r="F516" i="16"/>
  <c r="I76" i="16"/>
  <c r="J76" i="16"/>
  <c r="H76" i="16"/>
  <c r="I363" i="16"/>
  <c r="I155" i="16"/>
  <c r="H155" i="16"/>
  <c r="H473" i="16"/>
  <c r="H362" i="16"/>
  <c r="F362" i="16"/>
  <c r="J362" i="16"/>
  <c r="I362" i="16"/>
  <c r="J471" i="16"/>
  <c r="H471" i="16"/>
  <c r="I471" i="16"/>
  <c r="H431" i="16"/>
  <c r="I431" i="16"/>
  <c r="F431" i="16"/>
  <c r="J147" i="16"/>
  <c r="J209" i="16"/>
  <c r="H209" i="16"/>
  <c r="I209" i="16"/>
  <c r="I237" i="16"/>
  <c r="I264" i="16"/>
  <c r="H383" i="16"/>
  <c r="F383" i="16"/>
  <c r="F480" i="16"/>
  <c r="H480" i="16"/>
  <c r="I480" i="16"/>
  <c r="J500" i="16"/>
  <c r="J232" i="16"/>
  <c r="H64" i="16"/>
  <c r="J64" i="16"/>
  <c r="F286" i="16"/>
  <c r="I286" i="16"/>
  <c r="J188" i="16"/>
  <c r="I188" i="16"/>
  <c r="J342" i="16"/>
  <c r="H71" i="16"/>
  <c r="J141" i="16"/>
  <c r="I141" i="16"/>
  <c r="H141" i="16"/>
  <c r="J55" i="16"/>
  <c r="I55" i="16"/>
  <c r="H184" i="16"/>
  <c r="I184" i="16"/>
  <c r="J184" i="16"/>
  <c r="H244" i="16"/>
  <c r="J177" i="16"/>
  <c r="H177" i="16"/>
  <c r="I177" i="16"/>
  <c r="I254" i="16"/>
  <c r="J254" i="16"/>
  <c r="I399" i="16"/>
  <c r="J399" i="16"/>
  <c r="H399" i="16"/>
  <c r="F399" i="16"/>
  <c r="J437" i="16"/>
  <c r="I437" i="16"/>
  <c r="H437" i="16"/>
  <c r="J181" i="16"/>
  <c r="H181" i="16"/>
  <c r="I181" i="16"/>
  <c r="I231" i="16"/>
  <c r="H231" i="16"/>
  <c r="J231" i="16"/>
  <c r="J486" i="16"/>
  <c r="I486" i="16"/>
  <c r="H486" i="16"/>
  <c r="J41" i="16"/>
  <c r="H41" i="16"/>
  <c r="I41" i="16"/>
  <c r="J102" i="16"/>
  <c r="H102" i="16"/>
  <c r="I102" i="16"/>
  <c r="J208" i="16"/>
  <c r="H208" i="16"/>
  <c r="I208" i="16"/>
  <c r="F315" i="16"/>
  <c r="I315" i="16"/>
  <c r="H315" i="16"/>
  <c r="J315" i="16"/>
  <c r="J419" i="16"/>
  <c r="F419" i="16"/>
  <c r="H419" i="16"/>
  <c r="I419" i="16"/>
  <c r="J463" i="16"/>
  <c r="H463" i="16"/>
  <c r="I463" i="16"/>
  <c r="J137" i="16"/>
  <c r="H137" i="16"/>
  <c r="I198" i="16"/>
  <c r="H198" i="16"/>
  <c r="J49" i="16"/>
  <c r="H260" i="16"/>
  <c r="J260" i="16"/>
  <c r="I260" i="16"/>
  <c r="I250" i="16"/>
  <c r="H250" i="16"/>
  <c r="J250" i="16"/>
  <c r="F380" i="16"/>
  <c r="I380" i="16"/>
  <c r="H380" i="16"/>
  <c r="H457" i="16"/>
  <c r="F457" i="16"/>
  <c r="I457" i="16"/>
  <c r="J457" i="16"/>
  <c r="H504" i="16"/>
  <c r="F504" i="16"/>
  <c r="H502" i="16"/>
  <c r="J502" i="16"/>
  <c r="I502" i="16"/>
  <c r="F502" i="16"/>
  <c r="H439" i="16"/>
  <c r="F439" i="16"/>
  <c r="I439" i="16"/>
  <c r="I115" i="16"/>
  <c r="H115" i="16"/>
  <c r="J377" i="16"/>
  <c r="H110" i="16"/>
  <c r="J110" i="16"/>
  <c r="H171" i="16"/>
  <c r="I171" i="16"/>
  <c r="H289" i="16"/>
  <c r="J138" i="16"/>
  <c r="J189" i="16"/>
  <c r="F347" i="16"/>
  <c r="F475" i="16"/>
  <c r="I475" i="16"/>
  <c r="J216" i="16"/>
  <c r="H216" i="16"/>
  <c r="F388" i="16"/>
  <c r="H388" i="16"/>
  <c r="I388" i="16"/>
  <c r="I425" i="16"/>
  <c r="J513" i="16"/>
  <c r="I513" i="16"/>
  <c r="H513" i="16"/>
  <c r="H52" i="16"/>
  <c r="J52" i="16"/>
  <c r="J111" i="16"/>
  <c r="H111" i="16"/>
  <c r="I111" i="16"/>
  <c r="I220" i="16"/>
  <c r="F323" i="16"/>
  <c r="H323" i="16"/>
  <c r="J323" i="16"/>
  <c r="J185" i="16"/>
  <c r="H185" i="16"/>
  <c r="J270" i="16"/>
  <c r="I349" i="16"/>
  <c r="H349" i="16"/>
  <c r="J349" i="16"/>
  <c r="H382" i="16"/>
  <c r="F374" i="16"/>
  <c r="H374" i="16"/>
  <c r="I374" i="16"/>
  <c r="G292" i="16"/>
  <c r="F503" i="16"/>
  <c r="I503" i="16"/>
  <c r="H429" i="16"/>
  <c r="F429" i="16"/>
  <c r="J429" i="16"/>
  <c r="I429" i="16"/>
  <c r="F456" i="16"/>
  <c r="I456" i="16"/>
  <c r="J456" i="16"/>
  <c r="H456" i="16"/>
  <c r="J30" i="16"/>
  <c r="I202" i="16"/>
  <c r="J202" i="16"/>
  <c r="I298" i="16"/>
  <c r="I405" i="16"/>
  <c r="H405" i="16"/>
  <c r="J405" i="16"/>
  <c r="G516" i="16"/>
  <c r="G434" i="16"/>
  <c r="J118" i="16"/>
  <c r="H118" i="16"/>
  <c r="J145" i="16"/>
  <c r="H145" i="16"/>
  <c r="G473" i="16"/>
  <c r="J44" i="16"/>
  <c r="H160" i="16"/>
  <c r="I160" i="16"/>
  <c r="J160" i="16"/>
  <c r="H326" i="16"/>
  <c r="I326" i="16"/>
  <c r="G471" i="16"/>
  <c r="J345" i="16"/>
  <c r="H345" i="16"/>
  <c r="F345" i="16"/>
  <c r="I345" i="16"/>
  <c r="I414" i="16"/>
  <c r="H414" i="16"/>
  <c r="F414" i="16"/>
  <c r="I257" i="16"/>
  <c r="J257" i="16"/>
  <c r="J37" i="16"/>
  <c r="I81" i="16"/>
  <c r="H81" i="16"/>
  <c r="J81" i="16"/>
  <c r="I117" i="16"/>
  <c r="J297" i="16"/>
  <c r="F297" i="16"/>
  <c r="I297" i="16"/>
  <c r="H297" i="16"/>
  <c r="J63" i="16"/>
  <c r="H63" i="16"/>
  <c r="I63" i="16"/>
  <c r="H103" i="16"/>
  <c r="J103" i="16"/>
  <c r="I103" i="16"/>
  <c r="J192" i="16"/>
  <c r="I192" i="16"/>
  <c r="J227" i="16"/>
  <c r="I227" i="16"/>
  <c r="H227" i="16"/>
  <c r="H273" i="16"/>
  <c r="J316" i="16"/>
  <c r="H316" i="16"/>
  <c r="F316" i="16"/>
  <c r="I316" i="16"/>
  <c r="H351" i="16"/>
  <c r="F351" i="16"/>
  <c r="G383" i="16"/>
  <c r="J413" i="16"/>
  <c r="H413" i="16"/>
  <c r="J440" i="16"/>
  <c r="I440" i="16"/>
  <c r="G480" i="16"/>
  <c r="J515" i="16"/>
  <c r="H515" i="16"/>
  <c r="I515" i="16"/>
  <c r="F515" i="16"/>
  <c r="I105" i="16"/>
  <c r="H105" i="16"/>
  <c r="J105" i="16"/>
  <c r="I164" i="16"/>
  <c r="H164" i="16"/>
  <c r="I272" i="16"/>
  <c r="J318" i="16"/>
  <c r="I318" i="16"/>
  <c r="F318" i="16"/>
  <c r="F356" i="16"/>
  <c r="F392" i="16"/>
  <c r="G500" i="16"/>
  <c r="J281" i="16"/>
  <c r="H150" i="16"/>
  <c r="J150" i="16"/>
  <c r="I150" i="16"/>
  <c r="J317" i="16"/>
  <c r="I317" i="16"/>
  <c r="J394" i="16"/>
  <c r="F394" i="16"/>
  <c r="F494" i="16"/>
  <c r="I494" i="16"/>
  <c r="J494" i="16"/>
  <c r="H494" i="16"/>
  <c r="G286" i="16"/>
  <c r="J28" i="16"/>
  <c r="I28" i="16"/>
  <c r="F487" i="16"/>
  <c r="H487" i="16"/>
  <c r="I487" i="16"/>
  <c r="J31" i="16"/>
  <c r="J438" i="16"/>
  <c r="F438" i="16"/>
  <c r="I438" i="16"/>
  <c r="H169" i="16"/>
  <c r="J169" i="16"/>
  <c r="H205" i="16"/>
  <c r="J258" i="16"/>
  <c r="I258" i="16"/>
  <c r="H285" i="16"/>
  <c r="I112" i="16"/>
  <c r="F290" i="16"/>
  <c r="I290" i="16"/>
  <c r="J290" i="16"/>
  <c r="I343" i="16"/>
  <c r="J343" i="16"/>
  <c r="F343" i="16"/>
  <c r="I376" i="16"/>
  <c r="H376" i="16"/>
  <c r="J406" i="16"/>
  <c r="J449" i="16"/>
  <c r="F449" i="16"/>
  <c r="H449" i="16"/>
  <c r="I506" i="16"/>
  <c r="J506" i="16"/>
  <c r="H506" i="16"/>
  <c r="H119" i="16"/>
  <c r="J385" i="16"/>
  <c r="H385" i="16"/>
  <c r="I416" i="16"/>
  <c r="H211" i="16"/>
  <c r="J211" i="16"/>
  <c r="I211" i="16"/>
  <c r="J462" i="16"/>
  <c r="H462" i="16"/>
  <c r="F462" i="16"/>
  <c r="I462" i="16"/>
  <c r="I511" i="16"/>
  <c r="H511" i="16"/>
  <c r="F511" i="16"/>
  <c r="H240" i="16"/>
  <c r="I214" i="16"/>
  <c r="H214" i="16"/>
  <c r="J373" i="16"/>
  <c r="I373" i="16"/>
  <c r="F373" i="16"/>
  <c r="H477" i="16"/>
  <c r="F477" i="16"/>
  <c r="I86" i="16"/>
  <c r="H109" i="16"/>
  <c r="I109" i="16"/>
  <c r="J226" i="16"/>
  <c r="I226" i="16"/>
  <c r="H168" i="16"/>
  <c r="G463" i="16"/>
  <c r="H67" i="16"/>
  <c r="I67" i="16"/>
  <c r="J67" i="16"/>
  <c r="J100" i="16"/>
  <c r="H100" i="16"/>
  <c r="I165" i="16"/>
  <c r="J165" i="16"/>
  <c r="H165" i="16"/>
  <c r="I283" i="16"/>
  <c r="J283" i="16"/>
  <c r="H283" i="16"/>
  <c r="I90" i="16"/>
  <c r="J90" i="16"/>
  <c r="H127" i="16"/>
  <c r="F303" i="16"/>
  <c r="J303" i="16"/>
  <c r="I303" i="16"/>
  <c r="J340" i="16"/>
  <c r="F340" i="16"/>
  <c r="H340" i="16"/>
  <c r="I371" i="16"/>
  <c r="J371" i="16"/>
  <c r="H371" i="16"/>
  <c r="J402" i="16"/>
  <c r="H424" i="16"/>
  <c r="I424" i="16"/>
  <c r="H84" i="16"/>
  <c r="I84" i="16"/>
  <c r="H140" i="16"/>
  <c r="J140" i="16"/>
  <c r="J200" i="16"/>
  <c r="I305" i="16"/>
  <c r="H305" i="16"/>
  <c r="J305" i="16"/>
  <c r="F305" i="16"/>
  <c r="I341" i="16"/>
  <c r="H341" i="16"/>
  <c r="F341" i="16"/>
  <c r="J341" i="16"/>
  <c r="G380" i="16"/>
  <c r="F412" i="16"/>
  <c r="H412" i="16"/>
  <c r="G457" i="16"/>
  <c r="G504" i="16"/>
  <c r="J21" i="16"/>
  <c r="I20" i="16"/>
  <c r="H22" i="16"/>
  <c r="J22" i="16"/>
  <c r="H203" i="16"/>
  <c r="J203" i="16"/>
  <c r="I203" i="16"/>
  <c r="J1449" i="16"/>
  <c r="H1449" i="16"/>
  <c r="I1449" i="16"/>
  <c r="F1449" i="16"/>
  <c r="F1136" i="16"/>
  <c r="I1136" i="16"/>
  <c r="J1136" i="16"/>
  <c r="H1136" i="16"/>
  <c r="J277" i="16"/>
  <c r="H277" i="16"/>
  <c r="I277" i="16"/>
  <c r="F1438" i="16"/>
  <c r="I1438" i="16"/>
  <c r="H1438" i="16"/>
  <c r="J1438" i="16"/>
  <c r="J514" i="16"/>
  <c r="I514" i="16"/>
  <c r="H514" i="16"/>
  <c r="G514" i="16"/>
  <c r="F514" i="16"/>
  <c r="I495" i="16"/>
  <c r="F495" i="16"/>
  <c r="J495" i="16"/>
  <c r="H495" i="16"/>
  <c r="G495" i="16"/>
  <c r="H467" i="16"/>
  <c r="F467" i="16"/>
  <c r="J467" i="16"/>
  <c r="G467" i="16"/>
  <c r="I467" i="16"/>
  <c r="J217" i="16"/>
  <c r="I217" i="16"/>
  <c r="H217" i="16"/>
  <c r="J116" i="16"/>
  <c r="I116" i="16"/>
  <c r="H116" i="16"/>
  <c r="J247" i="16"/>
  <c r="I247" i="16"/>
  <c r="H247" i="16"/>
  <c r="J207" i="16"/>
  <c r="I207" i="16"/>
  <c r="H207" i="16"/>
  <c r="J129" i="16"/>
  <c r="I129" i="16"/>
  <c r="H129" i="16"/>
  <c r="I25" i="16"/>
  <c r="H25" i="16"/>
  <c r="J25" i="16"/>
  <c r="I324" i="16"/>
  <c r="H324" i="16"/>
  <c r="J324" i="16"/>
  <c r="G324" i="16"/>
  <c r="F324" i="16"/>
  <c r="I162" i="16"/>
  <c r="J162" i="16"/>
  <c r="H162" i="16"/>
  <c r="H1413" i="16"/>
  <c r="F1413" i="16"/>
  <c r="J1413" i="16"/>
  <c r="I1413" i="16"/>
  <c r="F889" i="16"/>
  <c r="J889" i="16"/>
  <c r="I889" i="16"/>
  <c r="H889" i="16"/>
  <c r="H93" i="16"/>
  <c r="J46" i="16"/>
  <c r="H136" i="16"/>
  <c r="J136" i="16"/>
  <c r="J434" i="16"/>
  <c r="H434" i="16"/>
  <c r="H82" i="16"/>
  <c r="H53" i="16"/>
  <c r="J53" i="16"/>
  <c r="I50" i="16"/>
  <c r="J50" i="16"/>
  <c r="I106" i="16"/>
  <c r="G304" i="16"/>
  <c r="J304" i="16"/>
  <c r="I168" i="16"/>
  <c r="I180" i="16"/>
  <c r="J180" i="16"/>
  <c r="Y510" i="16"/>
  <c r="H672" i="16"/>
  <c r="F672" i="16"/>
  <c r="G672" i="16"/>
  <c r="I672" i="16"/>
  <c r="I706" i="16"/>
  <c r="F706" i="16"/>
  <c r="J706" i="16"/>
  <c r="F1085" i="16"/>
  <c r="G1943" i="16"/>
  <c r="I1943" i="16"/>
  <c r="J1943" i="16"/>
  <c r="G2021" i="16"/>
  <c r="I2021" i="16"/>
  <c r="H2021" i="16"/>
  <c r="J2021" i="16"/>
  <c r="F2021" i="16"/>
  <c r="J2064" i="16"/>
  <c r="F2064" i="16"/>
  <c r="H2064" i="16"/>
  <c r="G2064" i="16"/>
  <c r="F1060" i="16"/>
  <c r="J1060" i="16"/>
  <c r="G1060" i="16"/>
  <c r="H1060" i="16"/>
  <c r="J1564" i="16"/>
  <c r="F1564" i="16"/>
  <c r="G1564" i="16"/>
  <c r="H1564" i="16"/>
  <c r="H2210" i="16"/>
  <c r="I2210" i="16"/>
  <c r="F2210" i="16"/>
  <c r="J2210" i="16"/>
  <c r="J2252" i="16"/>
  <c r="I2252" i="16"/>
  <c r="F2252" i="16"/>
  <c r="G2270" i="16"/>
  <c r="J2270" i="16"/>
  <c r="F2270" i="16"/>
  <c r="F2442" i="16"/>
  <c r="J2442" i="16"/>
  <c r="H2442" i="16"/>
  <c r="G2442" i="16"/>
  <c r="D4" i="10"/>
  <c r="I2460" i="16"/>
  <c r="F2460" i="16"/>
  <c r="H2460" i="16"/>
  <c r="G2460" i="16"/>
  <c r="J2460" i="16"/>
  <c r="G2288" i="16"/>
  <c r="H2288" i="16"/>
  <c r="J2288" i="16"/>
  <c r="F2288" i="16"/>
  <c r="Y2030" i="16"/>
  <c r="G1776" i="16"/>
  <c r="Y1776" i="16"/>
  <c r="J1757" i="16"/>
  <c r="I1757" i="16"/>
  <c r="H1757" i="16"/>
  <c r="F1757" i="16"/>
  <c r="G1757" i="16"/>
  <c r="J1729" i="16"/>
  <c r="H1729" i="16"/>
  <c r="I1729" i="16"/>
  <c r="G1729" i="16"/>
  <c r="F1729" i="16"/>
  <c r="Y1711" i="16"/>
  <c r="I1559" i="16"/>
  <c r="G1559" i="16"/>
  <c r="H1559" i="16"/>
  <c r="F1559" i="16"/>
  <c r="J1559" i="16"/>
  <c r="I1457" i="16"/>
  <c r="J1457" i="16"/>
  <c r="H1457" i="16"/>
  <c r="F1457" i="16"/>
  <c r="Y1453" i="16"/>
  <c r="J1446" i="16"/>
  <c r="F1446" i="16"/>
  <c r="H1446" i="16"/>
  <c r="I1446" i="16"/>
  <c r="J1425" i="16"/>
  <c r="F1425" i="16"/>
  <c r="H1425" i="16"/>
  <c r="I1425" i="16"/>
  <c r="I1404" i="16"/>
  <c r="J1404" i="16"/>
  <c r="F1404" i="16"/>
  <c r="H1404" i="16"/>
  <c r="Y1351" i="16"/>
  <c r="Y1341" i="16"/>
  <c r="Y1337" i="16"/>
  <c r="G1337" i="16"/>
  <c r="J1313" i="16"/>
  <c r="G1313" i="16"/>
  <c r="F1313" i="16"/>
  <c r="Y1299" i="16"/>
  <c r="G1299" i="16"/>
  <c r="Y1293" i="16"/>
  <c r="G1293" i="16"/>
  <c r="Y1275" i="16"/>
  <c r="Y1269" i="16"/>
  <c r="G1262" i="16"/>
  <c r="Y1262" i="16"/>
  <c r="H1209" i="16"/>
  <c r="I1209" i="16"/>
  <c r="J1209" i="16"/>
  <c r="F1209" i="16"/>
  <c r="G1209" i="16"/>
  <c r="Y1133" i="16"/>
  <c r="Y1110" i="16"/>
  <c r="F886" i="16"/>
  <c r="H886" i="16"/>
  <c r="J886" i="16"/>
  <c r="I886" i="16"/>
  <c r="H879" i="16"/>
  <c r="I879" i="16"/>
  <c r="J879" i="16"/>
  <c r="F879" i="16"/>
  <c r="G879" i="16"/>
  <c r="G823" i="16"/>
  <c r="G803" i="16"/>
  <c r="H762" i="16"/>
  <c r="I762" i="16"/>
  <c r="J762" i="16"/>
  <c r="G762" i="16"/>
  <c r="F762" i="16"/>
  <c r="Y735" i="16"/>
  <c r="G735" i="16"/>
  <c r="Y538" i="16"/>
  <c r="G538" i="16"/>
  <c r="J20" i="16"/>
  <c r="J164" i="16"/>
  <c r="J485" i="16"/>
  <c r="H377" i="16"/>
  <c r="I46" i="16"/>
  <c r="J159" i="16"/>
  <c r="G393" i="16"/>
  <c r="G334" i="16"/>
  <c r="I206" i="16"/>
  <c r="H360" i="16"/>
  <c r="G498" i="16"/>
  <c r="J346" i="16"/>
  <c r="I190" i="16"/>
  <c r="I403" i="16"/>
  <c r="I420" i="16"/>
  <c r="H268" i="16"/>
  <c r="I369" i="16"/>
  <c r="H293" i="16"/>
  <c r="H491" i="16"/>
  <c r="H409" i="16"/>
  <c r="H378" i="16"/>
  <c r="H62" i="16"/>
  <c r="H20" i="16"/>
  <c r="J168" i="16"/>
  <c r="I385" i="16"/>
  <c r="J106" i="16"/>
  <c r="G328" i="16"/>
  <c r="H272" i="16"/>
  <c r="F440" i="16"/>
  <c r="I142" i="16"/>
  <c r="H175" i="16"/>
  <c r="J253" i="16"/>
  <c r="H253" i="16"/>
  <c r="F485" i="16"/>
  <c r="H475" i="16"/>
  <c r="J475" i="16"/>
  <c r="H189" i="16"/>
  <c r="I110" i="16"/>
  <c r="H180" i="16"/>
  <c r="I304" i="16"/>
  <c r="I64" i="16"/>
  <c r="I474" i="16"/>
  <c r="F474" i="16"/>
  <c r="J264" i="16"/>
  <c r="F434" i="16"/>
  <c r="I159" i="16"/>
  <c r="J74" i="16"/>
  <c r="F483" i="16"/>
  <c r="F476" i="16"/>
  <c r="J461" i="16"/>
  <c r="F498" i="16"/>
  <c r="J420" i="16"/>
  <c r="I268" i="16"/>
  <c r="H275" i="16"/>
  <c r="I136" i="16"/>
  <c r="G423" i="16"/>
  <c r="J238" i="16"/>
  <c r="F293" i="16"/>
  <c r="I491" i="16"/>
  <c r="J166" i="16"/>
  <c r="H354" i="16"/>
  <c r="F393" i="16"/>
  <c r="I509" i="16"/>
  <c r="I330" i="16"/>
  <c r="F330" i="16"/>
  <c r="J82" i="16"/>
  <c r="I22" i="16"/>
  <c r="H21" i="16"/>
  <c r="I21" i="16"/>
  <c r="J442" i="16"/>
  <c r="G442" i="16"/>
  <c r="Y331" i="16"/>
  <c r="H460" i="16"/>
  <c r="I460" i="16"/>
  <c r="H308" i="16"/>
  <c r="F308" i="16"/>
  <c r="F329" i="16"/>
  <c r="J329" i="16"/>
  <c r="Y31" i="16"/>
  <c r="I472" i="16"/>
  <c r="G374" i="16"/>
  <c r="J374" i="16"/>
  <c r="F478" i="16"/>
  <c r="G503" i="16"/>
  <c r="I426" i="16"/>
  <c r="G426" i="16"/>
  <c r="J338" i="16"/>
  <c r="I338" i="16"/>
  <c r="I430" i="16"/>
  <c r="H430" i="16"/>
  <c r="F430" i="16"/>
  <c r="H466" i="16"/>
  <c r="J466" i="16"/>
  <c r="J414" i="16"/>
  <c r="H257" i="16"/>
  <c r="H237" i="16"/>
  <c r="J237" i="16"/>
  <c r="H174" i="16"/>
  <c r="G515" i="16"/>
  <c r="H318" i="16"/>
  <c r="F408" i="16"/>
  <c r="J517" i="16"/>
  <c r="I517" i="16"/>
  <c r="H135" i="16"/>
  <c r="I87" i="16"/>
  <c r="H55" i="16"/>
  <c r="G343" i="16"/>
  <c r="F376" i="16"/>
  <c r="J376" i="16"/>
  <c r="J309" i="16"/>
  <c r="F437" i="16"/>
  <c r="I397" i="16"/>
  <c r="G511" i="16"/>
  <c r="J511" i="16"/>
  <c r="H148" i="16"/>
  <c r="I172" i="16"/>
  <c r="H172" i="16"/>
  <c r="J69" i="16"/>
  <c r="H226" i="16"/>
  <c r="I137" i="16"/>
  <c r="G371" i="16"/>
  <c r="G415" i="16"/>
  <c r="F446" i="16"/>
  <c r="H446" i="16"/>
  <c r="I520" i="16"/>
  <c r="H520" i="16"/>
  <c r="J84" i="16"/>
  <c r="I200" i="16"/>
  <c r="H200" i="16"/>
  <c r="I321" i="16"/>
  <c r="J361" i="16"/>
  <c r="I412" i="16"/>
  <c r="J412" i="16"/>
  <c r="F489" i="16"/>
  <c r="J439" i="16"/>
  <c r="G889" i="16"/>
  <c r="Y40" i="16"/>
  <c r="Y276" i="16"/>
  <c r="I1060" i="16"/>
  <c r="F48" i="10"/>
  <c r="H48" i="10"/>
  <c r="Y438" i="16"/>
  <c r="G438" i="16"/>
  <c r="G472" i="16"/>
  <c r="G382" i="16"/>
  <c r="Y281" i="16"/>
  <c r="Y268" i="16"/>
  <c r="Y452" i="16"/>
  <c r="Y191" i="16"/>
  <c r="Y401" i="16"/>
  <c r="G468" i="16"/>
  <c r="F400" i="16"/>
  <c r="G346" i="16"/>
  <c r="Y320" i="16"/>
  <c r="G320" i="16"/>
  <c r="I34" i="16"/>
  <c r="G517" i="16"/>
  <c r="G483" i="16"/>
  <c r="Y445" i="16"/>
  <c r="G429" i="16"/>
  <c r="G408" i="16"/>
  <c r="Y392" i="16"/>
  <c r="G392" i="16"/>
  <c r="G318" i="16"/>
  <c r="Y300" i="16"/>
  <c r="G300" i="16"/>
  <c r="J245" i="16"/>
  <c r="Y164" i="16"/>
  <c r="H134" i="16"/>
  <c r="J134" i="16"/>
  <c r="Y78" i="16"/>
  <c r="I667" i="16"/>
  <c r="G667" i="16"/>
  <c r="H667" i="16"/>
  <c r="J1373" i="16"/>
  <c r="G1373" i="16"/>
  <c r="I1373" i="16"/>
  <c r="J1052" i="16"/>
  <c r="F1322" i="16"/>
  <c r="H1322" i="16"/>
  <c r="G1574" i="16"/>
  <c r="F1574" i="16"/>
  <c r="J736" i="16"/>
  <c r="G736" i="16"/>
  <c r="G1457" i="16"/>
  <c r="G1323" i="16"/>
  <c r="G2144" i="16"/>
  <c r="G907" i="16"/>
  <c r="H1975" i="16"/>
  <c r="G1975" i="16"/>
  <c r="F1975" i="16"/>
  <c r="J1975" i="16"/>
  <c r="I1975" i="16"/>
  <c r="H2270" i="16"/>
  <c r="I1040" i="16"/>
  <c r="H1040" i="16"/>
  <c r="F1040" i="16"/>
  <c r="G1087" i="16"/>
  <c r="F1087" i="16"/>
  <c r="I1087" i="16"/>
  <c r="J1087" i="16"/>
  <c r="H1087" i="16"/>
  <c r="I976" i="16"/>
  <c r="H976" i="16"/>
  <c r="J976" i="16"/>
  <c r="F976" i="16"/>
  <c r="I2442" i="16"/>
  <c r="J1485" i="16"/>
  <c r="G1485" i="16"/>
  <c r="I1485" i="16"/>
  <c r="H1485" i="16"/>
  <c r="I1529" i="16"/>
  <c r="H1529" i="16"/>
  <c r="F1529" i="16"/>
  <c r="H523" i="16"/>
  <c r="J523" i="16"/>
  <c r="I523" i="16"/>
  <c r="G551" i="16"/>
  <c r="F551" i="16"/>
  <c r="J551" i="16"/>
  <c r="I551" i="16"/>
  <c r="F619" i="16"/>
  <c r="J619" i="16"/>
  <c r="H619" i="16"/>
  <c r="I619" i="16"/>
  <c r="G679" i="16"/>
  <c r="F679" i="16"/>
  <c r="I679" i="16"/>
  <c r="H679" i="16"/>
  <c r="J715" i="16"/>
  <c r="I715" i="16"/>
  <c r="F715" i="16"/>
  <c r="G715" i="16"/>
  <c r="H715" i="16"/>
  <c r="I909" i="16"/>
  <c r="J909" i="16"/>
  <c r="H909" i="16"/>
  <c r="F909" i="16"/>
  <c r="G909" i="16"/>
  <c r="J764" i="16"/>
  <c r="H764" i="16"/>
  <c r="G764" i="16"/>
  <c r="Y823" i="16"/>
  <c r="I1744" i="16"/>
  <c r="J1744" i="16"/>
  <c r="F1744" i="16"/>
  <c r="G1744" i="16"/>
  <c r="I2284" i="16"/>
  <c r="H2284" i="16"/>
  <c r="J2284" i="16"/>
  <c r="G2284" i="16"/>
  <c r="F2284" i="16"/>
  <c r="F1194" i="16"/>
  <c r="J1194" i="16"/>
  <c r="G1194" i="16"/>
  <c r="H1194" i="16"/>
  <c r="F2098" i="16"/>
  <c r="I2098" i="16"/>
  <c r="G2098" i="16"/>
  <c r="H2098" i="16"/>
  <c r="J2098" i="16"/>
  <c r="J2399" i="16"/>
  <c r="F2399" i="16"/>
  <c r="G2399" i="16"/>
  <c r="H2399" i="16"/>
  <c r="I2399" i="16"/>
  <c r="H2037" i="16"/>
  <c r="I2037" i="16"/>
  <c r="F2037" i="16"/>
  <c r="J2037" i="16"/>
  <c r="G2037" i="16"/>
  <c r="I2059" i="16"/>
  <c r="J2059" i="16"/>
  <c r="H2059" i="16"/>
  <c r="G2059" i="16"/>
  <c r="I602" i="16"/>
  <c r="H602" i="16"/>
  <c r="G602" i="16"/>
  <c r="J602" i="16"/>
  <c r="F602" i="16"/>
  <c r="I1354" i="16"/>
  <c r="H1354" i="16"/>
  <c r="F1354" i="16"/>
  <c r="J1354" i="16"/>
  <c r="I1798" i="16"/>
  <c r="G1798" i="16"/>
  <c r="F1798" i="16"/>
  <c r="J1798" i="16"/>
  <c r="H1798" i="16"/>
  <c r="F1156" i="16"/>
  <c r="I1156" i="16"/>
  <c r="H1156" i="16"/>
  <c r="G1156" i="16"/>
  <c r="F1165" i="16"/>
  <c r="G1165" i="16"/>
  <c r="I1165" i="16"/>
  <c r="H1165" i="16"/>
  <c r="F1391" i="16"/>
  <c r="G1391" i="16"/>
  <c r="I1391" i="16"/>
  <c r="H1391" i="16"/>
  <c r="J1391" i="16"/>
  <c r="F1696" i="16"/>
  <c r="G1696" i="16"/>
  <c r="J1696" i="16"/>
  <c r="H1696" i="16"/>
  <c r="I1696" i="16"/>
  <c r="H1752" i="16"/>
  <c r="G1752" i="16"/>
  <c r="I1752" i="16"/>
  <c r="J1752" i="16"/>
  <c r="F1752" i="16"/>
  <c r="J1812" i="16"/>
  <c r="G1812" i="16"/>
  <c r="F1812" i="16"/>
  <c r="H1925" i="16"/>
  <c r="J1925" i="16"/>
  <c r="G1925" i="16"/>
  <c r="F1925" i="16"/>
  <c r="I2012" i="16"/>
  <c r="H2012" i="16"/>
  <c r="G2012" i="16"/>
  <c r="F2012" i="16"/>
  <c r="J2012" i="16"/>
  <c r="H2026" i="16"/>
  <c r="J2026" i="16"/>
  <c r="G2026" i="16"/>
  <c r="F2026" i="16"/>
  <c r="G2136" i="16"/>
  <c r="F2136" i="16"/>
  <c r="J2136" i="16"/>
  <c r="H2136" i="16"/>
  <c r="H772" i="16"/>
  <c r="F772" i="16"/>
  <c r="G772" i="16"/>
  <c r="J772" i="16"/>
  <c r="I772" i="16"/>
  <c r="F1952" i="16"/>
  <c r="G1952" i="16"/>
  <c r="I1952" i="16"/>
  <c r="H728" i="16"/>
  <c r="F728" i="16"/>
  <c r="J728" i="16"/>
  <c r="G728" i="16"/>
  <c r="H347" i="16"/>
  <c r="J347" i="16"/>
  <c r="H101" i="16"/>
  <c r="J403" i="16"/>
  <c r="F496" i="16"/>
  <c r="H496" i="16"/>
  <c r="H190" i="16"/>
  <c r="I378" i="16"/>
  <c r="G378" i="16"/>
  <c r="J120" i="16"/>
  <c r="I319" i="16"/>
  <c r="H319" i="16"/>
  <c r="I131" i="16"/>
  <c r="J360" i="16"/>
  <c r="G360" i="16"/>
  <c r="G298" i="16"/>
  <c r="F298" i="16"/>
  <c r="J62" i="16"/>
  <c r="I62" i="16"/>
  <c r="J175" i="16"/>
  <c r="H221" i="16"/>
  <c r="J221" i="16"/>
  <c r="F334" i="16"/>
  <c r="I334" i="16"/>
  <c r="G398" i="16"/>
  <c r="J398" i="16"/>
  <c r="I281" i="16"/>
  <c r="I215" i="16"/>
  <c r="F336" i="16"/>
  <c r="H336" i="16"/>
  <c r="J411" i="16"/>
  <c r="H411" i="16"/>
  <c r="H406" i="16"/>
  <c r="G406" i="16"/>
  <c r="H416" i="16"/>
  <c r="H66" i="16"/>
  <c r="I66" i="16"/>
  <c r="J302" i="16"/>
  <c r="I302" i="16"/>
  <c r="I26" i="16"/>
  <c r="H239" i="16"/>
  <c r="J301" i="16"/>
  <c r="J409" i="16"/>
  <c r="G384" i="16"/>
  <c r="G519" i="16"/>
  <c r="Y128" i="16"/>
  <c r="Y432" i="16"/>
  <c r="J331" i="16"/>
  <c r="H191" i="16"/>
  <c r="J401" i="16"/>
  <c r="I401" i="16"/>
  <c r="G1285" i="16"/>
  <c r="I1285" i="16"/>
  <c r="H1285" i="16"/>
  <c r="F546" i="16"/>
  <c r="G2323" i="16"/>
  <c r="H1811" i="16"/>
  <c r="F1811" i="16"/>
  <c r="G1811" i="16"/>
  <c r="I1730" i="16"/>
  <c r="H1872" i="16"/>
  <c r="J1872" i="16"/>
  <c r="F1872" i="16"/>
  <c r="F1701" i="16"/>
  <c r="H1701" i="16"/>
  <c r="G1701" i="16"/>
  <c r="J2080" i="16"/>
  <c r="G2080" i="16"/>
  <c r="I2080" i="16"/>
  <c r="H2080" i="16"/>
  <c r="F2091" i="16"/>
  <c r="G2091" i="16"/>
  <c r="J2091" i="16"/>
  <c r="G655" i="16"/>
  <c r="I655" i="16"/>
  <c r="G1555" i="16"/>
  <c r="H1555" i="16"/>
  <c r="J1555" i="16"/>
  <c r="F1555" i="16"/>
  <c r="H2415" i="16"/>
  <c r="F2415" i="16"/>
  <c r="J2415" i="16"/>
  <c r="I2415" i="16"/>
  <c r="H2447" i="16"/>
  <c r="J2447" i="16"/>
  <c r="I719" i="16"/>
  <c r="H719" i="16"/>
  <c r="F1406" i="16"/>
  <c r="J1406" i="16"/>
  <c r="G1406" i="16"/>
  <c r="I1406" i="16"/>
  <c r="H1406" i="16"/>
  <c r="G1565" i="16"/>
  <c r="F1565" i="16"/>
  <c r="J1565" i="16"/>
  <c r="H1565" i="16"/>
  <c r="I1495" i="16"/>
  <c r="G1495" i="16"/>
  <c r="J1495" i="16"/>
  <c r="H1495" i="16"/>
  <c r="F1796" i="16"/>
  <c r="J1796" i="16"/>
  <c r="I1247" i="16"/>
  <c r="F1247" i="16"/>
  <c r="H1247" i="16"/>
  <c r="G1247" i="16"/>
  <c r="J1247" i="16"/>
  <c r="H1742" i="16"/>
  <c r="F1742" i="16"/>
  <c r="J1742" i="16"/>
  <c r="J1694" i="16"/>
  <c r="F1694" i="16"/>
  <c r="I1694" i="16"/>
  <c r="G768" i="16"/>
  <c r="I768" i="16"/>
  <c r="F768" i="16"/>
  <c r="H768" i="16"/>
  <c r="J768" i="16"/>
  <c r="I2043" i="16"/>
  <c r="G2043" i="16"/>
  <c r="F2043" i="16"/>
  <c r="J2043" i="16"/>
  <c r="H2043" i="16"/>
  <c r="J2105" i="16"/>
  <c r="F2105" i="16"/>
  <c r="H2105" i="16"/>
  <c r="G2105" i="16"/>
  <c r="I2229" i="16"/>
  <c r="F2229" i="16"/>
  <c r="H2229" i="16"/>
  <c r="J2229" i="16"/>
  <c r="G2229" i="16"/>
  <c r="H2358" i="16"/>
  <c r="J2358" i="16"/>
  <c r="G2358" i="16"/>
  <c r="I2358" i="16"/>
  <c r="F2358" i="16"/>
  <c r="G2366" i="16"/>
  <c r="J2366" i="16"/>
  <c r="F2366" i="16"/>
  <c r="H2366" i="16"/>
  <c r="J1536" i="16"/>
  <c r="I1536" i="16"/>
  <c r="H1536" i="16"/>
  <c r="D7" i="10"/>
  <c r="F1779" i="16"/>
  <c r="H1779" i="16"/>
  <c r="J1779" i="16"/>
  <c r="I1779" i="16"/>
  <c r="G1779" i="16"/>
  <c r="Y1754" i="16"/>
  <c r="G1705" i="16"/>
  <c r="Y1522" i="16"/>
  <c r="G1516" i="16"/>
  <c r="Y1516" i="16"/>
  <c r="G1464" i="16"/>
  <c r="G1449" i="16"/>
  <c r="Y1449" i="16"/>
  <c r="G1443" i="16"/>
  <c r="Y1443" i="16"/>
  <c r="Y1414" i="16"/>
  <c r="G1408" i="16"/>
  <c r="Y1408" i="16"/>
  <c r="Y1348" i="16"/>
  <c r="F1316" i="16"/>
  <c r="H1316" i="16"/>
  <c r="J1316" i="16"/>
  <c r="G1316" i="16"/>
  <c r="I1316" i="16"/>
  <c r="Y1303" i="16"/>
  <c r="J1296" i="16"/>
  <c r="F1296" i="16"/>
  <c r="G1296" i="16"/>
  <c r="I1296" i="16"/>
  <c r="H1296" i="16"/>
  <c r="G1278" i="16"/>
  <c r="Y1272" i="16"/>
  <c r="Y1220" i="16"/>
  <c r="I1145" i="16"/>
  <c r="J1145" i="16"/>
  <c r="H1145" i="16"/>
  <c r="F1145" i="16"/>
  <c r="Y1142" i="16"/>
  <c r="G1142" i="16"/>
  <c r="G1136" i="16"/>
  <c r="Y1136" i="16"/>
  <c r="G1129" i="16"/>
  <c r="I1129" i="16"/>
  <c r="H1129" i="16"/>
  <c r="F1129" i="16"/>
  <c r="J1129" i="16"/>
  <c r="J1084" i="16"/>
  <c r="F1084" i="16"/>
  <c r="H1084" i="16"/>
  <c r="I1084" i="16"/>
  <c r="G1084" i="16"/>
  <c r="J963" i="16"/>
  <c r="F963" i="16"/>
  <c r="I963" i="16"/>
  <c r="H963" i="16"/>
  <c r="Y826" i="16"/>
  <c r="F766" i="16"/>
  <c r="J766" i="16"/>
  <c r="G766" i="16"/>
  <c r="H766" i="16"/>
  <c r="I766" i="16"/>
  <c r="Y747" i="16"/>
  <c r="G747" i="16"/>
  <c r="Y742" i="16"/>
  <c r="G610" i="16"/>
  <c r="Y610" i="16"/>
  <c r="G288" i="16"/>
  <c r="Y288" i="16"/>
  <c r="J416" i="16"/>
  <c r="F406" i="16"/>
  <c r="G474" i="16"/>
  <c r="J356" i="16"/>
  <c r="J298" i="16"/>
  <c r="F331" i="16"/>
  <c r="J93" i="16"/>
  <c r="H304" i="16"/>
  <c r="J474" i="16"/>
  <c r="I53" i="16"/>
  <c r="H264" i="16"/>
  <c r="H88" i="16"/>
  <c r="H51" i="16"/>
  <c r="H159" i="16"/>
  <c r="H74" i="16"/>
  <c r="J336" i="16"/>
  <c r="J483" i="16"/>
  <c r="I498" i="16"/>
  <c r="H420" i="16"/>
  <c r="H26" i="16"/>
  <c r="J48" i="16"/>
  <c r="H398" i="16"/>
  <c r="H77" i="16"/>
  <c r="I223" i="16"/>
  <c r="G409" i="16"/>
  <c r="F301" i="16"/>
  <c r="H215" i="16"/>
  <c r="H131" i="16"/>
  <c r="I411" i="16"/>
  <c r="D33" i="10"/>
  <c r="H64" i="10"/>
  <c r="D64" i="10"/>
  <c r="F354" i="16"/>
  <c r="F289" i="16"/>
  <c r="J289" i="16"/>
  <c r="F314" i="16"/>
  <c r="J425" i="16"/>
  <c r="F425" i="16"/>
  <c r="J381" i="16"/>
  <c r="I381" i="16"/>
  <c r="H220" i="16"/>
  <c r="J220" i="16"/>
  <c r="H423" i="16"/>
  <c r="I423" i="16"/>
  <c r="Y187" i="16"/>
  <c r="I270" i="16"/>
  <c r="F421" i="16"/>
  <c r="H421" i="16"/>
  <c r="I382" i="16"/>
  <c r="F382" i="16"/>
  <c r="J234" i="16"/>
  <c r="G461" i="16"/>
  <c r="I461" i="16"/>
  <c r="F404" i="16"/>
  <c r="J404" i="16"/>
  <c r="G479" i="16"/>
  <c r="H469" i="16"/>
  <c r="I469" i="16"/>
  <c r="F363" i="16"/>
  <c r="G363" i="16"/>
  <c r="H248" i="16"/>
  <c r="F473" i="16"/>
  <c r="J473" i="16"/>
  <c r="G326" i="16"/>
  <c r="I325" i="16"/>
  <c r="H325" i="16"/>
  <c r="J94" i="16"/>
  <c r="I147" i="16"/>
  <c r="J273" i="16"/>
  <c r="G351" i="16"/>
  <c r="I351" i="16"/>
  <c r="J351" i="16"/>
  <c r="H300" i="16"/>
  <c r="J300" i="16"/>
  <c r="J392" i="16"/>
  <c r="H500" i="16"/>
  <c r="J167" i="16"/>
  <c r="I167" i="16"/>
  <c r="H353" i="16"/>
  <c r="F353" i="16"/>
  <c r="J286" i="16"/>
  <c r="J163" i="16"/>
  <c r="F342" i="16"/>
  <c r="H342" i="16"/>
  <c r="J244" i="16"/>
  <c r="J119" i="16"/>
  <c r="J236" i="16"/>
  <c r="I47" i="16"/>
  <c r="H47" i="16"/>
  <c r="I179" i="16"/>
  <c r="J179" i="16"/>
  <c r="I201" i="16"/>
  <c r="J201" i="16"/>
  <c r="H201" i="16"/>
  <c r="H303" i="16"/>
  <c r="G303" i="16"/>
  <c r="F402" i="16"/>
  <c r="I402" i="16"/>
  <c r="Y143" i="16"/>
  <c r="J1730" i="16"/>
  <c r="F1943" i="16"/>
  <c r="H1085" i="16"/>
  <c r="Y277" i="16"/>
  <c r="J1285" i="16"/>
  <c r="H2323" i="16"/>
  <c r="J672" i="16"/>
  <c r="J1701" i="16"/>
  <c r="I2447" i="16"/>
  <c r="F2080" i="16"/>
  <c r="J655" i="16"/>
  <c r="H31" i="16"/>
  <c r="G342" i="16"/>
  <c r="G404" i="16"/>
  <c r="G344" i="16"/>
  <c r="Y108" i="16"/>
  <c r="Y124" i="16"/>
  <c r="G507" i="16"/>
  <c r="Y469" i="16"/>
  <c r="I366" i="16"/>
  <c r="Y291" i="16"/>
  <c r="Y241" i="16"/>
  <c r="Y393" i="16"/>
  <c r="G452" i="16"/>
  <c r="Y387" i="16"/>
  <c r="J328" i="16"/>
  <c r="H328" i="16"/>
  <c r="I276" i="16"/>
  <c r="Y123" i="16"/>
  <c r="Y51" i="16"/>
  <c r="G509" i="16"/>
  <c r="Y509" i="16"/>
  <c r="G491" i="16"/>
  <c r="G410" i="16"/>
  <c r="G395" i="16"/>
  <c r="G364" i="16"/>
  <c r="Y364" i="16"/>
  <c r="G313" i="16"/>
  <c r="Y313" i="16"/>
  <c r="Y217" i="16"/>
  <c r="I138" i="16"/>
  <c r="H138" i="16"/>
  <c r="I29" i="16"/>
  <c r="G289" i="16"/>
  <c r="Y262" i="16"/>
  <c r="Y228" i="16"/>
  <c r="Y207" i="16"/>
  <c r="Y171" i="16"/>
  <c r="Y157" i="16"/>
  <c r="Y144" i="16"/>
  <c r="G354" i="16"/>
  <c r="F2185" i="16"/>
  <c r="J2185" i="16"/>
  <c r="Y803" i="16"/>
  <c r="H1526" i="16"/>
  <c r="J1526" i="16"/>
  <c r="F1526" i="16"/>
  <c r="F2168" i="16"/>
  <c r="I2168" i="16"/>
  <c r="H2168" i="16"/>
  <c r="H2289" i="16"/>
  <c r="J2289" i="16"/>
  <c r="G1341" i="16"/>
  <c r="G1348" i="16"/>
  <c r="I2105" i="16"/>
  <c r="H1796" i="16"/>
  <c r="G1774" i="16"/>
  <c r="I1774" i="16"/>
  <c r="H869" i="16"/>
  <c r="J869" i="16"/>
  <c r="F869" i="16"/>
  <c r="G869" i="16"/>
  <c r="I869" i="16"/>
  <c r="H1259" i="16"/>
  <c r="I1259" i="16"/>
  <c r="F1259" i="16"/>
  <c r="G1259" i="16"/>
  <c r="J1204" i="16"/>
  <c r="I1204" i="16"/>
  <c r="F1204" i="16"/>
  <c r="J594" i="16"/>
  <c r="H594" i="16"/>
  <c r="G594" i="16"/>
  <c r="F594" i="16"/>
  <c r="G1742" i="16"/>
  <c r="I1596" i="16"/>
  <c r="G1596" i="16"/>
  <c r="F1596" i="16"/>
  <c r="H1596" i="16"/>
  <c r="J1016" i="16"/>
  <c r="I1016" i="16"/>
  <c r="G1016" i="16"/>
  <c r="H1016" i="16"/>
  <c r="F1016" i="16"/>
  <c r="G1694" i="16"/>
  <c r="G1658" i="16"/>
  <c r="J1658" i="16"/>
  <c r="F1658" i="16"/>
  <c r="J1032" i="16"/>
  <c r="F1032" i="16"/>
  <c r="H1032" i="16"/>
  <c r="G1122" i="16"/>
  <c r="F1122" i="16"/>
  <c r="I1122" i="16"/>
  <c r="J1122" i="16"/>
  <c r="G1572" i="16"/>
  <c r="I1572" i="16"/>
  <c r="J1572" i="16"/>
  <c r="G813" i="16"/>
  <c r="I813" i="16"/>
  <c r="F813" i="16"/>
  <c r="H2261" i="16"/>
  <c r="G2261" i="16"/>
  <c r="G1988" i="16"/>
  <c r="F1988" i="16"/>
  <c r="J1988" i="16"/>
  <c r="G2194" i="16"/>
  <c r="I2194" i="16"/>
  <c r="F2194" i="16"/>
  <c r="J2194" i="16"/>
  <c r="G2301" i="16"/>
  <c r="F2301" i="16"/>
  <c r="H2301" i="16"/>
  <c r="J2301" i="16"/>
  <c r="I2301" i="16"/>
  <c r="G2317" i="16"/>
  <c r="J2317" i="16"/>
  <c r="I2317" i="16"/>
  <c r="H2317" i="16"/>
  <c r="I1796" i="16"/>
  <c r="G587" i="16"/>
  <c r="J587" i="16"/>
  <c r="I587" i="16"/>
  <c r="H587" i="16"/>
  <c r="I607" i="16"/>
  <c r="G607" i="16"/>
  <c r="F607" i="16"/>
  <c r="H607" i="16"/>
  <c r="F647" i="16"/>
  <c r="G647" i="16"/>
  <c r="H647" i="16"/>
  <c r="I647" i="16"/>
  <c r="G1442" i="16"/>
  <c r="J1442" i="16"/>
  <c r="F1442" i="16"/>
  <c r="I1442" i="16"/>
  <c r="H1585" i="16"/>
  <c r="F1585" i="16"/>
  <c r="J1585" i="16"/>
  <c r="I1585" i="16"/>
  <c r="G1585" i="16"/>
  <c r="G1621" i="16"/>
  <c r="J1621" i="16"/>
  <c r="H1621" i="16"/>
  <c r="I1637" i="16"/>
  <c r="J1637" i="16"/>
  <c r="F1637" i="16"/>
  <c r="I2270" i="16"/>
  <c r="I2096" i="16"/>
  <c r="J2096" i="16"/>
  <c r="F2096" i="16"/>
  <c r="G2096" i="16"/>
  <c r="F907" i="16"/>
  <c r="J907" i="16"/>
  <c r="H907" i="16"/>
  <c r="I907" i="16"/>
  <c r="I1098" i="16"/>
  <c r="G1098" i="16"/>
  <c r="H1098" i="16"/>
  <c r="F1098" i="16"/>
  <c r="J1098" i="16"/>
  <c r="F1380" i="16"/>
  <c r="I1380" i="16"/>
  <c r="J1380" i="16"/>
  <c r="H1380" i="16"/>
  <c r="G1380" i="16"/>
  <c r="I730" i="16"/>
  <c r="H730" i="16"/>
  <c r="G730" i="16"/>
  <c r="J730" i="16"/>
  <c r="F730" i="16"/>
  <c r="H626" i="16"/>
  <c r="G626" i="16"/>
  <c r="I626" i="16"/>
  <c r="F626" i="16"/>
  <c r="G942" i="16"/>
  <c r="J942" i="16"/>
  <c r="F942" i="16"/>
  <c r="I942" i="16"/>
  <c r="J983" i="16"/>
  <c r="I983" i="16"/>
  <c r="H983" i="16"/>
  <c r="G983" i="16"/>
  <c r="G1522" i="16"/>
  <c r="F2192" i="16"/>
  <c r="H2192" i="16"/>
  <c r="J2192" i="16"/>
  <c r="G2192" i="16"/>
  <c r="G1806" i="16"/>
  <c r="H1806" i="16"/>
  <c r="F1806" i="16"/>
  <c r="J1806" i="16"/>
  <c r="I1806" i="16"/>
  <c r="H1864" i="16"/>
  <c r="G1864" i="16"/>
  <c r="J1864" i="16"/>
  <c r="F1864" i="16"/>
  <c r="I1864" i="16"/>
  <c r="G1880" i="16"/>
  <c r="J1880" i="16"/>
  <c r="F1880" i="16"/>
  <c r="I1880" i="16"/>
  <c r="H1880" i="16"/>
  <c r="F1891" i="16"/>
  <c r="I1891" i="16"/>
  <c r="H1891" i="16"/>
  <c r="J1891" i="16"/>
  <c r="G1891" i="16"/>
  <c r="I1968" i="16"/>
  <c r="F1968" i="16"/>
  <c r="H1968" i="16"/>
  <c r="G1968" i="16"/>
  <c r="J1968" i="16"/>
  <c r="I2097" i="16"/>
  <c r="G2097" i="16"/>
  <c r="H2097" i="16"/>
  <c r="F2171" i="16"/>
  <c r="I2171" i="16"/>
  <c r="H2171" i="16"/>
  <c r="G2171" i="16"/>
  <c r="F2218" i="16"/>
  <c r="G2218" i="16"/>
  <c r="I2218" i="16"/>
  <c r="J2218" i="16"/>
  <c r="H2218" i="16"/>
  <c r="H2308" i="16"/>
  <c r="J2308" i="16"/>
  <c r="F2308" i="16"/>
  <c r="I2308" i="16"/>
  <c r="H2144" i="16"/>
  <c r="I2144" i="16"/>
  <c r="F2144" i="16"/>
  <c r="J2152" i="16"/>
  <c r="F2152" i="16"/>
  <c r="I2152" i="16"/>
  <c r="G2152" i="16"/>
  <c r="J2392" i="16"/>
  <c r="F2392" i="16"/>
  <c r="H2392" i="16"/>
  <c r="G2392" i="16"/>
  <c r="D61" i="10"/>
  <c r="H872" i="16"/>
  <c r="J872" i="16"/>
  <c r="G872" i="16"/>
  <c r="I872" i="16"/>
  <c r="F872" i="16"/>
  <c r="F2454" i="16"/>
  <c r="J2454" i="16"/>
  <c r="G2454" i="16"/>
  <c r="H2454" i="16"/>
  <c r="I2454" i="16"/>
  <c r="G2418" i="16"/>
  <c r="G2410" i="16"/>
  <c r="Y2410" i="16"/>
  <c r="G2403" i="16"/>
  <c r="Y2403" i="16"/>
  <c r="G2400" i="16"/>
  <c r="Y2400" i="16"/>
  <c r="J2396" i="16"/>
  <c r="F2396" i="16"/>
  <c r="F2387" i="16"/>
  <c r="H2387" i="16"/>
  <c r="G2387" i="16"/>
  <c r="I2387" i="16"/>
  <c r="J2381" i="16"/>
  <c r="I2381" i="16"/>
  <c r="F2381" i="16"/>
  <c r="J2333" i="16"/>
  <c r="I2333" i="16"/>
  <c r="F2333" i="16"/>
  <c r="H2329" i="16"/>
  <c r="I2329" i="16"/>
  <c r="F2329" i="16"/>
  <c r="J2329" i="16"/>
  <c r="Y2326" i="16"/>
  <c r="Y2312" i="16"/>
  <c r="G2308" i="16"/>
  <c r="Y2304" i="16"/>
  <c r="F2290" i="16"/>
  <c r="I2290" i="16"/>
  <c r="H2290" i="16"/>
  <c r="J2287" i="16"/>
  <c r="F2287" i="16"/>
  <c r="I2287" i="16"/>
  <c r="H2287" i="16"/>
  <c r="G2280" i="16"/>
  <c r="J2280" i="16"/>
  <c r="I2280" i="16"/>
  <c r="H2280" i="16"/>
  <c r="F2280" i="16"/>
  <c r="F2272" i="16"/>
  <c r="J2272" i="16"/>
  <c r="I2272" i="16"/>
  <c r="G2272" i="16"/>
  <c r="H2272" i="16"/>
  <c r="Y2257" i="16"/>
  <c r="G2257" i="16"/>
  <c r="Y2254" i="16"/>
  <c r="Y2252" i="16"/>
  <c r="G2252" i="16"/>
  <c r="G2208" i="16"/>
  <c r="Y2208" i="16"/>
  <c r="F2206" i="16"/>
  <c r="I2206" i="16"/>
  <c r="H2206" i="16"/>
  <c r="J2206" i="16"/>
  <c r="G2206" i="16"/>
  <c r="J2204" i="16"/>
  <c r="I2204" i="16"/>
  <c r="G2204" i="16"/>
  <c r="F2204" i="16"/>
  <c r="Y2200" i="16"/>
  <c r="F2197" i="16"/>
  <c r="G2197" i="16"/>
  <c r="I2197" i="16"/>
  <c r="H2197" i="16"/>
  <c r="Y2187" i="16"/>
  <c r="I2166" i="16"/>
  <c r="H2166" i="16"/>
  <c r="F2166" i="16"/>
  <c r="J2166" i="16"/>
  <c r="G2166" i="16"/>
  <c r="J2142" i="16"/>
  <c r="I2142" i="16"/>
  <c r="F2142" i="16"/>
  <c r="G2142" i="16"/>
  <c r="F2106" i="16"/>
  <c r="I2106" i="16"/>
  <c r="J2106" i="16"/>
  <c r="H2106" i="16"/>
  <c r="G2106" i="16"/>
  <c r="H2103" i="16"/>
  <c r="I2103" i="16"/>
  <c r="G2103" i="16"/>
  <c r="J2103" i="16"/>
  <c r="F2103" i="16"/>
  <c r="G2093" i="16"/>
  <c r="Y2093" i="16"/>
  <c r="J2068" i="16"/>
  <c r="I2068" i="16"/>
  <c r="G2068" i="16"/>
  <c r="F2068" i="16"/>
  <c r="Y2065" i="16"/>
  <c r="G2065" i="16"/>
  <c r="Y2061" i="16"/>
  <c r="H2056" i="16"/>
  <c r="J2056" i="16"/>
  <c r="G2053" i="16"/>
  <c r="F2053" i="16"/>
  <c r="J2053" i="16"/>
  <c r="H2053" i="16"/>
  <c r="I2053" i="16"/>
  <c r="H2032" i="16"/>
  <c r="G2032" i="16"/>
  <c r="F2032" i="16"/>
  <c r="Y1782" i="16"/>
  <c r="G1543" i="16"/>
  <c r="H1543" i="16"/>
  <c r="F1543" i="16"/>
  <c r="I1543" i="16"/>
  <c r="J1539" i="16"/>
  <c r="I1539" i="16"/>
  <c r="F1539" i="16"/>
  <c r="H1539" i="16"/>
  <c r="G1539" i="16"/>
  <c r="G1536" i="16"/>
  <c r="H1533" i="16"/>
  <c r="G1533" i="16"/>
  <c r="F1533" i="16"/>
  <c r="J1533" i="16"/>
  <c r="G1482" i="16"/>
  <c r="Y1473" i="16"/>
  <c r="G1473" i="16"/>
  <c r="G1470" i="16"/>
  <c r="Y1470" i="16"/>
  <c r="Y1468" i="16"/>
  <c r="F1459" i="16"/>
  <c r="H1459" i="16"/>
  <c r="G1459" i="16"/>
  <c r="I1459" i="16"/>
  <c r="J1459" i="16"/>
  <c r="G1438" i="16"/>
  <c r="I1431" i="16"/>
  <c r="G1431" i="16"/>
  <c r="J1431" i="16"/>
  <c r="H1431" i="16"/>
  <c r="F1431" i="16"/>
  <c r="Y1428" i="16"/>
  <c r="G1425" i="16"/>
  <c r="F1423" i="16"/>
  <c r="H1423" i="16"/>
  <c r="G1420" i="16"/>
  <c r="Y1420" i="16"/>
  <c r="I1416" i="16"/>
  <c r="H1416" i="16"/>
  <c r="J1416" i="16"/>
  <c r="G1416" i="16"/>
  <c r="F1416" i="16"/>
  <c r="G1413" i="16"/>
  <c r="F1410" i="16"/>
  <c r="G1410" i="16"/>
  <c r="Y1407" i="16"/>
  <c r="Y1404" i="16"/>
  <c r="G1404" i="16"/>
  <c r="Y1397" i="16"/>
  <c r="G1397" i="16"/>
  <c r="Y1394" i="16"/>
  <c r="G1394" i="16"/>
  <c r="Y1392" i="16"/>
  <c r="H1388" i="16"/>
  <c r="I1388" i="16"/>
  <c r="G1388" i="16"/>
  <c r="F1388" i="16"/>
  <c r="G1386" i="16"/>
  <c r="H1382" i="16"/>
  <c r="I1382" i="16"/>
  <c r="J1382" i="16"/>
  <c r="G1382" i="16"/>
  <c r="F1382" i="16"/>
  <c r="Y1379" i="16"/>
  <c r="G1379" i="16"/>
  <c r="H1376" i="16"/>
  <c r="J1376" i="16"/>
  <c r="I1376" i="16"/>
  <c r="F1376" i="16"/>
  <c r="G1370" i="16"/>
  <c r="Y1370" i="16"/>
  <c r="F1366" i="16"/>
  <c r="G1366" i="16"/>
  <c r="J1366" i="16"/>
  <c r="H1366" i="16"/>
  <c r="I1353" i="16"/>
  <c r="H1353" i="16"/>
  <c r="G1353" i="16"/>
  <c r="J1353" i="16"/>
  <c r="F1353" i="16"/>
  <c r="G1336" i="16"/>
  <c r="G1332" i="16"/>
  <c r="F1328" i="16"/>
  <c r="G1328" i="16"/>
  <c r="H1328" i="16"/>
  <c r="J1328" i="16"/>
  <c r="G1326" i="16"/>
  <c r="Y1326" i="16"/>
  <c r="G1223" i="16"/>
  <c r="G1117" i="16"/>
  <c r="Y1117" i="16"/>
  <c r="Y1113" i="16"/>
  <c r="Y1066" i="16"/>
  <c r="G1059" i="16"/>
  <c r="Y1059" i="16"/>
  <c r="F1052" i="16"/>
  <c r="G1052" i="16"/>
  <c r="I1052" i="16"/>
  <c r="H1052" i="16"/>
  <c r="G1049" i="16"/>
  <c r="Y1049" i="16"/>
  <c r="F1045" i="16"/>
  <c r="I1045" i="16"/>
  <c r="G1045" i="16"/>
  <c r="J1045" i="16"/>
  <c r="H1045" i="16"/>
  <c r="H1042" i="16"/>
  <c r="G1042" i="16"/>
  <c r="F1042" i="16"/>
  <c r="I1042" i="16"/>
  <c r="J1042" i="16"/>
  <c r="Y1035" i="16"/>
  <c r="Y1032" i="16"/>
  <c r="G1032" i="16"/>
  <c r="G971" i="16"/>
  <c r="G968" i="16"/>
  <c r="G958" i="16"/>
  <c r="Y958" i="16"/>
  <c r="I954" i="16"/>
  <c r="G954" i="16"/>
  <c r="J954" i="16"/>
  <c r="H954" i="16"/>
  <c r="F954" i="16"/>
  <c r="I952" i="16"/>
  <c r="J952" i="16"/>
  <c r="G952" i="16"/>
  <c r="G949" i="16"/>
  <c r="G946" i="16"/>
  <c r="Y946" i="16"/>
  <c r="J937" i="16"/>
  <c r="I937" i="16"/>
  <c r="G937" i="16"/>
  <c r="F937" i="16"/>
  <c r="H937" i="16"/>
  <c r="G931" i="16"/>
  <c r="Y931" i="16"/>
  <c r="Y928" i="16"/>
  <c r="Y925" i="16"/>
  <c r="Y917" i="16"/>
  <c r="Y914" i="16"/>
  <c r="G914" i="16"/>
  <c r="Y911" i="16"/>
  <c r="G904" i="16"/>
  <c r="Y904" i="16"/>
  <c r="H901" i="16"/>
  <c r="J901" i="16"/>
  <c r="G901" i="16"/>
  <c r="F901" i="16"/>
  <c r="Y899" i="16"/>
  <c r="G896" i="16"/>
  <c r="Y893" i="16"/>
  <c r="Y889" i="16"/>
  <c r="G885" i="16"/>
  <c r="F885" i="16"/>
  <c r="J885" i="16"/>
  <c r="I885" i="16"/>
  <c r="F544" i="16"/>
  <c r="J544" i="16"/>
  <c r="G544" i="16"/>
  <c r="I544" i="16"/>
  <c r="H544" i="16"/>
  <c r="G541" i="16"/>
  <c r="Y525" i="16"/>
  <c r="G525" i="16"/>
  <c r="H454" i="16"/>
  <c r="G454" i="16"/>
  <c r="I454" i="16"/>
  <c r="J454" i="16"/>
  <c r="F454" i="16"/>
  <c r="H402" i="16"/>
  <c r="J86" i="16"/>
  <c r="G302" i="16"/>
  <c r="I240" i="16"/>
  <c r="I119" i="16"/>
  <c r="H112" i="16"/>
  <c r="J205" i="16"/>
  <c r="H106" i="16"/>
  <c r="H281" i="16"/>
  <c r="H392" i="16"/>
  <c r="H356" i="16"/>
  <c r="J272" i="16"/>
  <c r="H440" i="16"/>
  <c r="I273" i="16"/>
  <c r="J142" i="16"/>
  <c r="H37" i="16"/>
  <c r="I37" i="16"/>
  <c r="J326" i="16"/>
  <c r="H298" i="16"/>
  <c r="I253" i="16"/>
  <c r="I331" i="16"/>
  <c r="J503" i="16"/>
  <c r="I93" i="16"/>
  <c r="I485" i="16"/>
  <c r="J421" i="16"/>
  <c r="H425" i="16"/>
  <c r="I189" i="16"/>
  <c r="I289" i="16"/>
  <c r="J171" i="16"/>
  <c r="F377" i="16"/>
  <c r="J115" i="16"/>
  <c r="I49" i="16"/>
  <c r="F302" i="16"/>
  <c r="F304" i="16"/>
  <c r="I342" i="16"/>
  <c r="I328" i="16"/>
  <c r="I500" i="16"/>
  <c r="H363" i="16"/>
  <c r="I434" i="16"/>
  <c r="H479" i="16"/>
  <c r="I88" i="16"/>
  <c r="J197" i="16"/>
  <c r="J242" i="16"/>
  <c r="I120" i="16"/>
  <c r="J239" i="16"/>
  <c r="H265" i="16"/>
  <c r="I74" i="16"/>
  <c r="I441" i="16"/>
  <c r="H163" i="16"/>
  <c r="H483" i="16"/>
  <c r="I483" i="16"/>
  <c r="I45" i="16"/>
  <c r="J325" i="16"/>
  <c r="J476" i="16"/>
  <c r="F360" i="16"/>
  <c r="I360" i="16"/>
  <c r="H498" i="16"/>
  <c r="I346" i="16"/>
  <c r="H346" i="16"/>
  <c r="J190" i="16"/>
  <c r="J496" i="16"/>
  <c r="H403" i="16"/>
  <c r="J372" i="16"/>
  <c r="H372" i="16"/>
  <c r="G330" i="16"/>
  <c r="H48" i="16"/>
  <c r="I48" i="16"/>
  <c r="H104" i="16"/>
  <c r="H369" i="16"/>
  <c r="F398" i="16"/>
  <c r="H173" i="16"/>
  <c r="I238" i="16"/>
  <c r="I293" i="16"/>
  <c r="I101" i="16"/>
  <c r="I166" i="16"/>
  <c r="I77" i="16"/>
  <c r="J223" i="16"/>
  <c r="J249" i="16"/>
  <c r="I249" i="16"/>
  <c r="J354" i="16"/>
  <c r="I409" i="16"/>
  <c r="I393" i="16"/>
  <c r="H78" i="16"/>
  <c r="H279" i="16"/>
  <c r="F378" i="16"/>
  <c r="F509" i="16"/>
  <c r="H330" i="16"/>
  <c r="H301" i="16"/>
  <c r="H167" i="16"/>
  <c r="H366" i="16"/>
  <c r="H404" i="16"/>
  <c r="J319" i="16"/>
  <c r="I191" i="16"/>
  <c r="I82" i="16"/>
  <c r="I59" i="16"/>
  <c r="G420" i="16"/>
  <c r="G475" i="16"/>
  <c r="I183" i="16"/>
  <c r="J183" i="16"/>
  <c r="I261" i="16"/>
  <c r="G403" i="16"/>
  <c r="G496" i="16"/>
  <c r="I156" i="16"/>
  <c r="I266" i="16"/>
  <c r="I468" i="16"/>
  <c r="J468" i="16"/>
  <c r="I323" i="16"/>
  <c r="F505" i="16"/>
  <c r="H390" i="16"/>
  <c r="G319" i="16"/>
  <c r="J490" i="16"/>
  <c r="I490" i="16"/>
  <c r="G490" i="16"/>
  <c r="J335" i="16"/>
  <c r="F335" i="16"/>
  <c r="G366" i="16"/>
  <c r="F501" i="16"/>
  <c r="H501" i="16"/>
  <c r="I44" i="16"/>
  <c r="H44" i="16"/>
  <c r="H518" i="16"/>
  <c r="J518" i="16"/>
  <c r="G316" i="16"/>
  <c r="J383" i="16"/>
  <c r="I383" i="16"/>
  <c r="G422" i="16"/>
  <c r="H422" i="16"/>
  <c r="J422" i="16"/>
  <c r="G356" i="16"/>
  <c r="G336" i="16"/>
  <c r="G306" i="16"/>
  <c r="F306" i="16"/>
  <c r="J306" i="16"/>
  <c r="H132" i="16"/>
  <c r="H259" i="16"/>
  <c r="I259" i="16"/>
  <c r="G462" i="16"/>
  <c r="J214" i="16"/>
  <c r="J109" i="16"/>
  <c r="I465" i="16"/>
  <c r="G465" i="16"/>
  <c r="I151" i="16"/>
  <c r="H90" i="16"/>
  <c r="J380" i="16"/>
  <c r="H433" i="16"/>
  <c r="J433" i="16"/>
  <c r="J504" i="16"/>
  <c r="I504" i="16"/>
  <c r="G377" i="16"/>
  <c r="Y138" i="16"/>
  <c r="Y130" i="16"/>
  <c r="D28" i="10"/>
  <c r="G2482" i="16"/>
  <c r="I2482" i="16"/>
  <c r="F1774" i="16"/>
  <c r="F1730" i="16"/>
  <c r="G546" i="16"/>
  <c r="G706" i="16"/>
  <c r="Y275" i="16"/>
  <c r="Y491" i="16"/>
  <c r="J546" i="16"/>
  <c r="I1085" i="16"/>
  <c r="H2185" i="16"/>
  <c r="Y342" i="16"/>
  <c r="G2289" i="16"/>
  <c r="Y59" i="16"/>
  <c r="Y110" i="16"/>
  <c r="I1811" i="16"/>
  <c r="F2323" i="16"/>
  <c r="I1526" i="16"/>
  <c r="G1872" i="16"/>
  <c r="Y407" i="16"/>
  <c r="H1658" i="16"/>
  <c r="I1564" i="16"/>
  <c r="H2194" i="16"/>
  <c r="F2317" i="16"/>
  <c r="G1637" i="16"/>
  <c r="F1621" i="16"/>
  <c r="H655" i="16"/>
  <c r="J647" i="16"/>
  <c r="J719" i="16"/>
  <c r="F36" i="10"/>
  <c r="H36" i="10"/>
  <c r="H26" i="10"/>
  <c r="G512" i="16"/>
  <c r="G455" i="16"/>
  <c r="Y455" i="16"/>
  <c r="Y367" i="16"/>
  <c r="Y178" i="16"/>
  <c r="Y467" i="16"/>
  <c r="Y498" i="16"/>
  <c r="Y354" i="16"/>
  <c r="Y330" i="16"/>
  <c r="F37" i="10"/>
  <c r="H37" i="10"/>
  <c r="H27" i="10"/>
  <c r="F47" i="10"/>
  <c r="H47" i="10"/>
  <c r="F42" i="10"/>
  <c r="H42" i="10"/>
  <c r="F708" i="16"/>
  <c r="J708" i="16"/>
  <c r="G708" i="16"/>
  <c r="F1153" i="16"/>
  <c r="G1153" i="16"/>
  <c r="H1153" i="16"/>
  <c r="J2010" i="16"/>
  <c r="I2010" i="16"/>
  <c r="I2343" i="16"/>
  <c r="H2343" i="16"/>
  <c r="F2343" i="16"/>
  <c r="J549" i="16"/>
  <c r="G549" i="16"/>
  <c r="I549" i="16"/>
  <c r="J767" i="16"/>
  <c r="G767" i="16"/>
  <c r="G2056" i="16"/>
  <c r="G1010" i="16"/>
  <c r="J1010" i="16"/>
  <c r="F1010" i="16"/>
  <c r="G1085" i="16"/>
  <c r="J980" i="16"/>
  <c r="H980" i="16"/>
  <c r="G980" i="16"/>
  <c r="I980" i="16"/>
  <c r="F658" i="16"/>
  <c r="H658" i="16"/>
  <c r="J795" i="16"/>
  <c r="F795" i="16"/>
  <c r="J852" i="16"/>
  <c r="I852" i="16"/>
  <c r="G941" i="16"/>
  <c r="H941" i="16"/>
  <c r="G1791" i="16"/>
  <c r="I1807" i="16"/>
  <c r="F1807" i="16"/>
  <c r="H1807" i="16"/>
  <c r="I1533" i="16"/>
  <c r="H2396" i="16"/>
  <c r="G1468" i="16"/>
  <c r="I2366" i="16"/>
  <c r="Y971" i="16"/>
  <c r="F2457" i="16"/>
  <c r="G2457" i="16"/>
  <c r="I2457" i="16"/>
  <c r="H1410" i="16"/>
  <c r="G1446" i="16"/>
  <c r="G893" i="16"/>
  <c r="J2097" i="16"/>
  <c r="G2287" i="16"/>
  <c r="G984" i="16"/>
  <c r="I984" i="16"/>
  <c r="F984" i="16"/>
  <c r="J984" i="16"/>
  <c r="J1004" i="16"/>
  <c r="I1004" i="16"/>
  <c r="F1004" i="16"/>
  <c r="H952" i="16"/>
  <c r="G554" i="16"/>
  <c r="F554" i="16"/>
  <c r="H554" i="16"/>
  <c r="H1313" i="16"/>
  <c r="G2381" i="16"/>
  <c r="G2415" i="16"/>
  <c r="G2447" i="16"/>
  <c r="J1329" i="16"/>
  <c r="I1329" i="16"/>
  <c r="F1329" i="16"/>
  <c r="G1329" i="16"/>
  <c r="I2244" i="16"/>
  <c r="F2244" i="16"/>
  <c r="G2244" i="16"/>
  <c r="H2244" i="16"/>
  <c r="J2244" i="16"/>
  <c r="G2181" i="16"/>
  <c r="J2181" i="16"/>
  <c r="H2181" i="16"/>
  <c r="F621" i="16"/>
  <c r="G621" i="16"/>
  <c r="J621" i="16"/>
  <c r="H621" i="16"/>
  <c r="I621" i="16"/>
  <c r="H1863" i="16"/>
  <c r="I1863" i="16"/>
  <c r="G1863" i="16"/>
  <c r="F1830" i="16"/>
  <c r="H1830" i="16"/>
  <c r="J1830" i="16"/>
  <c r="I1830" i="16"/>
  <c r="G1830" i="16"/>
  <c r="H614" i="16"/>
  <c r="F614" i="16"/>
  <c r="G614" i="16"/>
  <c r="J614" i="16"/>
  <c r="I2032" i="16"/>
  <c r="I1139" i="16"/>
  <c r="H1139" i="16"/>
  <c r="J1139" i="16"/>
  <c r="F1139" i="16"/>
  <c r="G2290" i="16"/>
  <c r="G1421" i="16"/>
  <c r="I522" i="16"/>
  <c r="H522" i="16"/>
  <c r="G522" i="16"/>
  <c r="I644" i="16"/>
  <c r="H644" i="16"/>
  <c r="J644" i="16"/>
  <c r="H806" i="16"/>
  <c r="J806" i="16"/>
  <c r="I806" i="16"/>
  <c r="F806" i="16"/>
  <c r="G806" i="16"/>
  <c r="I835" i="16"/>
  <c r="G835" i="16"/>
  <c r="H835" i="16"/>
  <c r="F835" i="16"/>
  <c r="I1195" i="16"/>
  <c r="H1195" i="16"/>
  <c r="G1195" i="16"/>
  <c r="F1195" i="16"/>
  <c r="J1212" i="16"/>
  <c r="F1212" i="16"/>
  <c r="I1212" i="16"/>
  <c r="H1667" i="16"/>
  <c r="I1667" i="16"/>
  <c r="F1667" i="16"/>
  <c r="J1667" i="16"/>
  <c r="G963" i="16"/>
  <c r="J656" i="16"/>
  <c r="I656" i="16"/>
  <c r="F656" i="16"/>
  <c r="H656" i="16"/>
  <c r="G656" i="16"/>
  <c r="J58" i="16"/>
  <c r="H204" i="16"/>
  <c r="G296" i="16"/>
  <c r="J296" i="16"/>
  <c r="J24" i="16"/>
  <c r="I30" i="16"/>
  <c r="H30" i="16"/>
  <c r="G405" i="16"/>
  <c r="F405" i="16"/>
  <c r="H153" i="16"/>
  <c r="J153" i="16"/>
  <c r="J65" i="16"/>
  <c r="H65" i="16"/>
  <c r="H117" i="16"/>
  <c r="J117" i="16"/>
  <c r="H161" i="16"/>
  <c r="H192" i="16"/>
  <c r="H368" i="16"/>
  <c r="F413" i="16"/>
  <c r="I413" i="16"/>
  <c r="G458" i="16"/>
  <c r="I458" i="16"/>
  <c r="I232" i="16"/>
  <c r="H232" i="16"/>
  <c r="H317" i="16"/>
  <c r="F317" i="16"/>
  <c r="I394" i="16"/>
  <c r="H394" i="16"/>
  <c r="H28" i="16"/>
  <c r="I71" i="16"/>
  <c r="J71" i="16"/>
  <c r="I169" i="16"/>
  <c r="J285" i="16"/>
  <c r="I285" i="16"/>
  <c r="H290" i="16"/>
  <c r="I449" i="16"/>
  <c r="I327" i="16"/>
  <c r="F508" i="16"/>
  <c r="G339" i="16"/>
  <c r="I348" i="16"/>
  <c r="J477" i="16"/>
  <c r="I477" i="16"/>
  <c r="I127" i="16"/>
  <c r="J127" i="16"/>
  <c r="I340" i="16"/>
  <c r="F386" i="16"/>
  <c r="I386" i="16"/>
  <c r="J424" i="16"/>
  <c r="F424" i="16"/>
  <c r="J484" i="16"/>
  <c r="I484" i="16"/>
  <c r="G521" i="16"/>
  <c r="F444" i="16"/>
  <c r="H444" i="16"/>
  <c r="H312" i="16"/>
  <c r="Y42" i="16"/>
  <c r="Y346" i="16"/>
  <c r="Y370" i="16"/>
  <c r="I145" i="16"/>
  <c r="Y324" i="16"/>
  <c r="G390" i="16"/>
  <c r="Y83" i="16"/>
  <c r="G485" i="16"/>
  <c r="G421" i="16"/>
  <c r="G349" i="16"/>
  <c r="Y224" i="16"/>
  <c r="Y514" i="16"/>
  <c r="Y464" i="16"/>
  <c r="Y347" i="16"/>
  <c r="Y92" i="16"/>
  <c r="Y505" i="16"/>
  <c r="G505" i="16"/>
  <c r="J357" i="16"/>
  <c r="H357" i="16"/>
  <c r="I52" i="16"/>
  <c r="Y345" i="16"/>
  <c r="Y213" i="16"/>
  <c r="G470" i="16"/>
  <c r="G425" i="16"/>
  <c r="G388" i="16"/>
  <c r="I332" i="16"/>
  <c r="J332" i="16"/>
  <c r="G293" i="16"/>
  <c r="I216" i="16"/>
  <c r="I158" i="16"/>
  <c r="Y93" i="16"/>
  <c r="H488" i="16"/>
  <c r="I488" i="16"/>
  <c r="F471" i="16"/>
  <c r="Y406" i="16"/>
  <c r="F310" i="16"/>
  <c r="I271" i="16"/>
  <c r="J271" i="16"/>
  <c r="H219" i="16"/>
  <c r="J182" i="16"/>
  <c r="I182" i="16"/>
  <c r="H63" i="10"/>
  <c r="D63" i="10"/>
  <c r="F428" i="16"/>
  <c r="J428" i="16"/>
  <c r="G818" i="16"/>
  <c r="I818" i="16"/>
  <c r="G1221" i="16"/>
  <c r="G785" i="16"/>
  <c r="I785" i="16"/>
  <c r="J851" i="16"/>
  <c r="G550" i="16"/>
  <c r="I550" i="16"/>
  <c r="J1184" i="16"/>
  <c r="I1184" i="16"/>
  <c r="G1778" i="16"/>
  <c r="H1778" i="16"/>
  <c r="G1137" i="16"/>
  <c r="F1137" i="16"/>
  <c r="H1242" i="16"/>
  <c r="G1242" i="16"/>
  <c r="G1714" i="16"/>
  <c r="F1936" i="16"/>
  <c r="G910" i="16"/>
  <c r="H910" i="16"/>
  <c r="H948" i="16"/>
  <c r="I948" i="16"/>
  <c r="G948" i="16"/>
  <c r="F1740" i="16"/>
  <c r="H1740" i="16"/>
  <c r="G1760" i="16"/>
  <c r="J1760" i="16"/>
  <c r="I1760" i="16"/>
  <c r="F2322" i="16"/>
  <c r="H2322" i="16"/>
  <c r="J1013" i="16"/>
  <c r="I1198" i="16"/>
  <c r="G1198" i="16"/>
  <c r="F1198" i="16"/>
  <c r="H1198" i="16"/>
  <c r="F2048" i="16"/>
  <c r="H2350" i="16"/>
  <c r="I1079" i="16"/>
  <c r="J1079" i="16"/>
  <c r="G1079" i="16"/>
  <c r="H874" i="16"/>
  <c r="F874" i="16"/>
  <c r="J874" i="16"/>
  <c r="I1876" i="16"/>
  <c r="F1876" i="16"/>
  <c r="G1876" i="16"/>
  <c r="F2425" i="16"/>
  <c r="G2376" i="16"/>
  <c r="J996" i="16"/>
  <c r="I996" i="16"/>
  <c r="J1036" i="16"/>
  <c r="F1451" i="16"/>
  <c r="G1724" i="16"/>
  <c r="J1724" i="16"/>
  <c r="I1724" i="16"/>
  <c r="G2231" i="16"/>
  <c r="J2231" i="16"/>
  <c r="F2231" i="16"/>
  <c r="G2127" i="16"/>
  <c r="I2127" i="16"/>
  <c r="H2127" i="16"/>
  <c r="J2127" i="16"/>
  <c r="G2221" i="16"/>
  <c r="J2221" i="16"/>
  <c r="F2221" i="16"/>
  <c r="I2221" i="16"/>
  <c r="G2285" i="16"/>
  <c r="I2285" i="16"/>
  <c r="J2285" i="16"/>
  <c r="G1418" i="16"/>
  <c r="I1418" i="16"/>
  <c r="F1450" i="16"/>
  <c r="J1450" i="16"/>
  <c r="G1450" i="16"/>
  <c r="I1450" i="16"/>
  <c r="I961" i="16"/>
  <c r="G961" i="16"/>
  <c r="F961" i="16"/>
  <c r="H961" i="16"/>
  <c r="I1100" i="16"/>
  <c r="F1100" i="16"/>
  <c r="H1100" i="16"/>
  <c r="H572" i="16"/>
  <c r="F572" i="16"/>
  <c r="J572" i="16"/>
  <c r="I572" i="16"/>
  <c r="J741" i="16"/>
  <c r="I741" i="16"/>
  <c r="F2439" i="16"/>
  <c r="I2439" i="16"/>
  <c r="G2149" i="16"/>
  <c r="I2149" i="16"/>
  <c r="H2149" i="16"/>
  <c r="F2149" i="16"/>
  <c r="H2233" i="16"/>
  <c r="I2233" i="16"/>
  <c r="J2233" i="16"/>
  <c r="J902" i="16"/>
  <c r="G902" i="16"/>
  <c r="H902" i="16"/>
  <c r="F1972" i="16"/>
  <c r="J1972" i="16"/>
  <c r="G1972" i="16"/>
  <c r="J840" i="16"/>
  <c r="F840" i="16"/>
  <c r="H840" i="16"/>
  <c r="I2014" i="16"/>
  <c r="H2014" i="16"/>
  <c r="G2014" i="16"/>
  <c r="F2382" i="16"/>
  <c r="I2083" i="16"/>
  <c r="G2083" i="16"/>
  <c r="J2083" i="16"/>
  <c r="F1189" i="16"/>
  <c r="G1189" i="16"/>
  <c r="I1686" i="16"/>
  <c r="G1686" i="16"/>
  <c r="F1686" i="16"/>
  <c r="G1718" i="16"/>
  <c r="I1718" i="16"/>
  <c r="H1108" i="16"/>
  <c r="F1108" i="16"/>
  <c r="G725" i="16"/>
  <c r="J725" i="16"/>
  <c r="I725" i="16"/>
  <c r="H725" i="16"/>
  <c r="J1582" i="16"/>
  <c r="I1582" i="16"/>
  <c r="J1944" i="16"/>
  <c r="I1944" i="16"/>
  <c r="G1944" i="16"/>
  <c r="F2196" i="16"/>
  <c r="J2196" i="16"/>
  <c r="G2196" i="16"/>
  <c r="J542" i="16"/>
  <c r="G542" i="16"/>
  <c r="H542" i="16"/>
  <c r="I1802" i="16"/>
  <c r="J1802" i="16"/>
  <c r="F1802" i="16"/>
  <c r="G1802" i="16"/>
  <c r="G1595" i="16"/>
  <c r="J1595" i="16"/>
  <c r="I1595" i="16"/>
  <c r="H1595" i="16"/>
  <c r="F1595" i="16"/>
  <c r="F1642" i="16"/>
  <c r="H1642" i="16"/>
  <c r="I1642" i="16"/>
  <c r="H2449" i="16"/>
  <c r="F2449" i="16"/>
  <c r="J2449" i="16"/>
  <c r="G2449" i="16"/>
  <c r="H287" i="16"/>
  <c r="I287" i="16"/>
  <c r="G287" i="16"/>
  <c r="F1256" i="16"/>
  <c r="H1256" i="16"/>
  <c r="J1256" i="16"/>
  <c r="J1551" i="16"/>
  <c r="I1551" i="16"/>
  <c r="G1551" i="16"/>
  <c r="F1551" i="16"/>
  <c r="H1551" i="16"/>
  <c r="J2094" i="16"/>
  <c r="I2094" i="16"/>
  <c r="F2094" i="16"/>
  <c r="H2094" i="16"/>
  <c r="G2094" i="16"/>
  <c r="H1745" i="16"/>
  <c r="J1745" i="16"/>
  <c r="F1745" i="16"/>
  <c r="J1657" i="16"/>
  <c r="H1657" i="16"/>
  <c r="G1657" i="16"/>
  <c r="F1657" i="16"/>
  <c r="I1657" i="16"/>
  <c r="J2335" i="16"/>
  <c r="I2335" i="16"/>
  <c r="H2335" i="16"/>
  <c r="G2335" i="16"/>
  <c r="G705" i="16"/>
  <c r="I705" i="16"/>
  <c r="H705" i="16"/>
  <c r="F705" i="16"/>
  <c r="J705" i="16"/>
  <c r="F1896" i="16"/>
  <c r="H1896" i="16"/>
  <c r="G1896" i="16"/>
  <c r="I760" i="16"/>
  <c r="H760" i="16"/>
  <c r="J760" i="16"/>
  <c r="G760" i="16"/>
  <c r="F760" i="16"/>
  <c r="J2384" i="16"/>
  <c r="I2384" i="16"/>
  <c r="H2384" i="16"/>
  <c r="Y194" i="16"/>
  <c r="Y429" i="16"/>
  <c r="Y319" i="16"/>
  <c r="Y249" i="16"/>
  <c r="J487" i="16"/>
  <c r="G435" i="16"/>
  <c r="Y503" i="16"/>
  <c r="Y162" i="16"/>
  <c r="Y70" i="16"/>
  <c r="G477" i="16"/>
  <c r="G373" i="16"/>
  <c r="Y373" i="16"/>
  <c r="Y483" i="16"/>
  <c r="Y75" i="16"/>
  <c r="Y468" i="16"/>
  <c r="Y265" i="16"/>
  <c r="Y436" i="16"/>
  <c r="Y98" i="16"/>
  <c r="J493" i="16"/>
  <c r="G416" i="16"/>
  <c r="G385" i="16"/>
  <c r="G369" i="16"/>
  <c r="H284" i="16"/>
  <c r="G424" i="16"/>
  <c r="G402" i="16"/>
  <c r="Y340" i="16"/>
  <c r="Y322" i="16"/>
  <c r="J278" i="16"/>
  <c r="Y68" i="16"/>
  <c r="H213" i="16"/>
  <c r="J1361" i="16"/>
  <c r="H1361" i="16"/>
  <c r="J1274" i="16"/>
  <c r="H964" i="16"/>
  <c r="F964" i="16"/>
  <c r="F588" i="16"/>
  <c r="G588" i="16"/>
  <c r="G2327" i="16"/>
  <c r="I2327" i="16"/>
  <c r="I1188" i="16"/>
  <c r="H1188" i="16"/>
  <c r="H2001" i="16"/>
  <c r="H2139" i="16"/>
  <c r="I2139" i="16"/>
  <c r="J2139" i="16"/>
  <c r="I1959" i="16"/>
  <c r="F2350" i="16"/>
  <c r="I2350" i="16"/>
  <c r="I1118" i="16"/>
  <c r="F1118" i="16"/>
  <c r="H1118" i="16"/>
  <c r="I1541" i="16"/>
  <c r="G1541" i="16"/>
  <c r="H1553" i="16"/>
  <c r="I1553" i="16"/>
  <c r="G1553" i="16"/>
  <c r="J1553" i="16"/>
  <c r="I1584" i="16"/>
  <c r="G1584" i="16"/>
  <c r="F1584" i="16"/>
  <c r="J2251" i="16"/>
  <c r="I2251" i="16"/>
  <c r="H2271" i="16"/>
  <c r="G2271" i="16"/>
  <c r="J2271" i="16"/>
  <c r="J2295" i="16"/>
  <c r="J1068" i="16"/>
  <c r="I1068" i="16"/>
  <c r="H1592" i="16"/>
  <c r="G1592" i="16"/>
  <c r="I1592" i="16"/>
  <c r="I1624" i="16"/>
  <c r="H1624" i="16"/>
  <c r="G743" i="16"/>
  <c r="J743" i="16"/>
  <c r="H1519" i="16"/>
  <c r="J1519" i="16"/>
  <c r="G1519" i="16"/>
  <c r="I1519" i="16"/>
  <c r="G1958" i="16"/>
  <c r="H1958" i="16"/>
  <c r="F1958" i="16"/>
  <c r="I1958" i="16"/>
  <c r="G1561" i="16"/>
  <c r="I1561" i="16"/>
  <c r="F1561" i="16"/>
  <c r="J1577" i="16"/>
  <c r="G1577" i="16"/>
  <c r="I1577" i="16"/>
  <c r="H1577" i="16"/>
  <c r="G1625" i="16"/>
  <c r="I1625" i="16"/>
  <c r="F1625" i="16"/>
  <c r="G1390" i="16"/>
  <c r="J916" i="16"/>
  <c r="F916" i="16"/>
  <c r="G916" i="16"/>
  <c r="G2019" i="16"/>
  <c r="J2019" i="16"/>
  <c r="H2019" i="16"/>
  <c r="I2019" i="16"/>
  <c r="J2134" i="16"/>
  <c r="G2134" i="16"/>
  <c r="F1795" i="16"/>
  <c r="G1795" i="16"/>
  <c r="F932" i="16"/>
  <c r="G932" i="16"/>
  <c r="H932" i="16"/>
  <c r="I932" i="16"/>
  <c r="I2128" i="16"/>
  <c r="H2128" i="16"/>
  <c r="J2128" i="16"/>
  <c r="J1211" i="16"/>
  <c r="H1211" i="16"/>
  <c r="I1344" i="16"/>
  <c r="H1344" i="16"/>
  <c r="J1344" i="16"/>
  <c r="G1344" i="16"/>
  <c r="I908" i="16"/>
  <c r="F908" i="16"/>
  <c r="G1767" i="16"/>
  <c r="H1767" i="16"/>
  <c r="J1767" i="16"/>
  <c r="F2075" i="16"/>
  <c r="J2075" i="16"/>
  <c r="G2075" i="16"/>
  <c r="J1901" i="16"/>
  <c r="I1901" i="16"/>
  <c r="G1901" i="16"/>
  <c r="F1901" i="16"/>
  <c r="G1993" i="16"/>
  <c r="J1993" i="16"/>
  <c r="I1993" i="16"/>
  <c r="F1993" i="16"/>
  <c r="H1993" i="16"/>
  <c r="H598" i="16"/>
  <c r="J598" i="16"/>
  <c r="F598" i="16"/>
  <c r="G923" i="16"/>
  <c r="F923" i="16"/>
  <c r="H923" i="16"/>
  <c r="J923" i="16"/>
  <c r="F1586" i="16"/>
  <c r="J1586" i="16"/>
  <c r="H1586" i="16"/>
  <c r="I1598" i="16"/>
  <c r="F1920" i="16"/>
  <c r="I1920" i="16"/>
  <c r="F1819" i="16"/>
  <c r="J1819" i="16"/>
  <c r="I1819" i="16"/>
  <c r="G1846" i="16"/>
  <c r="J1846" i="16"/>
  <c r="I1846" i="16"/>
  <c r="H1862" i="16"/>
  <c r="J1862" i="16"/>
  <c r="G1862" i="16"/>
  <c r="F1878" i="16"/>
  <c r="J1878" i="16"/>
  <c r="G1907" i="16"/>
  <c r="I1907" i="16"/>
  <c r="J1907" i="16"/>
  <c r="F1966" i="16"/>
  <c r="I1966" i="16"/>
  <c r="H1966" i="16"/>
  <c r="J1966" i="16"/>
  <c r="F2376" i="16"/>
  <c r="J2376" i="16"/>
  <c r="F2413" i="16"/>
  <c r="G2413" i="16"/>
  <c r="I2425" i="16"/>
  <c r="G2425" i="16"/>
  <c r="H2425" i="16"/>
  <c r="J2435" i="16"/>
  <c r="I2435" i="16"/>
  <c r="G2435" i="16"/>
  <c r="H1171" i="16"/>
  <c r="F1171" i="16"/>
  <c r="J1171" i="16"/>
  <c r="G1171" i="16"/>
  <c r="J1554" i="16"/>
  <c r="H1554" i="16"/>
  <c r="J2183" i="16"/>
  <c r="H2183" i="16"/>
  <c r="F2183" i="16"/>
  <c r="F2388" i="16"/>
  <c r="G2388" i="16"/>
  <c r="J2388" i="16"/>
  <c r="H1289" i="16"/>
  <c r="I1289" i="16"/>
  <c r="H1520" i="16"/>
  <c r="I1520" i="16"/>
  <c r="J1520" i="16"/>
  <c r="F1520" i="16"/>
  <c r="J570" i="16"/>
  <c r="F601" i="16"/>
  <c r="J601" i="16"/>
  <c r="G601" i="16"/>
  <c r="J716" i="16"/>
  <c r="I716" i="16"/>
  <c r="G944" i="16"/>
  <c r="I1028" i="16"/>
  <c r="I1134" i="16"/>
  <c r="F1134" i="16"/>
  <c r="G1588" i="16"/>
  <c r="I1628" i="16"/>
  <c r="J1628" i="16"/>
  <c r="J1650" i="16"/>
  <c r="G1650" i="16"/>
  <c r="I2235" i="16"/>
  <c r="F1717" i="16"/>
  <c r="J1717" i="16"/>
  <c r="F562" i="16"/>
  <c r="I562" i="16"/>
  <c r="I566" i="16"/>
  <c r="H1000" i="16"/>
  <c r="G1000" i="16"/>
  <c r="I1044" i="16"/>
  <c r="G1044" i="16"/>
  <c r="G1731" i="16"/>
  <c r="H1731" i="16"/>
  <c r="J1731" i="16"/>
  <c r="H634" i="16"/>
  <c r="I634" i="16"/>
  <c r="G1992" i="16"/>
  <c r="J1992" i="16"/>
  <c r="J2008" i="16"/>
  <c r="I2008" i="16"/>
  <c r="H2099" i="16"/>
  <c r="I2099" i="16"/>
  <c r="G2309" i="16"/>
  <c r="J2404" i="16"/>
  <c r="J1567" i="16"/>
  <c r="F1567" i="16"/>
  <c r="G1402" i="16"/>
  <c r="F1402" i="16"/>
  <c r="H1402" i="16"/>
  <c r="G1422" i="16"/>
  <c r="H1422" i="16"/>
  <c r="I1422" i="16"/>
  <c r="F1617" i="16"/>
  <c r="H1617" i="16"/>
  <c r="G527" i="16"/>
  <c r="I527" i="16"/>
  <c r="F527" i="16"/>
  <c r="G623" i="16"/>
  <c r="F623" i="16"/>
  <c r="I635" i="16"/>
  <c r="H635" i="16"/>
  <c r="F691" i="16"/>
  <c r="H691" i="16"/>
  <c r="J2405" i="16"/>
  <c r="G2405" i="16"/>
  <c r="J722" i="16"/>
  <c r="I722" i="16"/>
  <c r="H1290" i="16"/>
  <c r="J1290" i="16"/>
  <c r="H2054" i="16"/>
  <c r="I2054" i="16"/>
  <c r="J2054" i="16"/>
  <c r="F2469" i="16"/>
  <c r="I2469" i="16"/>
  <c r="I1292" i="16"/>
  <c r="H1292" i="16"/>
  <c r="J1292" i="16"/>
  <c r="G1611" i="16"/>
  <c r="H1611" i="16"/>
  <c r="J1898" i="16"/>
  <c r="F1898" i="16"/>
  <c r="G1898" i="16"/>
  <c r="I775" i="16"/>
  <c r="H791" i="16"/>
  <c r="I791" i="16"/>
  <c r="G1057" i="16"/>
  <c r="F1178" i="16"/>
  <c r="G1178" i="16"/>
  <c r="G1203" i="16"/>
  <c r="I1203" i="16"/>
  <c r="J1203" i="16"/>
  <c r="G1700" i="16"/>
  <c r="F1700" i="16"/>
  <c r="I1700" i="16"/>
  <c r="H1700" i="16"/>
  <c r="J1840" i="16"/>
  <c r="G1940" i="16"/>
  <c r="G2002" i="16"/>
  <c r="J2002" i="16"/>
  <c r="F2111" i="16"/>
  <c r="F1264" i="16"/>
  <c r="H1264" i="16"/>
  <c r="I1264" i="16"/>
  <c r="I1865" i="16"/>
  <c r="F1865" i="16"/>
  <c r="J2324" i="16"/>
  <c r="G2324" i="16"/>
  <c r="F802" i="16"/>
  <c r="J802" i="16"/>
  <c r="I802" i="16"/>
  <c r="F1317" i="16"/>
  <c r="H1317" i="16"/>
  <c r="I1330" i="16"/>
  <c r="G1330" i="16"/>
  <c r="I2246" i="16"/>
  <c r="J1051" i="16"/>
  <c r="G1051" i="16"/>
  <c r="J1096" i="16"/>
  <c r="J1957" i="16"/>
  <c r="F1957" i="16"/>
  <c r="H1957" i="16"/>
  <c r="J2041" i="16"/>
  <c r="G2041" i="16"/>
  <c r="J1140" i="16"/>
  <c r="H1183" i="16"/>
  <c r="F1183" i="16"/>
  <c r="I1183" i="16"/>
  <c r="G1500" i="16"/>
  <c r="J1500" i="16"/>
  <c r="G729" i="16"/>
  <c r="I729" i="16"/>
  <c r="H729" i="16"/>
  <c r="G751" i="16"/>
  <c r="H959" i="16"/>
  <c r="I959" i="16"/>
  <c r="G959" i="16"/>
  <c r="I2276" i="16"/>
  <c r="J1889" i="16"/>
  <c r="G1889" i="16"/>
  <c r="I854" i="16"/>
  <c r="H854" i="16"/>
  <c r="J854" i="16"/>
  <c r="F1176" i="16"/>
  <c r="I1176" i="16"/>
  <c r="G1205" i="16"/>
  <c r="F1205" i="16"/>
  <c r="F1237" i="16"/>
  <c r="F1866" i="16"/>
  <c r="F2113" i="16"/>
  <c r="H2113" i="16"/>
  <c r="J2292" i="16"/>
  <c r="I2292" i="16"/>
  <c r="J2342" i="16"/>
  <c r="H2342" i="16"/>
  <c r="I2342" i="16"/>
  <c r="I2370" i="16"/>
  <c r="H2370" i="16"/>
  <c r="F2370" i="16"/>
  <c r="G2441" i="16"/>
  <c r="H2441" i="16"/>
  <c r="H1173" i="16"/>
  <c r="F1173" i="16"/>
  <c r="F1591" i="16"/>
  <c r="J1591" i="16"/>
  <c r="I1671" i="16"/>
  <c r="F1839" i="16"/>
  <c r="I1839" i="16"/>
  <c r="G1839" i="16"/>
  <c r="I1915" i="16"/>
  <c r="G1915" i="16"/>
  <c r="J1915" i="16"/>
  <c r="J1921" i="16"/>
  <c r="F1921" i="16"/>
  <c r="G2000" i="16"/>
  <c r="F2000" i="16"/>
  <c r="J2020" i="16"/>
  <c r="F2138" i="16"/>
  <c r="G2138" i="16"/>
  <c r="G2154" i="16"/>
  <c r="H2267" i="16"/>
  <c r="I2267" i="16"/>
  <c r="F2267" i="16"/>
  <c r="H1405" i="16"/>
  <c r="G1405" i="16"/>
  <c r="J1405" i="16"/>
  <c r="I1440" i="16"/>
  <c r="G1440" i="16"/>
  <c r="F1440" i="16"/>
  <c r="G1306" i="16"/>
  <c r="H1306" i="16"/>
  <c r="H1801" i="16"/>
  <c r="F1801" i="16"/>
  <c r="J1801" i="16"/>
  <c r="I1801" i="16"/>
  <c r="J1758" i="16"/>
  <c r="I776" i="16"/>
  <c r="I2170" i="16"/>
  <c r="F2170" i="16"/>
  <c r="G2132" i="16"/>
  <c r="G2120" i="16"/>
  <c r="H1960" i="16"/>
  <c r="I1960" i="16"/>
  <c r="H1928" i="16"/>
  <c r="G1928" i="16"/>
  <c r="I1836" i="16"/>
  <c r="F1836" i="16"/>
  <c r="H1820" i="16"/>
  <c r="F1820" i="16"/>
  <c r="Y1223" i="16"/>
  <c r="Y883" i="16"/>
  <c r="I2474" i="16"/>
  <c r="J2474" i="16"/>
  <c r="H2474" i="16"/>
  <c r="F2474" i="16"/>
  <c r="G2468" i="16"/>
  <c r="Y2462" i="16"/>
  <c r="G2458" i="16"/>
  <c r="I2458" i="16"/>
  <c r="F2458" i="16"/>
  <c r="Y2446" i="16"/>
  <c r="G2446" i="16"/>
  <c r="Y2443" i="16"/>
  <c r="G2443" i="16"/>
  <c r="G2434" i="16"/>
  <c r="J2434" i="16"/>
  <c r="J2427" i="16"/>
  <c r="I2409" i="16"/>
  <c r="J2409" i="16"/>
  <c r="H2409" i="16"/>
  <c r="F2409" i="16"/>
  <c r="G2402" i="16"/>
  <c r="H2402" i="16"/>
  <c r="F2402" i="16"/>
  <c r="H2393" i="16"/>
  <c r="J2393" i="16"/>
  <c r="F2389" i="16"/>
  <c r="H2389" i="16"/>
  <c r="J2389" i="16"/>
  <c r="H2379" i="16"/>
  <c r="I2379" i="16"/>
  <c r="H2369" i="16"/>
  <c r="G2369" i="16"/>
  <c r="F570" i="16"/>
  <c r="F716" i="16"/>
  <c r="I601" i="16"/>
  <c r="F2422" i="16"/>
  <c r="H944" i="16"/>
  <c r="H562" i="16"/>
  <c r="J1588" i="16"/>
  <c r="G1134" i="16"/>
  <c r="H1650" i="16"/>
  <c r="F1628" i="16"/>
  <c r="I1000" i="16"/>
  <c r="J1134" i="16"/>
  <c r="J2099" i="16"/>
  <c r="J2309" i="16"/>
  <c r="I1617" i="16"/>
  <c r="H583" i="16"/>
  <c r="J583" i="16"/>
  <c r="H1567" i="16"/>
  <c r="Y105" i="16"/>
  <c r="Y434" i="16"/>
  <c r="Y470" i="16"/>
  <c r="Y67" i="16"/>
  <c r="F1053" i="16"/>
  <c r="J1028" i="16"/>
  <c r="G2389" i="16"/>
  <c r="I2341" i="16"/>
  <c r="G1935" i="16"/>
  <c r="I1921" i="16"/>
  <c r="G606" i="16"/>
  <c r="I751" i="16"/>
  <c r="H1283" i="16"/>
  <c r="I1340" i="16"/>
  <c r="H1935" i="16"/>
  <c r="G775" i="16"/>
  <c r="I1283" i="16"/>
  <c r="H1840" i="16"/>
  <c r="G2421" i="16"/>
  <c r="G2020" i="16"/>
  <c r="I650" i="16"/>
  <c r="J1617" i="16"/>
  <c r="G1290" i="16"/>
  <c r="F2154" i="16"/>
  <c r="G2471" i="16"/>
  <c r="I2485" i="16"/>
  <c r="G2485" i="16"/>
  <c r="G876" i="16"/>
  <c r="H876" i="16"/>
  <c r="I1334" i="16"/>
  <c r="F1334" i="16"/>
  <c r="F989" i="16"/>
  <c r="H1305" i="16"/>
  <c r="G1305" i="16"/>
  <c r="G1532" i="16"/>
  <c r="I1532" i="16"/>
  <c r="I1616" i="16"/>
  <c r="H1616" i="16"/>
  <c r="H1793" i="16"/>
  <c r="I1402" i="16"/>
  <c r="F2404" i="16"/>
  <c r="I1500" i="16"/>
  <c r="F729" i="16"/>
  <c r="I1820" i="16"/>
  <c r="I1866" i="16"/>
  <c r="I606" i="16"/>
  <c r="F776" i="16"/>
  <c r="I1237" i="16"/>
  <c r="J1178" i="16"/>
  <c r="H586" i="16"/>
  <c r="J586" i="16"/>
  <c r="F586" i="16"/>
  <c r="I1887" i="16"/>
  <c r="G1887" i="16"/>
  <c r="H2407" i="16"/>
  <c r="G2426" i="16"/>
  <c r="I841" i="16"/>
  <c r="H920" i="16"/>
  <c r="F650" i="16"/>
  <c r="H2220" i="16"/>
  <c r="I1644" i="16"/>
  <c r="F2379" i="16"/>
  <c r="J1671" i="16"/>
  <c r="G2113" i="16"/>
  <c r="I2113" i="16"/>
  <c r="H2041" i="16"/>
  <c r="G2008" i="16"/>
  <c r="J2120" i="16"/>
  <c r="H2120" i="16"/>
  <c r="F2132" i="16"/>
  <c r="J1176" i="16"/>
  <c r="F1405" i="16"/>
  <c r="J2246" i="16"/>
  <c r="G1836" i="16"/>
  <c r="G1264" i="16"/>
  <c r="I1898" i="16"/>
  <c r="G1556" i="16"/>
  <c r="I1556" i="16"/>
  <c r="F1556" i="16"/>
  <c r="G2054" i="16"/>
  <c r="J781" i="16"/>
  <c r="H1095" i="16"/>
  <c r="I1662" i="16"/>
  <c r="G1148" i="16"/>
  <c r="H2247" i="16"/>
  <c r="I2247" i="16"/>
  <c r="G1183" i="16"/>
  <c r="G2393" i="16"/>
  <c r="H2239" i="16"/>
  <c r="F2239" i="16"/>
  <c r="G1707" i="16"/>
  <c r="H1707" i="16"/>
  <c r="F1707" i="16"/>
  <c r="I1707" i="16"/>
  <c r="G1622" i="16"/>
  <c r="F1622" i="16"/>
  <c r="F751" i="16"/>
  <c r="J920" i="16"/>
  <c r="I2475" i="16"/>
  <c r="J2475" i="16"/>
  <c r="I1102" i="16"/>
  <c r="G2459" i="16"/>
  <c r="F2459" i="16"/>
  <c r="I2000" i="16"/>
  <c r="I1611" i="16"/>
  <c r="J2276" i="16"/>
  <c r="J1183" i="16"/>
  <c r="H1203" i="16"/>
  <c r="G859" i="16"/>
  <c r="F859" i="16"/>
  <c r="J934" i="16"/>
  <c r="J1216" i="16"/>
  <c r="F1216" i="16"/>
  <c r="H2469" i="16"/>
  <c r="I1317" i="16"/>
  <c r="G695" i="16"/>
  <c r="J695" i="16"/>
  <c r="G1601" i="16"/>
  <c r="H1601" i="16"/>
  <c r="J1601" i="16"/>
  <c r="I1306" i="16"/>
  <c r="J2267" i="16"/>
  <c r="J2441" i="16"/>
  <c r="G1597" i="16"/>
  <c r="J1597" i="16"/>
  <c r="I534" i="16"/>
  <c r="G2220" i="16"/>
  <c r="J1700" i="16"/>
  <c r="F2041" i="16"/>
  <c r="H1839" i="16"/>
  <c r="H1591" i="16"/>
  <c r="I1148" i="16"/>
  <c r="I1205" i="16"/>
  <c r="F2276" i="16"/>
  <c r="F2070" i="16"/>
  <c r="H2070" i="16"/>
  <c r="F1831" i="16"/>
  <c r="I1831" i="16"/>
  <c r="J1831" i="16"/>
  <c r="G1831" i="16"/>
  <c r="J632" i="16"/>
  <c r="G589" i="16"/>
  <c r="F589" i="16"/>
  <c r="H688" i="16"/>
  <c r="F1455" i="16"/>
  <c r="H2440" i="16"/>
  <c r="F2440" i="16"/>
  <c r="G2440" i="16"/>
  <c r="H855" i="16"/>
  <c r="I855" i="16"/>
  <c r="G855" i="16"/>
  <c r="I1116" i="16"/>
  <c r="I1282" i="16"/>
  <c r="H1282" i="16"/>
  <c r="I1871" i="16"/>
  <c r="H2458" i="16"/>
  <c r="H682" i="16"/>
  <c r="J2062" i="16"/>
  <c r="I2062" i="16"/>
  <c r="G2074" i="16"/>
  <c r="I2074" i="16"/>
  <c r="J2117" i="16"/>
  <c r="H2117" i="16"/>
  <c r="G569" i="16"/>
  <c r="F569" i="16"/>
  <c r="G860" i="16"/>
  <c r="H860" i="16"/>
  <c r="F2013" i="16"/>
  <c r="I2013" i="16"/>
  <c r="G2013" i="16"/>
  <c r="H636" i="16"/>
  <c r="G636" i="16"/>
  <c r="H2188" i="16"/>
  <c r="J2188" i="16"/>
  <c r="G2188" i="16"/>
  <c r="I2188" i="16"/>
  <c r="G2315" i="16"/>
  <c r="H2315" i="16"/>
  <c r="H2434" i="16"/>
  <c r="F1149" i="16"/>
  <c r="H1149" i="16"/>
  <c r="G1346" i="16"/>
  <c r="H1346" i="16"/>
  <c r="H1364" i="16"/>
  <c r="G1364" i="16"/>
  <c r="I1173" i="16"/>
  <c r="G1384" i="16"/>
  <c r="J1384" i="16"/>
  <c r="F1995" i="16"/>
  <c r="I1995" i="16"/>
  <c r="G1995" i="16"/>
  <c r="G1607" i="16"/>
  <c r="F1607" i="16"/>
  <c r="J1607" i="16"/>
  <c r="H1695" i="16"/>
  <c r="F2073" i="16"/>
  <c r="F1072" i="16"/>
  <c r="G1072" i="16"/>
  <c r="J1128" i="16"/>
  <c r="F1208" i="16"/>
  <c r="H1208" i="16"/>
  <c r="H1415" i="16"/>
  <c r="J1415" i="16"/>
  <c r="F1415" i="16"/>
  <c r="H1615" i="16"/>
  <c r="J1615" i="16"/>
  <c r="F1960" i="16"/>
  <c r="I2141" i="16"/>
  <c r="J2256" i="16"/>
  <c r="I2256" i="16"/>
  <c r="G2256" i="16"/>
  <c r="I2268" i="16"/>
  <c r="J1790" i="16"/>
  <c r="H1790" i="16"/>
  <c r="G1790" i="16"/>
  <c r="H666" i="16"/>
  <c r="I666" i="16"/>
  <c r="F777" i="16"/>
  <c r="I777" i="16"/>
  <c r="I825" i="16"/>
  <c r="J1214" i="16"/>
  <c r="I1214" i="16"/>
  <c r="H2071" i="16"/>
  <c r="H2121" i="16"/>
  <c r="I2121" i="16"/>
  <c r="H2173" i="16"/>
  <c r="J2458" i="16"/>
  <c r="G1115" i="16"/>
  <c r="J1115" i="16"/>
  <c r="F1161" i="16"/>
  <c r="J1161" i="16"/>
  <c r="F1575" i="16"/>
  <c r="J1575" i="16"/>
  <c r="G1575" i="16"/>
  <c r="H1599" i="16"/>
  <c r="H1632" i="16"/>
  <c r="I1632" i="16"/>
  <c r="G1673" i="16"/>
  <c r="J1673" i="16"/>
  <c r="J1723" i="16"/>
  <c r="G1723" i="16"/>
  <c r="H1748" i="16"/>
  <c r="F1785" i="16"/>
  <c r="G1785" i="16"/>
  <c r="I1825" i="16"/>
  <c r="F1835" i="16"/>
  <c r="H1882" i="16"/>
  <c r="J1882" i="16"/>
  <c r="J1886" i="16"/>
  <c r="G1886" i="16"/>
  <c r="I1929" i="16"/>
  <c r="F1929" i="16"/>
  <c r="H1929" i="16"/>
  <c r="G1937" i="16"/>
  <c r="F1937" i="16"/>
  <c r="I2009" i="16"/>
  <c r="I676" i="16"/>
  <c r="H676" i="16"/>
  <c r="J1038" i="16"/>
  <c r="H1809" i="16"/>
  <c r="I1809" i="16"/>
  <c r="G1809" i="16"/>
  <c r="F1809" i="16"/>
  <c r="J2078" i="16"/>
  <c r="I2078" i="16"/>
  <c r="I1653" i="16"/>
  <c r="H1653" i="16"/>
  <c r="J1653" i="16"/>
  <c r="I2100" i="16"/>
  <c r="J2100" i="16"/>
  <c r="H2090" i="16"/>
  <c r="I2090" i="16"/>
  <c r="J2090" i="16"/>
  <c r="F2090" i="16"/>
  <c r="I830" i="16"/>
  <c r="J830" i="16"/>
  <c r="F830" i="16"/>
  <c r="G830" i="16"/>
  <c r="H830" i="16"/>
  <c r="D8" i="10"/>
  <c r="F2282" i="16"/>
  <c r="H2282" i="16"/>
  <c r="G2282" i="16"/>
  <c r="I2282" i="16"/>
  <c r="H1860" i="16"/>
  <c r="G2347" i="16"/>
  <c r="G593" i="16"/>
  <c r="I593" i="16"/>
  <c r="G759" i="16"/>
  <c r="H759" i="16"/>
  <c r="I720" i="16"/>
  <c r="H720" i="16"/>
  <c r="F1787" i="16"/>
  <c r="I1787" i="16"/>
  <c r="F2110" i="16"/>
  <c r="I1023" i="16"/>
  <c r="F1708" i="16"/>
  <c r="G1708" i="16"/>
  <c r="J1894" i="16"/>
  <c r="I1894" i="16"/>
  <c r="G1619" i="16"/>
  <c r="I1619" i="16"/>
  <c r="J1456" i="16"/>
  <c r="F1456" i="16"/>
  <c r="F2184" i="16"/>
  <c r="I2165" i="16"/>
  <c r="H1163" i="16"/>
  <c r="J2148" i="16"/>
  <c r="H2148" i="16"/>
  <c r="I2148" i="16"/>
  <c r="J1486" i="16"/>
  <c r="F2050" i="16"/>
  <c r="J2050" i="16"/>
  <c r="J1112" i="16"/>
  <c r="I1112" i="16"/>
  <c r="I1304" i="16"/>
  <c r="J1510" i="16"/>
  <c r="H1849" i="16"/>
  <c r="I1849" i="16"/>
  <c r="F1781" i="16"/>
  <c r="Y1536" i="16"/>
  <c r="Y1336" i="16"/>
  <c r="G2038" i="16"/>
  <c r="H2038" i="16"/>
  <c r="J2005" i="16"/>
  <c r="F2005" i="16"/>
  <c r="G2145" i="16"/>
  <c r="J2145" i="16"/>
  <c r="I936" i="16"/>
  <c r="F936" i="16"/>
  <c r="F1618" i="16"/>
  <c r="I2344" i="16"/>
  <c r="G2344" i="16"/>
  <c r="J2480" i="16"/>
  <c r="H2480" i="16"/>
  <c r="I865" i="16"/>
  <c r="F865" i="16"/>
  <c r="J1432" i="16"/>
  <c r="F756" i="16"/>
  <c r="H756" i="16"/>
  <c r="I756" i="16"/>
  <c r="F1552" i="16"/>
  <c r="D9" i="10"/>
  <c r="D5" i="10"/>
  <c r="A2" i="2"/>
  <c r="A47" i="2"/>
  <c r="A44" i="2"/>
  <c r="A20" i="2"/>
  <c r="A32" i="2"/>
  <c r="A17" i="2"/>
  <c r="A51" i="2"/>
  <c r="A41" i="2"/>
  <c r="A12" i="2"/>
  <c r="J46" i="10"/>
  <c r="C46" i="10"/>
  <c r="J20" i="10"/>
  <c r="I20" i="10"/>
  <c r="C20" i="10"/>
  <c r="B22" i="3"/>
  <c r="F4" i="14"/>
  <c r="C28" i="3"/>
  <c r="I5" i="10"/>
  <c r="B30" i="3"/>
  <c r="B29" i="4"/>
  <c r="B35" i="4"/>
  <c r="A23" i="10"/>
  <c r="C30" i="3"/>
  <c r="B32" i="3"/>
  <c r="J7" i="10"/>
  <c r="C7" i="10"/>
  <c r="J17" i="10"/>
  <c r="I17" i="10"/>
  <c r="C17" i="10"/>
  <c r="A72" i="2"/>
  <c r="J61" i="10"/>
  <c r="B68" i="4"/>
  <c r="A49" i="10"/>
  <c r="J48" i="10"/>
  <c r="C48" i="10"/>
  <c r="B21" i="4"/>
  <c r="A12" i="10"/>
  <c r="I23" i="10"/>
  <c r="J37" i="10"/>
  <c r="I37" i="10"/>
  <c r="C37" i="10"/>
  <c r="C20" i="3"/>
  <c r="J55" i="10"/>
  <c r="F55" i="10"/>
  <c r="H55" i="10"/>
  <c r="I55" i="10"/>
  <c r="C55" i="10"/>
  <c r="I27" i="10"/>
  <c r="I64" i="10"/>
  <c r="A74" i="2"/>
  <c r="P4" i="16"/>
  <c r="L62" i="10"/>
  <c r="A4" i="14"/>
  <c r="Y5" i="16"/>
  <c r="Y6" i="16"/>
  <c r="Y7" i="16"/>
  <c r="Y8" i="16"/>
  <c r="Y9" i="16"/>
  <c r="Y10" i="16"/>
  <c r="Y11" i="16"/>
  <c r="Y12" i="16"/>
  <c r="Y13" i="16"/>
  <c r="Y14" i="16"/>
  <c r="Y15" i="16"/>
  <c r="Y16" i="16"/>
  <c r="Y17" i="16"/>
  <c r="Y18" i="16"/>
  <c r="Y19" i="16"/>
  <c r="Y886" i="16"/>
  <c r="Y896" i="16"/>
  <c r="Y1143" i="16"/>
  <c r="Y1386" i="16"/>
  <c r="Y1438" i="16"/>
  <c r="Y1484" i="16"/>
  <c r="Y1705" i="16"/>
  <c r="Y1767" i="16"/>
  <c r="Y1843" i="16"/>
  <c r="Y1853" i="16"/>
  <c r="Y1942" i="16"/>
  <c r="Y1985" i="16"/>
  <c r="C62" i="10"/>
  <c r="I30" i="10"/>
  <c r="C23" i="3"/>
  <c r="B13" i="4"/>
  <c r="C29" i="3"/>
  <c r="J51" i="10"/>
  <c r="H51" i="10"/>
  <c r="C51" i="10"/>
  <c r="A63" i="2"/>
  <c r="C16" i="3"/>
  <c r="B20" i="4"/>
  <c r="A11" i="10"/>
  <c r="O4" i="16"/>
  <c r="J40" i="10"/>
  <c r="F40" i="10"/>
  <c r="H40" i="10"/>
  <c r="C40" i="10"/>
  <c r="I22" i="10"/>
  <c r="J23" i="10"/>
  <c r="C23" i="10"/>
  <c r="B11" i="3"/>
  <c r="N4" i="16"/>
  <c r="H4" i="16"/>
  <c r="J53" i="10"/>
  <c r="F53" i="10"/>
  <c r="H53" i="10"/>
  <c r="C53" i="10"/>
  <c r="J10" i="10"/>
  <c r="C10" i="10"/>
  <c r="A71" i="2"/>
  <c r="C3" i="3"/>
  <c r="A75" i="2"/>
  <c r="I36" i="10"/>
  <c r="L65" i="10"/>
  <c r="C65" i="10"/>
  <c r="A3" i="10"/>
  <c r="J22" i="10"/>
  <c r="C22" i="10"/>
  <c r="B7" i="4"/>
  <c r="C10" i="3"/>
  <c r="L63" i="10"/>
  <c r="C63" i="10"/>
  <c r="B25" i="3"/>
  <c r="B4" i="3"/>
  <c r="J5" i="10"/>
  <c r="C5" i="10"/>
  <c r="J36" i="10"/>
  <c r="C36" i="10"/>
  <c r="C17" i="3"/>
  <c r="A55" i="2"/>
  <c r="B27" i="4"/>
  <c r="L64" i="10"/>
  <c r="C64" i="10"/>
  <c r="M4" i="16"/>
  <c r="B21" i="3"/>
  <c r="I4" i="10"/>
  <c r="A14" i="2"/>
  <c r="A11" i="2"/>
  <c r="A25" i="2"/>
  <c r="A43" i="2"/>
  <c r="A24" i="2"/>
  <c r="I26" i="10"/>
  <c r="J26" i="10"/>
  <c r="C26" i="10"/>
  <c r="C25" i="3"/>
  <c r="B20" i="3"/>
  <c r="J47" i="10"/>
  <c r="C47" i="10"/>
  <c r="J4" i="10"/>
  <c r="C4" i="10"/>
  <c r="J60" i="10"/>
  <c r="F60" i="10"/>
  <c r="H60" i="10"/>
  <c r="C60" i="10"/>
  <c r="I12" i="10"/>
  <c r="B12" i="4"/>
  <c r="B23" i="3"/>
  <c r="B67" i="4"/>
  <c r="B17" i="4"/>
  <c r="A9" i="10"/>
  <c r="J16" i="10"/>
  <c r="I16" i="10"/>
  <c r="C16" i="10"/>
  <c r="J21" i="10"/>
  <c r="C21" i="10"/>
  <c r="J30" i="10"/>
  <c r="F30" i="10"/>
  <c r="H30" i="10"/>
  <c r="C30" i="10"/>
  <c r="J45" i="10"/>
  <c r="F45" i="10"/>
  <c r="H45" i="10"/>
  <c r="C45" i="10"/>
  <c r="C26" i="3"/>
  <c r="B22" i="4"/>
  <c r="A13" i="10"/>
  <c r="B8" i="4"/>
  <c r="A4" i="10"/>
  <c r="J27" i="10"/>
  <c r="C27" i="10"/>
  <c r="J11" i="10"/>
  <c r="C11" i="10"/>
  <c r="B4" i="4"/>
  <c r="A66" i="2"/>
  <c r="E4" i="16"/>
  <c r="I6" i="10"/>
  <c r="F6" i="10"/>
  <c r="H6" i="10"/>
  <c r="C6" i="10"/>
  <c r="C4" i="3"/>
  <c r="B15" i="4"/>
  <c r="A7" i="10"/>
  <c r="A89" i="4"/>
  <c r="L4" i="16"/>
  <c r="D4" i="16"/>
  <c r="J42" i="10"/>
  <c r="I42" i="10"/>
  <c r="C42" i="10"/>
  <c r="H4" i="14"/>
  <c r="C9" i="3"/>
  <c r="Q4" i="16"/>
  <c r="F4" i="16"/>
  <c r="B18" i="4"/>
  <c r="A10" i="10"/>
  <c r="J56" i="10"/>
  <c r="F56" i="10"/>
  <c r="H56" i="10"/>
  <c r="C56" i="10"/>
  <c r="B27" i="3"/>
  <c r="C5" i="11"/>
  <c r="A73" i="2"/>
  <c r="A69" i="2"/>
  <c r="B6" i="4"/>
  <c r="C15" i="3"/>
  <c r="J12" i="10"/>
  <c r="C12" i="10"/>
  <c r="B5" i="11"/>
  <c r="C27" i="3"/>
  <c r="C21" i="3"/>
  <c r="B14" i="3"/>
  <c r="J2" i="16"/>
  <c r="C7" i="3"/>
  <c r="G2474" i="16"/>
  <c r="Y2474" i="16"/>
  <c r="J1970" i="16"/>
  <c r="I1970" i="16"/>
  <c r="J1967" i="16"/>
  <c r="G1967" i="16"/>
  <c r="F1879" i="16"/>
  <c r="I1879" i="16"/>
  <c r="J1822" i="16"/>
  <c r="G1797" i="16"/>
  <c r="I1789" i="16"/>
  <c r="J1789" i="16"/>
  <c r="F1690" i="16"/>
  <c r="I1690" i="16"/>
  <c r="G1690" i="16"/>
  <c r="F951" i="16"/>
  <c r="G951" i="16"/>
  <c r="I870" i="16"/>
  <c r="F1677" i="16"/>
  <c r="F1984" i="16"/>
  <c r="D10" i="10"/>
  <c r="D17" i="10"/>
  <c r="F1651" i="16"/>
  <c r="H1651" i="16"/>
  <c r="G1174" i="16"/>
  <c r="I2348" i="16"/>
  <c r="F2348" i="16"/>
  <c r="J2234" i="16"/>
  <c r="I2162" i="16"/>
  <c r="J2003" i="16"/>
  <c r="H2003" i="16"/>
  <c r="G1999" i="16"/>
  <c r="I1985" i="16"/>
  <c r="F1949" i="16"/>
  <c r="I1949" i="16"/>
  <c r="J1930" i="16"/>
  <c r="F1930" i="16"/>
  <c r="G1930" i="16"/>
  <c r="G1900" i="16"/>
  <c r="F1900" i="16"/>
  <c r="H1900" i="16"/>
  <c r="G1751" i="16"/>
  <c r="J1659" i="16"/>
  <c r="H1655" i="16"/>
  <c r="F1655" i="16"/>
  <c r="H1127" i="16"/>
  <c r="I1127" i="16"/>
  <c r="A19" i="2"/>
  <c r="A42" i="2"/>
  <c r="A34" i="2"/>
  <c r="A28" i="2"/>
  <c r="A30" i="2"/>
  <c r="A8" i="2"/>
  <c r="B2" i="16"/>
  <c r="Y2468" i="16"/>
  <c r="Y2357" i="16"/>
  <c r="I1465" i="16"/>
  <c r="G1465" i="16"/>
  <c r="I553" i="16"/>
  <c r="I68" i="4"/>
  <c r="A21" i="2"/>
  <c r="A54" i="2"/>
  <c r="A37" i="2"/>
  <c r="A46" i="2"/>
  <c r="A49" i="2"/>
  <c r="A7" i="2"/>
  <c r="A23" i="2"/>
  <c r="G3" i="16"/>
  <c r="A33" i="2"/>
  <c r="B39" i="4"/>
  <c r="B45" i="4"/>
  <c r="A31" i="10"/>
  <c r="B40" i="4"/>
  <c r="B38" i="4"/>
  <c r="B50" i="4"/>
  <c r="A35" i="10"/>
  <c r="Y2489" i="16"/>
  <c r="Y2333" i="16"/>
  <c r="Y2232" i="16"/>
  <c r="J1635" i="16"/>
  <c r="F628" i="16"/>
  <c r="G559" i="16"/>
  <c r="G1160" i="16"/>
  <c r="G1816" i="16"/>
  <c r="G704" i="16"/>
  <c r="H65" i="10"/>
  <c r="D65" i="10"/>
  <c r="H62" i="10"/>
  <c r="D62" i="10"/>
  <c r="F2357" i="16"/>
  <c r="I2357" i="16"/>
  <c r="G2357" i="16"/>
  <c r="J2357" i="16"/>
  <c r="H2357" i="16"/>
  <c r="I2195" i="16"/>
  <c r="J2195" i="16"/>
  <c r="H2195" i="16"/>
  <c r="F2195" i="16"/>
  <c r="I2462" i="16"/>
  <c r="J2462" i="16"/>
  <c r="F2462" i="16"/>
  <c r="G2462" i="16"/>
  <c r="H2462" i="16"/>
  <c r="I255" i="16"/>
  <c r="H255" i="16"/>
  <c r="J255" i="16"/>
  <c r="H389" i="16"/>
  <c r="G389" i="16"/>
  <c r="J389" i="16"/>
  <c r="F389" i="16"/>
  <c r="I389" i="16"/>
  <c r="J418" i="16"/>
  <c r="I418" i="16"/>
  <c r="G418" i="16"/>
  <c r="F418" i="16"/>
  <c r="H418" i="16"/>
  <c r="H36" i="16"/>
  <c r="J36" i="16"/>
  <c r="I36" i="16"/>
  <c r="D36" i="10"/>
  <c r="I407" i="16"/>
  <c r="H407" i="16"/>
  <c r="F407" i="16"/>
  <c r="J407" i="16"/>
  <c r="F893" i="16"/>
  <c r="I893" i="16"/>
  <c r="J893" i="16"/>
  <c r="H893" i="16"/>
  <c r="J911" i="16"/>
  <c r="I911" i="16"/>
  <c r="H911" i="16"/>
  <c r="F911" i="16"/>
  <c r="H925" i="16"/>
  <c r="I925" i="16"/>
  <c r="F925" i="16"/>
  <c r="J925" i="16"/>
  <c r="F1428" i="16"/>
  <c r="I1428" i="16"/>
  <c r="H1428" i="16"/>
  <c r="J1428" i="16"/>
  <c r="J1782" i="16"/>
  <c r="I1782" i="16"/>
  <c r="F1782" i="16"/>
  <c r="H1782" i="16"/>
  <c r="I2200" i="16"/>
  <c r="J2200" i="16"/>
  <c r="F2200" i="16"/>
  <c r="H2200" i="16"/>
  <c r="J228" i="16"/>
  <c r="H228" i="16"/>
  <c r="I228" i="16"/>
  <c r="F387" i="16"/>
  <c r="H387" i="16"/>
  <c r="I387" i="16"/>
  <c r="J387" i="16"/>
  <c r="J187" i="16"/>
  <c r="H187" i="16"/>
  <c r="I187" i="16"/>
  <c r="F1272" i="16"/>
  <c r="H1272" i="16"/>
  <c r="J1272" i="16"/>
  <c r="I1272" i="16"/>
  <c r="H1414" i="16"/>
  <c r="F1414" i="16"/>
  <c r="J1414" i="16"/>
  <c r="I1414" i="16"/>
  <c r="G1853" i="16"/>
  <c r="F1853" i="16"/>
  <c r="H1853" i="16"/>
  <c r="J1853" i="16"/>
  <c r="I1853" i="16"/>
  <c r="H1999" i="16"/>
  <c r="F1999" i="16"/>
  <c r="J1999" i="16"/>
  <c r="I1999" i="16"/>
  <c r="J121" i="16"/>
  <c r="I121" i="16"/>
  <c r="H121" i="16"/>
  <c r="H146" i="16"/>
  <c r="I146" i="16"/>
  <c r="J146" i="16"/>
  <c r="J322" i="16"/>
  <c r="F322" i="16"/>
  <c r="I322" i="16"/>
  <c r="G322" i="16"/>
  <c r="H322" i="16"/>
  <c r="H139" i="16"/>
  <c r="J139" i="16"/>
  <c r="I139" i="16"/>
  <c r="J196" i="16"/>
  <c r="H196" i="16"/>
  <c r="I196" i="16"/>
  <c r="H742" i="16"/>
  <c r="I742" i="16"/>
  <c r="J742" i="16"/>
  <c r="F742" i="16"/>
  <c r="J367" i="16"/>
  <c r="H367" i="16"/>
  <c r="G367" i="16"/>
  <c r="I367" i="16"/>
  <c r="F367" i="16"/>
  <c r="H288" i="16"/>
  <c r="F288" i="16"/>
  <c r="J288" i="16"/>
  <c r="I288" i="16"/>
  <c r="I1303" i="16"/>
  <c r="F1303" i="16"/>
  <c r="H1303" i="16"/>
  <c r="J1303" i="16"/>
  <c r="G1303" i="16"/>
  <c r="I1464" i="16"/>
  <c r="F1464" i="16"/>
  <c r="H1464" i="16"/>
  <c r="J1464" i="16"/>
  <c r="F1705" i="16"/>
  <c r="J1705" i="16"/>
  <c r="I1705" i="16"/>
  <c r="H1705" i="16"/>
  <c r="H222" i="16"/>
  <c r="I222" i="16"/>
  <c r="J222" i="16"/>
  <c r="J375" i="16"/>
  <c r="F375" i="16"/>
  <c r="I375" i="16"/>
  <c r="H375" i="16"/>
  <c r="G375" i="16"/>
  <c r="D38" i="10"/>
  <c r="I124" i="16"/>
  <c r="H124" i="16"/>
  <c r="J124" i="16"/>
  <c r="F823" i="16"/>
  <c r="I823" i="16"/>
  <c r="J823" i="16"/>
  <c r="H823" i="16"/>
  <c r="I1453" i="16"/>
  <c r="F1453" i="16"/>
  <c r="H1453" i="16"/>
  <c r="J1453" i="16"/>
  <c r="G387" i="16"/>
  <c r="I559" i="16"/>
  <c r="F559" i="16"/>
  <c r="J559" i="16"/>
  <c r="H559" i="16"/>
  <c r="I1797" i="16"/>
  <c r="H1797" i="16"/>
  <c r="F1797" i="16"/>
  <c r="J1797" i="16"/>
  <c r="F2468" i="16"/>
  <c r="H2468" i="16"/>
  <c r="J2468" i="16"/>
  <c r="I2468" i="16"/>
  <c r="J68" i="16"/>
  <c r="I68" i="16"/>
  <c r="H68" i="16"/>
  <c r="H355" i="16"/>
  <c r="J355" i="16"/>
  <c r="F355" i="16"/>
  <c r="G355" i="16"/>
  <c r="I355" i="16"/>
  <c r="I499" i="16"/>
  <c r="F499" i="16"/>
  <c r="G499" i="16"/>
  <c r="J499" i="16"/>
  <c r="H499" i="16"/>
  <c r="H152" i="16"/>
  <c r="I152" i="16"/>
  <c r="J152" i="16"/>
  <c r="F311" i="16"/>
  <c r="G311" i="16"/>
  <c r="H311" i="16"/>
  <c r="J311" i="16"/>
  <c r="I311" i="16"/>
  <c r="F470" i="16"/>
  <c r="J470" i="16"/>
  <c r="H470" i="16"/>
  <c r="I470" i="16"/>
  <c r="J35" i="16"/>
  <c r="H35" i="16"/>
  <c r="I35" i="16"/>
  <c r="G1782" i="16"/>
  <c r="D37" i="10"/>
  <c r="I178" i="16"/>
  <c r="H178" i="16"/>
  <c r="J178" i="16"/>
  <c r="I455" i="16"/>
  <c r="F455" i="16"/>
  <c r="J455" i="16"/>
  <c r="H455" i="16"/>
  <c r="D41" i="10"/>
  <c r="J130" i="16"/>
  <c r="H130" i="16"/>
  <c r="I130" i="16"/>
  <c r="J262" i="16"/>
  <c r="I262" i="16"/>
  <c r="H262" i="16"/>
  <c r="J541" i="16"/>
  <c r="I541" i="16"/>
  <c r="F541" i="16"/>
  <c r="H541" i="16"/>
  <c r="G911" i="16"/>
  <c r="H1117" i="16"/>
  <c r="F1117" i="16"/>
  <c r="J1117" i="16"/>
  <c r="I1117" i="16"/>
  <c r="I1336" i="16"/>
  <c r="H1336" i="16"/>
  <c r="F1336" i="16"/>
  <c r="J1336" i="16"/>
  <c r="I1379" i="16"/>
  <c r="F1379" i="16"/>
  <c r="H1379" i="16"/>
  <c r="J1379" i="16"/>
  <c r="F1386" i="16"/>
  <c r="J1386" i="16"/>
  <c r="I1386" i="16"/>
  <c r="H1386" i="16"/>
  <c r="F1392" i="16"/>
  <c r="I1392" i="16"/>
  <c r="J1392" i="16"/>
  <c r="H1392" i="16"/>
  <c r="G1392" i="16"/>
  <c r="J1397" i="16"/>
  <c r="H1397" i="16"/>
  <c r="F1397" i="16"/>
  <c r="I1397" i="16"/>
  <c r="G1428" i="16"/>
  <c r="J2065" i="16"/>
  <c r="H2065" i="16"/>
  <c r="F2065" i="16"/>
  <c r="I2065" i="16"/>
  <c r="I2257" i="16"/>
  <c r="J2257" i="16"/>
  <c r="H2257" i="16"/>
  <c r="F2257" i="16"/>
  <c r="F2304" i="16"/>
  <c r="J2304" i="16"/>
  <c r="H2304" i="16"/>
  <c r="I2304" i="16"/>
  <c r="G2304" i="16"/>
  <c r="F2312" i="16"/>
  <c r="H2312" i="16"/>
  <c r="I2312" i="16"/>
  <c r="J2312" i="16"/>
  <c r="G2312" i="16"/>
  <c r="J2400" i="16"/>
  <c r="H2400" i="16"/>
  <c r="F2400" i="16"/>
  <c r="I2400" i="16"/>
  <c r="I2403" i="16"/>
  <c r="J2403" i="16"/>
  <c r="F2403" i="16"/>
  <c r="H2403" i="16"/>
  <c r="I2414" i="16"/>
  <c r="H2414" i="16"/>
  <c r="J2414" i="16"/>
  <c r="G2414" i="16"/>
  <c r="F2414" i="16"/>
  <c r="H75" i="16"/>
  <c r="I75" i="16"/>
  <c r="J75" i="16"/>
  <c r="J379" i="16"/>
  <c r="G379" i="16"/>
  <c r="I379" i="16"/>
  <c r="F379" i="16"/>
  <c r="H379" i="16"/>
  <c r="I410" i="16"/>
  <c r="F410" i="16"/>
  <c r="J410" i="16"/>
  <c r="H410" i="16"/>
  <c r="I123" i="16"/>
  <c r="J123" i="16"/>
  <c r="H123" i="16"/>
  <c r="H507" i="16"/>
  <c r="J507" i="16"/>
  <c r="F507" i="16"/>
  <c r="I507" i="16"/>
  <c r="H344" i="16"/>
  <c r="I344" i="16"/>
  <c r="F344" i="16"/>
  <c r="J344" i="16"/>
  <c r="G742" i="16"/>
  <c r="F826" i="16"/>
  <c r="H826" i="16"/>
  <c r="J826" i="16"/>
  <c r="I826" i="16"/>
  <c r="H1220" i="16"/>
  <c r="F1220" i="16"/>
  <c r="J1220" i="16"/>
  <c r="I1220" i="16"/>
  <c r="G1220" i="16"/>
  <c r="H1443" i="16"/>
  <c r="I1443" i="16"/>
  <c r="J1443" i="16"/>
  <c r="F1443" i="16"/>
  <c r="H1417" i="16"/>
  <c r="I1417" i="16"/>
  <c r="J1417" i="16"/>
  <c r="F1417" i="16"/>
  <c r="G1417" i="16"/>
  <c r="J218" i="16"/>
  <c r="I218" i="16"/>
  <c r="H218" i="16"/>
  <c r="D48" i="10"/>
  <c r="F451" i="16"/>
  <c r="H451" i="16"/>
  <c r="G451" i="16"/>
  <c r="J451" i="16"/>
  <c r="I451" i="16"/>
  <c r="H1262" i="16"/>
  <c r="J1262" i="16"/>
  <c r="F1262" i="16"/>
  <c r="I1262" i="16"/>
  <c r="G1453" i="16"/>
  <c r="I143" i="16"/>
  <c r="H143" i="16"/>
  <c r="J143" i="16"/>
  <c r="G826" i="16"/>
  <c r="D6" i="10"/>
  <c r="H1843" i="16"/>
  <c r="I1843" i="16"/>
  <c r="J1843" i="16"/>
  <c r="G1843" i="16"/>
  <c r="F1843" i="16"/>
  <c r="I2238" i="16"/>
  <c r="F2238" i="16"/>
  <c r="H2238" i="16"/>
  <c r="G2238" i="16"/>
  <c r="J2238" i="16"/>
  <c r="D15" i="10"/>
  <c r="F464" i="16"/>
  <c r="H464" i="16"/>
  <c r="G464" i="16"/>
  <c r="J464" i="16"/>
  <c r="I464" i="16"/>
  <c r="H89" i="16"/>
  <c r="I89" i="16"/>
  <c r="J89" i="16"/>
  <c r="H370" i="16"/>
  <c r="G370" i="16"/>
  <c r="F370" i="16"/>
  <c r="I370" i="16"/>
  <c r="J370" i="16"/>
  <c r="D47" i="10"/>
  <c r="J246" i="16"/>
  <c r="H246" i="16"/>
  <c r="I246" i="16"/>
  <c r="H54" i="16"/>
  <c r="J54" i="16"/>
  <c r="I54" i="16"/>
  <c r="I904" i="16"/>
  <c r="H904" i="16"/>
  <c r="J904" i="16"/>
  <c r="F904" i="16"/>
  <c r="H917" i="16"/>
  <c r="F917" i="16"/>
  <c r="I917" i="16"/>
  <c r="G917" i="16"/>
  <c r="J917" i="16"/>
  <c r="H928" i="16"/>
  <c r="J928" i="16"/>
  <c r="I928" i="16"/>
  <c r="F928" i="16"/>
  <c r="H931" i="16"/>
  <c r="I931" i="16"/>
  <c r="F931" i="16"/>
  <c r="J931" i="16"/>
  <c r="F1059" i="16"/>
  <c r="H1059" i="16"/>
  <c r="J1059" i="16"/>
  <c r="I1059" i="16"/>
  <c r="H1066" i="16"/>
  <c r="J1066" i="16"/>
  <c r="I1066" i="16"/>
  <c r="F1066" i="16"/>
  <c r="J1326" i="16"/>
  <c r="I1326" i="16"/>
  <c r="H1326" i="16"/>
  <c r="F1326" i="16"/>
  <c r="H1407" i="16"/>
  <c r="F1407" i="16"/>
  <c r="I1407" i="16"/>
  <c r="J1407" i="16"/>
  <c r="H1468" i="16"/>
  <c r="F1468" i="16"/>
  <c r="J1468" i="16"/>
  <c r="I1468" i="16"/>
  <c r="J2061" i="16"/>
  <c r="F2061" i="16"/>
  <c r="I2061" i="16"/>
  <c r="H2061" i="16"/>
  <c r="J2326" i="16"/>
  <c r="H2326" i="16"/>
  <c r="F2326" i="16"/>
  <c r="I2326" i="16"/>
  <c r="J436" i="16"/>
  <c r="I436" i="16"/>
  <c r="F436" i="16"/>
  <c r="H436" i="16"/>
  <c r="F291" i="16"/>
  <c r="I291" i="16"/>
  <c r="H291" i="16"/>
  <c r="G291" i="16"/>
  <c r="J291" i="16"/>
  <c r="J432" i="16"/>
  <c r="I432" i="16"/>
  <c r="F432" i="16"/>
  <c r="H432" i="16"/>
  <c r="F610" i="16"/>
  <c r="J610" i="16"/>
  <c r="H610" i="16"/>
  <c r="I610" i="16"/>
  <c r="I1421" i="16"/>
  <c r="H1421" i="16"/>
  <c r="F1421" i="16"/>
  <c r="J1421" i="16"/>
  <c r="G432" i="16"/>
  <c r="J1323" i="16"/>
  <c r="H1323" i="16"/>
  <c r="I1323" i="16"/>
  <c r="F1323" i="16"/>
  <c r="J445" i="16"/>
  <c r="G445" i="16"/>
  <c r="H445" i="16"/>
  <c r="F445" i="16"/>
  <c r="I445" i="16"/>
  <c r="D43" i="10"/>
  <c r="F294" i="16"/>
  <c r="H294" i="16"/>
  <c r="J294" i="16"/>
  <c r="G294" i="16"/>
  <c r="I294" i="16"/>
  <c r="F735" i="16"/>
  <c r="I735" i="16"/>
  <c r="H735" i="16"/>
  <c r="J735" i="16"/>
  <c r="F1110" i="16"/>
  <c r="H1110" i="16"/>
  <c r="I1110" i="16"/>
  <c r="J1110" i="16"/>
  <c r="G1110" i="16"/>
  <c r="F1133" i="16"/>
  <c r="I1133" i="16"/>
  <c r="J1133" i="16"/>
  <c r="H1133" i="16"/>
  <c r="F1269" i="16"/>
  <c r="I1269" i="16"/>
  <c r="J1269" i="16"/>
  <c r="H1269" i="16"/>
  <c r="H1275" i="16"/>
  <c r="J1275" i="16"/>
  <c r="I1275" i="16"/>
  <c r="F1275" i="16"/>
  <c r="H1299" i="16"/>
  <c r="F1299" i="16"/>
  <c r="I1299" i="16"/>
  <c r="J1299" i="16"/>
  <c r="F1351" i="16"/>
  <c r="J1351" i="16"/>
  <c r="H1351" i="16"/>
  <c r="I1351" i="16"/>
  <c r="G1351" i="16"/>
  <c r="J40" i="16"/>
  <c r="I40" i="16"/>
  <c r="H40" i="16"/>
  <c r="H510" i="16"/>
  <c r="J510" i="16"/>
  <c r="I510" i="16"/>
  <c r="F510" i="16"/>
  <c r="G2232" i="16"/>
  <c r="I2232" i="16"/>
  <c r="H2232" i="16"/>
  <c r="J2232" i="16"/>
  <c r="F2232" i="16"/>
  <c r="F1751" i="16"/>
  <c r="I1751" i="16"/>
  <c r="H1751" i="16"/>
  <c r="J1751" i="16"/>
  <c r="D27" i="10"/>
  <c r="D31" i="10"/>
  <c r="F899" i="16"/>
  <c r="I899" i="16"/>
  <c r="H899" i="16"/>
  <c r="J899" i="16"/>
  <c r="G899" i="16"/>
  <c r="G928" i="16"/>
  <c r="F949" i="16"/>
  <c r="J949" i="16"/>
  <c r="I949" i="16"/>
  <c r="H949" i="16"/>
  <c r="F968" i="16"/>
  <c r="J968" i="16"/>
  <c r="I968" i="16"/>
  <c r="H968" i="16"/>
  <c r="J1035" i="16"/>
  <c r="H1035" i="16"/>
  <c r="I1035" i="16"/>
  <c r="F1035" i="16"/>
  <c r="G1066" i="16"/>
  <c r="F1113" i="16"/>
  <c r="I1113" i="16"/>
  <c r="H1113" i="16"/>
  <c r="J1113" i="16"/>
  <c r="G1113" i="16"/>
  <c r="I1223" i="16"/>
  <c r="F1223" i="16"/>
  <c r="J1223" i="16"/>
  <c r="H1223" i="16"/>
  <c r="F1370" i="16"/>
  <c r="H1370" i="16"/>
  <c r="J1370" i="16"/>
  <c r="I1370" i="16"/>
  <c r="I1482" i="16"/>
  <c r="F1482" i="16"/>
  <c r="J1482" i="16"/>
  <c r="H1482" i="16"/>
  <c r="G2061" i="16"/>
  <c r="H2187" i="16"/>
  <c r="I2187" i="16"/>
  <c r="F2187" i="16"/>
  <c r="J2187" i="16"/>
  <c r="G2200" i="16"/>
  <c r="J2254" i="16"/>
  <c r="F2254" i="16"/>
  <c r="H2254" i="16"/>
  <c r="I2254" i="16"/>
  <c r="I2410" i="16"/>
  <c r="J2410" i="16"/>
  <c r="H2410" i="16"/>
  <c r="F2410" i="16"/>
  <c r="J2418" i="16"/>
  <c r="F2418" i="16"/>
  <c r="I2418" i="16"/>
  <c r="H2418" i="16"/>
  <c r="I883" i="16"/>
  <c r="J883" i="16"/>
  <c r="H883" i="16"/>
  <c r="F883" i="16"/>
  <c r="I186" i="16"/>
  <c r="H186" i="16"/>
  <c r="J186" i="16"/>
  <c r="I98" i="16"/>
  <c r="H98" i="16"/>
  <c r="J98" i="16"/>
  <c r="H364" i="16"/>
  <c r="J364" i="16"/>
  <c r="F364" i="16"/>
  <c r="I364" i="16"/>
  <c r="G407" i="16"/>
  <c r="J241" i="16"/>
  <c r="I241" i="16"/>
  <c r="H241" i="16"/>
  <c r="I128" i="16"/>
  <c r="J128" i="16"/>
  <c r="H128" i="16"/>
  <c r="I70" i="16"/>
  <c r="H70" i="16"/>
  <c r="J70" i="16"/>
  <c r="J1408" i="16"/>
  <c r="H1408" i="16"/>
  <c r="I1408" i="16"/>
  <c r="F1408" i="16"/>
  <c r="G1414" i="16"/>
  <c r="I1516" i="16"/>
  <c r="H1516" i="16"/>
  <c r="J1516" i="16"/>
  <c r="F1516" i="16"/>
  <c r="I1754" i="16"/>
  <c r="H1754" i="16"/>
  <c r="F1754" i="16"/>
  <c r="J1754" i="16"/>
  <c r="I384" i="16"/>
  <c r="H384" i="16"/>
  <c r="F384" i="16"/>
  <c r="J384" i="16"/>
  <c r="J199" i="16"/>
  <c r="I199" i="16"/>
  <c r="H199" i="16"/>
  <c r="G1133" i="16"/>
  <c r="I1341" i="16"/>
  <c r="H1341" i="16"/>
  <c r="J1341" i="16"/>
  <c r="F1341" i="16"/>
  <c r="F1711" i="16"/>
  <c r="J1711" i="16"/>
  <c r="H1711" i="16"/>
  <c r="I1711" i="16"/>
  <c r="G1711" i="16"/>
  <c r="I1776" i="16"/>
  <c r="H1776" i="16"/>
  <c r="J1776" i="16"/>
  <c r="F1776" i="16"/>
  <c r="J1160" i="16"/>
  <c r="I1160" i="16"/>
  <c r="H1160" i="16"/>
  <c r="F1160" i="16"/>
  <c r="F1143" i="16"/>
  <c r="G1143" i="16"/>
  <c r="I1143" i="16"/>
  <c r="H1143" i="16"/>
  <c r="J1143" i="16"/>
  <c r="H1942" i="16"/>
  <c r="G1942" i="16"/>
  <c r="F1942" i="16"/>
  <c r="I1942" i="16"/>
  <c r="J1942" i="16"/>
  <c r="G2195" i="16"/>
  <c r="F2437" i="16"/>
  <c r="I2437" i="16"/>
  <c r="H2437" i="16"/>
  <c r="J2437" i="16"/>
  <c r="G2437" i="16"/>
  <c r="I2443" i="16"/>
  <c r="F2443" i="16"/>
  <c r="H2443" i="16"/>
  <c r="J2443" i="16"/>
  <c r="F2450" i="16"/>
  <c r="H2450" i="16"/>
  <c r="I2450" i="16"/>
  <c r="J2450" i="16"/>
  <c r="G2450" i="16"/>
  <c r="H243" i="16"/>
  <c r="I243" i="16"/>
  <c r="J243" i="16"/>
  <c r="H212" i="16"/>
  <c r="I212" i="16"/>
  <c r="J212" i="16"/>
  <c r="H269" i="16"/>
  <c r="I269" i="16"/>
  <c r="J269" i="16"/>
  <c r="I224" i="16"/>
  <c r="J224" i="16"/>
  <c r="H224" i="16"/>
  <c r="D42" i="10"/>
  <c r="D32" i="10"/>
  <c r="D26" i="10"/>
  <c r="G510" i="16"/>
  <c r="H42" i="16"/>
  <c r="J42" i="16"/>
  <c r="I42" i="16"/>
  <c r="I144" i="16"/>
  <c r="J144" i="16"/>
  <c r="H144" i="16"/>
  <c r="H525" i="16"/>
  <c r="I525" i="16"/>
  <c r="F525" i="16"/>
  <c r="J525" i="16"/>
  <c r="H896" i="16"/>
  <c r="J896" i="16"/>
  <c r="F896" i="16"/>
  <c r="I896" i="16"/>
  <c r="I914" i="16"/>
  <c r="F914" i="16"/>
  <c r="H914" i="16"/>
  <c r="J914" i="16"/>
  <c r="G925" i="16"/>
  <c r="J946" i="16"/>
  <c r="I946" i="16"/>
  <c r="H946" i="16"/>
  <c r="F946" i="16"/>
  <c r="F958" i="16"/>
  <c r="J958" i="16"/>
  <c r="H958" i="16"/>
  <c r="I958" i="16"/>
  <c r="H971" i="16"/>
  <c r="F971" i="16"/>
  <c r="J971" i="16"/>
  <c r="I971" i="16"/>
  <c r="G1035" i="16"/>
  <c r="H1049" i="16"/>
  <c r="I1049" i="16"/>
  <c r="F1049" i="16"/>
  <c r="J1049" i="16"/>
  <c r="I1332" i="16"/>
  <c r="J1332" i="16"/>
  <c r="F1332" i="16"/>
  <c r="H1332" i="16"/>
  <c r="F1394" i="16"/>
  <c r="I1394" i="16"/>
  <c r="H1394" i="16"/>
  <c r="J1394" i="16"/>
  <c r="G1407" i="16"/>
  <c r="J1420" i="16"/>
  <c r="H1420" i="16"/>
  <c r="F1420" i="16"/>
  <c r="I1420" i="16"/>
  <c r="F1448" i="16"/>
  <c r="J1448" i="16"/>
  <c r="I1448" i="16"/>
  <c r="H1448" i="16"/>
  <c r="G1448" i="16"/>
  <c r="F1470" i="16"/>
  <c r="H1470" i="16"/>
  <c r="J1470" i="16"/>
  <c r="I1470" i="16"/>
  <c r="I1473" i="16"/>
  <c r="H1473" i="16"/>
  <c r="F1473" i="16"/>
  <c r="J1473" i="16"/>
  <c r="J2093" i="16"/>
  <c r="I2093" i="16"/>
  <c r="H2093" i="16"/>
  <c r="F2093" i="16"/>
  <c r="G2187" i="16"/>
  <c r="H2208" i="16"/>
  <c r="I2208" i="16"/>
  <c r="J2208" i="16"/>
  <c r="F2208" i="16"/>
  <c r="G2254" i="16"/>
  <c r="G2326" i="16"/>
  <c r="H157" i="16"/>
  <c r="I157" i="16"/>
  <c r="J157" i="16"/>
  <c r="J313" i="16"/>
  <c r="I313" i="16"/>
  <c r="H313" i="16"/>
  <c r="F313" i="16"/>
  <c r="G436" i="16"/>
  <c r="H92" i="16"/>
  <c r="I92" i="16"/>
  <c r="J92" i="16"/>
  <c r="F452" i="16"/>
  <c r="J452" i="16"/>
  <c r="I452" i="16"/>
  <c r="H452" i="16"/>
  <c r="J108" i="16"/>
  <c r="I108" i="16"/>
  <c r="H108" i="16"/>
  <c r="J747" i="16"/>
  <c r="I747" i="16"/>
  <c r="F747" i="16"/>
  <c r="H747" i="16"/>
  <c r="J1142" i="16"/>
  <c r="F1142" i="16"/>
  <c r="H1142" i="16"/>
  <c r="I1142" i="16"/>
  <c r="G1272" i="16"/>
  <c r="F1278" i="16"/>
  <c r="I1278" i="16"/>
  <c r="J1278" i="16"/>
  <c r="H1278" i="16"/>
  <c r="J1348" i="16"/>
  <c r="F1348" i="16"/>
  <c r="I1348" i="16"/>
  <c r="H1348" i="16"/>
  <c r="I1522" i="16"/>
  <c r="J1522" i="16"/>
  <c r="H1522" i="16"/>
  <c r="F1522" i="16"/>
  <c r="G1754" i="16"/>
  <c r="H519" i="16"/>
  <c r="I519" i="16"/>
  <c r="J519" i="16"/>
  <c r="F519" i="16"/>
  <c r="J320" i="16"/>
  <c r="I320" i="16"/>
  <c r="H320" i="16"/>
  <c r="F320" i="16"/>
  <c r="J492" i="16"/>
  <c r="H492" i="16"/>
  <c r="I492" i="16"/>
  <c r="F492" i="16"/>
  <c r="G492" i="16"/>
  <c r="H395" i="16"/>
  <c r="J395" i="16"/>
  <c r="F395" i="16"/>
  <c r="I395" i="16"/>
  <c r="F538" i="16"/>
  <c r="H538" i="16"/>
  <c r="J538" i="16"/>
  <c r="I538" i="16"/>
  <c r="J803" i="16"/>
  <c r="F803" i="16"/>
  <c r="H803" i="16"/>
  <c r="I803" i="16"/>
  <c r="G1269" i="16"/>
  <c r="G1275" i="16"/>
  <c r="J1293" i="16"/>
  <c r="F1293" i="16"/>
  <c r="H1293" i="16"/>
  <c r="I1293" i="16"/>
  <c r="J1337" i="16"/>
  <c r="H1337" i="16"/>
  <c r="I1337" i="16"/>
  <c r="F1337" i="16"/>
  <c r="H2030" i="16"/>
  <c r="I2030" i="16"/>
  <c r="J2030" i="16"/>
  <c r="F2030" i="16"/>
  <c r="G2030" i="16"/>
  <c r="G883" i="16"/>
  <c r="F65" i="10"/>
  <c r="F64" i="10"/>
  <c r="F62" i="10"/>
  <c r="B2" i="10"/>
  <c r="F63" i="10"/>
  <c r="D25" i="10"/>
  <c r="D30" i="10"/>
  <c r="D40" i="10"/>
  <c r="D35" i="10"/>
  <c r="D45" i="10"/>
  <c r="D60" i="10"/>
  <c r="D50" i="10"/>
  <c r="D53" i="10"/>
  <c r="D59" i="10"/>
  <c r="D55" i="10"/>
  <c r="D57" i="10"/>
  <c r="D56" i="10"/>
  <c r="D58" i="10"/>
  <c r="D54" i="10"/>
  <c r="D51" i="10"/>
  <c r="D52" i="10"/>
  <c r="G62" i="10"/>
  <c r="J5" i="16"/>
  <c r="G64" i="10"/>
  <c r="G65" i="10"/>
  <c r="I5" i="16"/>
  <c r="H5" i="16"/>
  <c r="G63" i="10"/>
  <c r="J11" i="16"/>
  <c r="H11" i="16"/>
  <c r="I11" i="16"/>
  <c r="J7" i="16"/>
  <c r="I7" i="16"/>
  <c r="H7" i="16"/>
  <c r="J18" i="16"/>
  <c r="I18" i="16"/>
  <c r="H18" i="16"/>
  <c r="I19" i="16"/>
  <c r="H19" i="16"/>
  <c r="J19" i="16"/>
  <c r="J14" i="16"/>
  <c r="I14" i="16"/>
  <c r="H14" i="16"/>
  <c r="I16" i="16"/>
  <c r="J16" i="16"/>
  <c r="H16" i="16"/>
  <c r="I12" i="16"/>
  <c r="H12" i="16"/>
  <c r="J12" i="16"/>
  <c r="I6" i="16"/>
  <c r="H6" i="16"/>
  <c r="J6" i="16"/>
  <c r="I17" i="16"/>
  <c r="J17" i="16"/>
  <c r="H17" i="16"/>
  <c r="I10" i="16"/>
  <c r="H10" i="16"/>
  <c r="J10" i="16"/>
  <c r="J13" i="16"/>
  <c r="I13" i="16"/>
  <c r="H13" i="16"/>
  <c r="H8" i="16"/>
  <c r="J8" i="16"/>
  <c r="I8" i="16"/>
  <c r="H9" i="16"/>
  <c r="J9" i="16"/>
  <c r="I9" i="16"/>
  <c r="I15" i="16"/>
  <c r="J15" i="16"/>
  <c r="H15" i="16"/>
  <c r="B47" i="4"/>
  <c r="A33" i="10"/>
  <c r="G68" i="4"/>
  <c r="D49" i="4"/>
  <c r="G43" i="4"/>
  <c r="B44" i="4"/>
  <c r="A30" i="10"/>
  <c r="B53" i="4"/>
  <c r="A38" i="10"/>
  <c r="B65" i="4"/>
  <c r="A48" i="10"/>
  <c r="B34" i="4"/>
  <c r="A22" i="10"/>
  <c r="A17" i="10"/>
  <c r="A25" i="10"/>
  <c r="B62" i="4"/>
  <c r="A45" i="10"/>
  <c r="B56" i="4"/>
  <c r="A40" i="10"/>
  <c r="A18" i="10"/>
  <c r="A28" i="10"/>
  <c r="B59" i="4"/>
  <c r="A43" i="10"/>
  <c r="G55" i="4"/>
  <c r="D43" i="4"/>
  <c r="D31" i="4"/>
  <c r="P37" i="4"/>
  <c r="Q37" i="4"/>
  <c r="G31" i="4"/>
  <c r="G61" i="4"/>
  <c r="G37" i="4"/>
  <c r="D55" i="4"/>
  <c r="D61" i="4"/>
  <c r="B46" i="4"/>
  <c r="A32" i="10"/>
  <c r="B52" i="4"/>
  <c r="A37" i="10"/>
  <c r="B64" i="4"/>
  <c r="A47" i="10"/>
  <c r="B33" i="4"/>
  <c r="A21" i="10"/>
  <c r="A16" i="10"/>
  <c r="A26" i="10"/>
  <c r="A27" i="10"/>
  <c r="B51" i="4"/>
  <c r="A36" i="10"/>
  <c r="B63" i="4"/>
  <c r="A46" i="10"/>
  <c r="B57" i="4"/>
  <c r="A41" i="10"/>
  <c r="B32" i="4"/>
  <c r="A20" i="10"/>
  <c r="B58" i="4"/>
  <c r="A42" i="10"/>
  <c r="D37" i="4"/>
  <c r="B77" i="4"/>
  <c r="A55" i="10"/>
  <c r="B75" i="4"/>
  <c r="A54" i="10"/>
  <c r="B55" i="4"/>
  <c r="A39" i="10"/>
  <c r="B71" i="4"/>
  <c r="A51" i="10"/>
  <c r="B81" i="4"/>
  <c r="A57" i="10"/>
  <c r="B83" i="4"/>
  <c r="A58" i="10"/>
  <c r="B61" i="4"/>
  <c r="A44" i="10"/>
  <c r="B69" i="4"/>
  <c r="A50" i="10"/>
  <c r="B85" i="4"/>
  <c r="A59" i="10"/>
  <c r="B43" i="4"/>
  <c r="A29" i="10"/>
  <c r="B87" i="4"/>
  <c r="A60" i="10"/>
  <c r="B49" i="4"/>
  <c r="A34" i="10"/>
  <c r="B79" i="4"/>
  <c r="A56" i="10"/>
  <c r="B37" i="4"/>
  <c r="A24" i="10"/>
  <c r="B73" i="4"/>
  <c r="A53" i="10"/>
  <c r="H66" i="10"/>
  <c r="H67" i="10"/>
  <c r="D2" i="10"/>
  <c r="I3" i="4"/>
  <c r="F3" i="4"/>
  <c r="B88"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John Plyler</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<sst xmlns="http://schemas.openxmlformats.org/spreadsheetml/2006/main" count="10602" uniqueCount="5201">
  <si>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</si>
  <si>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</si>
  <si>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</si>
  <si>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</si>
  <si>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</si>
  <si>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</si>
  <si>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30"/>
  </si>
  <si>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</si>
  <si>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</si>
  <si>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</si>
  <si>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</si>
  <si>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</si>
  <si>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</si>
  <si>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</si>
  <si>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</si>
  <si>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</si>
  <si>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</si>
  <si>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</si>
  <si>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</si>
  <si>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</si>
  <si>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</si>
  <si>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</si>
  <si>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</si>
  <si>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</si>
  <si>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</si>
  <si>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</si>
  <si>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</si>
  <si>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</si>
  <si>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</si>
  <si>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</si>
  <si>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</si>
  <si>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</si>
  <si>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</si>
  <si>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</si>
  <si>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</si>
  <si>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</si>
  <si>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</si>
  <si>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</si>
  <si>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</si>
  <si>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</si>
  <si>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</si>
  <si>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</si>
  <si>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</si>
  <si>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</si>
  <si>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</si>
  <si>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</si>
  <si>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</si>
  <si>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</si>
  <si>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</si>
  <si>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</si>
  <si>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</si>
  <si>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</si>
  <si>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</si>
  <si>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</si>
  <si>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</si>
  <si>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</si>
  <si>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</si>
  <si>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</si>
  <si>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</si>
  <si>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</si>
  <si>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</si>
  <si>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</si>
  <si>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</si>
  <si>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</si>
  <si>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</si>
  <si>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</si>
  <si>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</si>
  <si>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</si>
  <si>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</si>
  <si>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</si>
  <si>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</si>
  <si>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</si>
  <si>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</si>
  <si>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</si>
  <si>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</si>
  <si>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</si>
  <si>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</si>
  <si>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</si>
  <si>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</si>
  <si>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</si>
  <si>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</si>
  <si>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</si>
  <si>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</si>
  <si>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</si>
  <si>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</si>
  <si>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</si>
  <si>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</si>
  <si>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</si>
  <si>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</si>
  <si>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</si>
  <si>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</si>
  <si>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</si>
  <si>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</si>
  <si>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</si>
  <si>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</si>
  <si>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</si>
  <si>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</si>
  <si>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</si>
  <si>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</si>
  <si>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</si>
  <si>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</si>
  <si>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</si>
  <si>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</si>
  <si>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</si>
  <si>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</si>
  <si>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</si>
  <si>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</si>
  <si>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</si>
  <si>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</si>
  <si>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</si>
  <si>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</si>
  <si>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</si>
  <si>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</si>
  <si>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</si>
  <si>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</si>
  <si>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</si>
  <si>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</si>
  <si>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</si>
  <si>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</si>
  <si>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</si>
  <si>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</si>
  <si>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</si>
  <si>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</si>
  <si>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</si>
  <si>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</si>
  <si>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</si>
  <si>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</si>
  <si>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</si>
  <si>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</si>
  <si>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</si>
  <si>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</si>
  <si>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</si>
  <si>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</si>
  <si>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</si>
  <si>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</si>
  <si>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</si>
  <si>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</si>
  <si>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</si>
  <si>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</si>
  <si>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</si>
  <si>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</si>
  <si>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</si>
  <si>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</si>
  <si>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</si>
  <si>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</si>
  <si>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</si>
  <si>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</si>
  <si>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</si>
  <si>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</si>
  <si>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</si>
  <si>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</si>
  <si>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</si>
  <si>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</si>
  <si>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</si>
  <si>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</si>
  <si>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</si>
  <si>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</si>
  <si>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</si>
  <si>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</si>
  <si>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</si>
  <si>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</si>
  <si>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</si>
  <si>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</si>
  <si>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</si>
  <si>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</si>
  <si>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</si>
  <si>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</si>
  <si>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</si>
  <si>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</si>
  <si>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</si>
  <si>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</si>
  <si>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</si>
  <si>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</si>
  <si>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</si>
  <si>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</si>
  <si>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</si>
  <si>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</si>
  <si>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</si>
  <si>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</si>
  <si>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</si>
  <si>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</si>
  <si>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</si>
  <si>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</si>
  <si>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</si>
  <si>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</si>
  <si>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</si>
  <si>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</si>
  <si>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</si>
  <si>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</si>
  <si>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</si>
  <si>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</si>
  <si>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</si>
  <si>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</si>
  <si>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</si>
  <si>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</si>
  <si>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</si>
  <si>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</si>
  <si>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</si>
  <si>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</si>
  <si>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</si>
  <si>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</si>
  <si>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</si>
  <si>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</si>
  <si>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</si>
  <si>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</si>
  <si>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</si>
  <si>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</si>
  <si>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</si>
  <si>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</si>
  <si>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</si>
  <si>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</si>
  <si>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</si>
  <si>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</si>
  <si>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</si>
  <si>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</si>
  <si>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</si>
  <si>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</si>
  <si>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</si>
  <si>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</si>
  <si>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</si>
  <si>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</si>
  <si>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</si>
  <si>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</si>
  <si>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</si>
  <si>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</si>
  <si>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</si>
  <si>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</si>
  <si>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</si>
  <si>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</si>
  <si>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</si>
  <si>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</si>
  <si>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</si>
  <si>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</si>
  <si>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</si>
  <si>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</si>
  <si>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</si>
  <si>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</si>
  <si>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</si>
  <si>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</si>
  <si>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</si>
  <si>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</si>
  <si>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</si>
  <si>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</si>
  <si>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</si>
  <si>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</si>
  <si>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</si>
  <si>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</si>
  <si>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</si>
  <si>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</si>
  <si>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</si>
  <si>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</si>
  <si>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</si>
  <si>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</si>
  <si>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</si>
  <si>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</si>
  <si>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</si>
  <si>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</si>
  <si>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</si>
  <si>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</si>
  <si>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</si>
  <si>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</si>
  <si>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</si>
  <si>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</si>
  <si>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</si>
  <si>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</si>
  <si>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</si>
  <si>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</si>
  <si>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</si>
  <si>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</si>
  <si>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</si>
  <si>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</si>
  <si>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</si>
  <si>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</si>
  <si>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</si>
  <si>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</si>
  <si>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</si>
  <si>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</si>
  <si>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</si>
  <si>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</si>
  <si>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</si>
  <si>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</si>
  <si>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</si>
  <si>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</si>
  <si>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</si>
  <si>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</si>
  <si>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</si>
  <si>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</si>
  <si>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</si>
  <si>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</si>
  <si>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</si>
  <si>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</si>
  <si>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</si>
  <si>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</si>
  <si>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</si>
  <si>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</si>
  <si>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</si>
  <si>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</si>
  <si>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</si>
  <si>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</si>
  <si>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</si>
  <si>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</si>
  <si>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</si>
  <si>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</si>
  <si>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</si>
  <si>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</si>
  <si>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</si>
  <si>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</si>
  <si>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</si>
  <si>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</si>
  <si>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</si>
  <si>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</si>
  <si>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</si>
  <si>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</si>
  <si>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</si>
  <si>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</si>
  <si>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</si>
  <si>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</si>
  <si>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</si>
  <si>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</si>
  <si>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</si>
  <si>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</si>
  <si>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</si>
  <si>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</si>
  <si>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</si>
  <si>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</si>
  <si>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</si>
  <si>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</si>
  <si>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</si>
  <si>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</si>
  <si>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</si>
  <si>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</si>
  <si>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</si>
  <si>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</si>
  <si>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</si>
  <si>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</si>
  <si>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</si>
  <si>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</si>
  <si>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</si>
  <si>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</si>
  <si>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</si>
  <si>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</si>
  <si>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</si>
  <si>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</si>
  <si>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</si>
  <si>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</si>
  <si>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</si>
  <si>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</si>
  <si>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</si>
  <si>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</si>
  <si>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</si>
  <si>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</si>
  <si>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</si>
  <si>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</si>
  <si>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</si>
  <si>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</si>
  <si>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</si>
  <si>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</si>
  <si>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</si>
  <si>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</si>
  <si>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</si>
  <si>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</si>
  <si>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</si>
  <si>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</si>
  <si>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</si>
  <si>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</si>
  <si>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</si>
  <si>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</si>
  <si>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</si>
  <si>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</si>
  <si>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</si>
  <si>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</si>
  <si>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</si>
  <si>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</si>
  <si>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</si>
  <si>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</si>
  <si>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</si>
  <si>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</si>
  <si>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</si>
  <si>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</si>
  <si>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</si>
  <si>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</si>
  <si>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</si>
  <si>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</si>
  <si>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</si>
  <si>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</si>
  <si>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</si>
  <si>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</si>
  <si>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</si>
  <si>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</si>
  <si>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</si>
  <si>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</si>
  <si>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</si>
  <si>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</si>
  <si>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</si>
  <si>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</si>
  <si>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</si>
  <si>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</si>
  <si>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</si>
  <si>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</si>
  <si>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</si>
  <si>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</si>
  <si>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</si>
  <si>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</si>
  <si>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</si>
  <si>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</si>
  <si>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</si>
  <si>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</si>
  <si>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</si>
  <si>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</si>
  <si>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</si>
  <si>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</si>
  <si>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</si>
  <si>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</si>
  <si>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</si>
  <si>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</si>
  <si>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</si>
  <si>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</si>
  <si>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</si>
  <si>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</si>
  <si>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</si>
  <si>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</si>
  <si>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</si>
  <si>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</si>
  <si>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</si>
  <si>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</si>
  <si>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</si>
  <si>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</si>
  <si>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</si>
  <si>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</si>
  <si>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</si>
  <si>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</si>
  <si>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</si>
  <si>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</si>
  <si>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</si>
  <si>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</si>
  <si>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</si>
  <si>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</si>
  <si>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</si>
  <si>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</si>
  <si>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</si>
  <si>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</si>
  <si>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</si>
  <si>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</si>
  <si>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</si>
  <si>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</si>
  <si>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</si>
  <si>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</si>
  <si>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</si>
  <si>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</si>
  <si>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</si>
  <si>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</si>
  <si>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</si>
  <si>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</si>
  <si>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</si>
  <si>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</si>
  <si>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</si>
  <si>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</si>
  <si>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</si>
  <si>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</si>
  <si>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</si>
  <si>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</si>
  <si>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</si>
  <si>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</si>
  <si>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</si>
  <si>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</si>
  <si>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</si>
  <si>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</si>
  <si>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</si>
  <si>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</si>
  <si>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</si>
  <si>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</si>
  <si>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</si>
  <si>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</si>
  <si>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</si>
  <si>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</si>
  <si>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</si>
  <si>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</si>
  <si>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</si>
  <si>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</si>
  <si>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</si>
  <si>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</si>
  <si>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</si>
  <si>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</si>
  <si>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</si>
  <si>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</si>
  <si>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</si>
  <si>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</si>
  <si>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</si>
  <si>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</si>
  <si>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</si>
  <si>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</si>
  <si>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</si>
  <si>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</si>
  <si>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</si>
  <si>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</si>
  <si>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</si>
  <si>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</si>
  <si>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</si>
  <si>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</si>
  <si>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</si>
  <si>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</si>
  <si>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</si>
  <si>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</si>
  <si>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</si>
  <si>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</si>
  <si>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</si>
  <si>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</si>
  <si>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</si>
  <si>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</si>
  <si>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</si>
  <si>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</si>
  <si>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</si>
  <si>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</si>
  <si>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</si>
  <si>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</si>
  <si>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</si>
  <si>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</si>
  <si>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</si>
  <si>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</si>
  <si>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</si>
  <si>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</si>
  <si>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</si>
  <si>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</si>
  <si>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</si>
  <si>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</si>
  <si>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</si>
  <si>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</si>
  <si>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</si>
  <si>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</si>
  <si>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</si>
  <si>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</si>
  <si>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</si>
  <si>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</si>
  <si>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</si>
  <si>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</si>
  <si>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</si>
  <si>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</si>
  <si>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</si>
  <si>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</si>
  <si>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</si>
  <si>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</si>
  <si>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</si>
  <si>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</si>
  <si>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</si>
  <si>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</si>
  <si>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</si>
  <si>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</si>
  <si>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</si>
  <si>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</si>
  <si>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</si>
  <si>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</si>
  <si>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</si>
  <si>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</si>
  <si>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</si>
  <si>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</si>
  <si>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</si>
  <si>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</si>
  <si>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</si>
  <si>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</si>
  <si>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</si>
  <si>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</si>
  <si>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</si>
  <si>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</si>
  <si>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</si>
  <si>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</si>
  <si>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</si>
  <si>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</si>
  <si>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</si>
  <si>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</si>
  <si>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</si>
  <si>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</si>
  <si>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</si>
  <si>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</si>
  <si>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</si>
  <si>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</si>
  <si>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</si>
  <si>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</si>
  <si>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</si>
  <si>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</si>
  <si>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</si>
  <si>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</si>
  <si>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</si>
  <si>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</si>
  <si>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</si>
  <si>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</si>
  <si>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</si>
  <si>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</si>
  <si>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</si>
  <si>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</si>
  <si>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</si>
  <si>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</si>
  <si>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</si>
  <si>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</si>
  <si>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</si>
  <si>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</si>
  <si>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</si>
  <si>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</si>
  <si>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</si>
  <si>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</si>
  <si>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</si>
  <si>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</si>
  <si>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</si>
  <si>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</si>
  <si>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</si>
  <si>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</si>
  <si>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</si>
  <si>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</si>
  <si>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</si>
  <si>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</si>
  <si>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</si>
  <si>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</si>
  <si>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</si>
  <si>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</si>
  <si>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</si>
  <si>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</si>
  <si>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</si>
  <si>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</si>
  <si>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</si>
  <si>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</si>
  <si>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</si>
  <si>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</si>
  <si>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</si>
  <si>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</si>
  <si>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</si>
  <si>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</si>
  <si>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</si>
  <si>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</si>
  <si>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</si>
  <si>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</si>
  <si>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</si>
  <si>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</si>
  <si>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</si>
  <si>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</si>
  <si>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</si>
  <si>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</si>
  <si>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</si>
  <si>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</si>
  <si>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</si>
  <si>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</si>
  <si>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</si>
  <si>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</si>
  <si>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</si>
  <si>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</si>
  <si>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</si>
  <si>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</si>
  <si>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</si>
  <si>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</si>
  <si>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</si>
  <si>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</si>
  <si>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</si>
  <si>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</si>
  <si>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</si>
  <si>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A ~ J 질문 답변 안내서(69~87줄).  어떤 광물에 대한 질문1 또는 질문2의 응답이 하나라도 "Yes"일 경우, A ~ J 질문 답변은 필수입니다.
답변은 반드시 영어로 기입해야 합니다.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</si>
  <si>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</si>
  <si>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</si>
  <si>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</si>
  <si>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</si>
  <si>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</si>
  <si>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</si>
  <si>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</si>
  <si>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</si>
  <si>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</si>
  <si>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</si>
  <si>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</si>
  <si>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</si>
  <si>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</si>
  <si>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</si>
  <si>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</si>
  <si>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</si>
  <si>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</si>
  <si>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</si>
  <si>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</si>
  <si>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</si>
  <si>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</si>
  <si>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</si>
  <si>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</si>
  <si>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</si>
  <si>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</si>
  <si>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</si>
  <si>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</si>
  <si>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</si>
  <si>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</si>
  <si>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</si>
  <si>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</si>
  <si>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</si>
  <si>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</si>
  <si>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</si>
  <si>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</si>
  <si>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</si>
  <si>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</si>
  <si>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</si>
  <si>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</si>
  <si>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</si>
  <si>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</si>
  <si>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</si>
  <si>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</si>
  <si>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</si>
  <si>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</si>
  <si>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</si>
  <si>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</si>
  <si>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</si>
  <si>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</si>
  <si>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</si>
  <si>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</si>
  <si>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</si>
  <si>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</si>
  <si>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</si>
  <si>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</si>
  <si>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</si>
  <si>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</si>
  <si>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</si>
  <si>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</si>
  <si>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</si>
  <si>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</si>
  <si>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</si>
  <si>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</si>
  <si>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</si>
  <si>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</si>
  <si>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</si>
  <si>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</si>
  <si>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</si>
  <si>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</si>
  <si>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</si>
  <si>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</si>
  <si>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</si>
  <si>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</si>
  <si>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</si>
  <si>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</si>
  <si>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</si>
  <si>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</si>
  <si>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</si>
  <si>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</si>
  <si>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</si>
  <si>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</si>
  <si>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</si>
  <si>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</si>
  <si>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</si>
  <si>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</si>
  <si>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</si>
  <si>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</si>
  <si>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</si>
  <si>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</si>
  <si>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</si>
  <si>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</si>
  <si>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</si>
  <si>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</si>
  <si>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</si>
  <si>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</si>
  <si>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</si>
  <si>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</si>
  <si>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</si>
  <si>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</si>
  <si>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</si>
  <si>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</si>
  <si>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</si>
  <si>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</si>
  <si>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</si>
  <si>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</si>
  <si>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</si>
  <si>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</si>
  <si>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</si>
  <si>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</si>
  <si>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</si>
  <si>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</si>
  <si>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</si>
  <si>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</si>
  <si>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6" type="noConversion"/>
  </si>
  <si>
    <t>I.您的验证程序是否有包括纠正措施管理？</t>
    <phoneticPr fontId="6" type="noConversion"/>
  </si>
  <si>
    <t xml:space="preserve">J.您是否服从于美国证券交易委员会所公布的规定？ </t>
    <phoneticPr fontId="6" type="noConversion"/>
  </si>
  <si>
    <t>注释和附件</t>
    <phoneticPr fontId="6" type="noConversion"/>
  </si>
  <si>
    <t>是</t>
    <phoneticPr fontId="6" type="noConversion"/>
  </si>
  <si>
    <t>否</t>
    <phoneticPr fontId="6" type="noConversion"/>
  </si>
  <si>
    <t>不知道</t>
    <phoneticPr fontId="6" type="noConversion"/>
  </si>
  <si>
    <t>是，全部100%</t>
    <phoneticPr fontId="6" type="noConversion"/>
  </si>
  <si>
    <t>否，但超过75%</t>
    <phoneticPr fontId="6" type="noConversion"/>
  </si>
  <si>
    <t>否，但超过50%</t>
    <phoneticPr fontId="6" type="noConversion"/>
  </si>
  <si>
    <t>否，但超过25%</t>
    <phoneticPr fontId="6" type="noConversion"/>
  </si>
  <si>
    <t>否，但少于25%</t>
    <phoneticPr fontId="6" type="noConversion"/>
  </si>
  <si>
    <t>完全没有</t>
    <phoneticPr fontId="6" type="noConversion"/>
  </si>
  <si>
    <t>原用冶炼厂识别信息</t>
    <phoneticPr fontId="6" type="noConversion"/>
  </si>
  <si>
    <t>新用冶炼厂识别信息</t>
    <phoneticPr fontId="6" type="noConversion"/>
  </si>
  <si>
    <t xml:space="preserve">金属  </t>
    <phoneticPr fontId="6" type="noConversion"/>
  </si>
  <si>
    <t>冶炼厂标准名称</t>
    <phoneticPr fontId="6" type="noConversion"/>
  </si>
  <si>
    <t>所用的别名</t>
    <phoneticPr fontId="6" type="noConversion"/>
  </si>
  <si>
    <t>冶炼厂冶炼设施所在地（国家）</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</si>
  <si>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</si>
  <si>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</si>
  <si>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</si>
  <si>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</si>
  <si>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</si>
  <si>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</si>
  <si>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</si>
  <si>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</si>
  <si>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</si>
  <si>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</si>
  <si>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</si>
  <si>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</si>
  <si>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</si>
  <si>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</si>
  <si>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</si>
  <si>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</si>
  <si>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</si>
  <si>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</si>
  <si>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</si>
  <si>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</si>
  <si>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</si>
  <si>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</si>
  <si>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</si>
  <si>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</si>
  <si>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</si>
  <si>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</si>
  <si>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</si>
  <si>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</si>
  <si>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</si>
  <si>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</si>
  <si>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</si>
  <si>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</si>
  <si>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</si>
  <si>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</si>
  <si>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</si>
  <si>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</si>
  <si>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</si>
  <si>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</si>
  <si>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</si>
  <si>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</si>
  <si>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</si>
  <si>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</si>
  <si>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</si>
  <si>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</si>
  <si>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</si>
  <si>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</si>
  <si>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</si>
  <si>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</si>
  <si>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</si>
  <si>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</si>
  <si>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</si>
  <si>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</si>
  <si>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</si>
  <si>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</si>
  <si>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</si>
  <si>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</si>
  <si>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</si>
  <si>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</si>
  <si>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</si>
  <si>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</si>
  <si>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</si>
  <si>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</si>
  <si>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</si>
  <si>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</si>
  <si>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</si>
  <si>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</si>
  <si>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</si>
  <si>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</si>
  <si>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</si>
  <si>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</si>
  <si>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</si>
  <si>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</si>
  <si>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</si>
  <si>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</si>
  <si>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</si>
  <si>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</si>
  <si>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</si>
  <si>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</si>
  <si>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</si>
  <si>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</si>
  <si>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</si>
  <si>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</si>
  <si>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</si>
  <si>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</si>
  <si>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</si>
  <si>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30"/>
  </si>
  <si>
    <t xml:space="preserve">
</t>
    <phoneticPr fontId="30"/>
  </si>
  <si>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</si>
  <si>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</si>
  <si>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</si>
  <si>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</si>
  <si>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</si>
  <si>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</si>
  <si>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</si>
  <si>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</si>
  <si>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</si>
  <si>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</si>
  <si>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</si>
  <si>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</si>
  <si>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</si>
  <si>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</si>
  <si>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</si>
  <si>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</si>
  <si>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</si>
  <si>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</si>
  <si>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</si>
  <si>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</si>
  <si>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</si>
  <si>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</si>
  <si>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</si>
  <si>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</si>
  <si>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</si>
  <si>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</si>
  <si>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</si>
  <si>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</si>
  <si>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</si>
  <si>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</si>
  <si>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</si>
  <si>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</si>
  <si>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</si>
  <si>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</si>
  <si>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</si>
  <si>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</si>
  <si>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</si>
  <si>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</si>
  <si>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</si>
  <si>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</si>
  <si>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</si>
  <si>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</si>
  <si>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</si>
  <si>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</si>
  <si>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</si>
  <si>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</si>
  <si>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</si>
  <si>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</si>
  <si>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</si>
  <si>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</si>
  <si>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</si>
  <si>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</si>
  <si>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</si>
  <si>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</si>
  <si>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</si>
  <si>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</si>
  <si>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</si>
  <si>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</si>
  <si>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</si>
  <si>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</si>
  <si>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</si>
  <si>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</si>
  <si>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</si>
  <si>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</si>
  <si>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</si>
  <si>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</si>
  <si>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</si>
  <si>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</si>
  <si>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</si>
  <si>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</si>
  <si>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</si>
  <si>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</si>
  <si>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</si>
  <si>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</si>
  <si>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</si>
  <si>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</si>
  <si>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</si>
  <si>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</si>
  <si>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</si>
  <si>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30"/>
  </si>
  <si>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</si>
  <si>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</si>
  <si>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</si>
  <si>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</si>
  <si>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</si>
  <si>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</si>
  <si>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30"/>
  </si>
  <si>
    <t>B27</t>
    <phoneticPr fontId="30"/>
  </si>
  <si>
    <t>B28</t>
    <phoneticPr fontId="30"/>
  </si>
  <si>
    <t>B29</t>
    <phoneticPr fontId="30"/>
  </si>
  <si>
    <t>B38</t>
    <phoneticPr fontId="30"/>
  </si>
  <si>
    <t>B39</t>
  </si>
  <si>
    <t>B40</t>
  </si>
  <si>
    <t>B41</t>
  </si>
  <si>
    <t>D25</t>
    <phoneticPr fontId="30"/>
  </si>
  <si>
    <t>G25</t>
    <phoneticPr fontId="30"/>
  </si>
  <si>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</si>
  <si>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30"/>
  </si>
  <si>
    <t>necessary?</t>
    <phoneticPr fontId="30"/>
  </si>
  <si>
    <t>incomplete</t>
    <phoneticPr fontId="30"/>
  </si>
  <si>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</si>
  <si>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</si>
  <si>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</si>
  <si>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</si>
  <si>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</si>
  <si>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</si>
  <si>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</si>
  <si>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</si>
  <si>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</si>
  <si>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</si>
  <si>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</si>
  <si>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</si>
  <si>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</si>
  <si>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</si>
  <si>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</si>
  <si>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</si>
  <si>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</si>
  <si>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</si>
  <si>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</si>
  <si>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</si>
  <si>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</si>
  <si>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</si>
  <si>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</si>
  <si>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</si>
  <si>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</si>
  <si>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</si>
  <si>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</si>
  <si>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</si>
  <si>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</si>
  <si>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</si>
  <si>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</si>
  <si>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</si>
  <si>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</si>
  <si>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</si>
  <si>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</si>
  <si>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</si>
  <si>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</si>
  <si>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</si>
  <si>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</si>
  <si>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</si>
  <si>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</si>
  <si>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</si>
  <si>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</si>
  <si>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</si>
  <si>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</si>
  <si>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</si>
  <si>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</si>
  <si>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</si>
  <si>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</si>
  <si>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</si>
  <si>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</si>
  <si>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</si>
  <si>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</si>
  <si>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</si>
  <si>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</si>
  <si>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</si>
  <si>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</si>
  <si>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</si>
  <si>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</si>
  <si>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</si>
  <si>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</si>
  <si>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</si>
  <si>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</si>
  <si>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</si>
  <si>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</si>
  <si>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</si>
  <si>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</si>
  <si>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</si>
  <si>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</si>
  <si>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</si>
  <si>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</si>
  <si>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</si>
  <si>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</si>
  <si>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1. 输入贵公司的法定名称。请不要使用缩写。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</si>
  <si>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</si>
  <si>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</si>
  <si>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</si>
  <si>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</si>
  <si>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</si>
  <si>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</si>
  <si>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</si>
  <si>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</si>
  <si>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</si>
  <si>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</si>
  <si>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</si>
  <si>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</si>
  <si>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</si>
  <si>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A. 请回答是(Yes)或不是(No)。如需要可加注释。</t>
    <phoneticPr fontId="6" type="noConversion"/>
  </si>
  <si>
    <t>B. 请回答是(Yes)或不是(No)，如果回答是（Yes）请在注释栏位内提供网址链接。</t>
    <phoneticPr fontId="6" type="noConversion"/>
  </si>
  <si>
    <t xml:space="preserve">C. 请回答是(Yes)或不是(No)。如有需要，请提建议。 请查阅定义表以了解“无刚果民主共和国的冲突”的定义。 </t>
    <phoneticPr fontId="6" type="noConversion"/>
  </si>
  <si>
    <t>G. 请回答是(Yes)或不是(No)。如有需要，请提建议</t>
    <phoneticPr fontId="6" type="noConversion"/>
  </si>
  <si>
    <t>I. 请回答是(Yes)或不是(No)。如回答“是（Yes）”，则请说明贵公司是如何实施纠正措施流程。</t>
    <phoneticPr fontId="6" type="noConversion"/>
  </si>
  <si>
    <t>J.请回答是(Yes)或不是(No)。美国证券交易委员会揭发冲突矿产的要求适用于所有遵循美国证券交易法的在美国证券交易所上市的公司。欲了解更多信息，请参阅www.sec.gov。</t>
    <phoneticPr fontId="6" type="noConversion"/>
  </si>
  <si>
    <t>冶炼厂名单工作表的填写说明。只限英文作答</t>
    <phoneticPr fontId="6" type="noConversion"/>
  </si>
  <si>
    <t>注：带星号（*）列表示此区域必须填写。</t>
    <phoneticPr fontId="6" type="noConversion"/>
  </si>
  <si>
    <t xml:space="preserve">此模板允许使用冶炼厂参考名单查询冶炼厂识别号码。 利用冶炼厂参考名单的功能，从左到右填写列B,C,D和E。                           每种金属、冶炼厂、国家联合需单独一行表示。 </t>
    <phoneticPr fontId="6" type="noConversion"/>
  </si>
  <si>
    <t xml:space="preserve">15. 冶炼厂用的原料100%全部来自回收料或报废料吗？ - 若冶炼厂仅使用回收料或报废料作为提炼原料而没有使用其它物料则答“是（Yes）”， 否则答“不是（No）”。 </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</si>
  <si>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</si>
  <si>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</si>
  <si>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</si>
  <si>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</si>
  <si>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</si>
  <si>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</si>
  <si>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</si>
  <si>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</si>
  <si>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</si>
  <si>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</si>
  <si>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</si>
  <si>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</si>
  <si>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</si>
  <si>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</si>
  <si>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</si>
  <si>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</si>
  <si>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</si>
  <si>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</si>
  <si>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</si>
  <si>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</si>
  <si>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</si>
  <si>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</si>
  <si>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</si>
  <si>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</si>
  <si>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</si>
  <si>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</si>
  <si>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</si>
  <si>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</si>
  <si>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</si>
  <si>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</si>
  <si>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</si>
  <si>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</si>
  <si>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</si>
  <si>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</si>
  <si>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</si>
  <si>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</si>
  <si>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</si>
  <si>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</si>
  <si>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</si>
  <si>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</si>
  <si>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</si>
  <si>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</si>
  <si>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</si>
  <si>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</si>
  <si>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</si>
  <si>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</si>
  <si>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</si>
  <si>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</si>
  <si>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</si>
  <si>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</si>
  <si>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</si>
  <si>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</si>
  <si>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</si>
  <si>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</si>
  <si>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</si>
  <si>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</si>
  <si>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</si>
  <si>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</si>
  <si>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</si>
  <si>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</si>
  <si>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</si>
  <si>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</si>
  <si>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</si>
  <si>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</si>
  <si>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</si>
  <si>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</si>
  <si>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</si>
  <si>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</si>
  <si>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</si>
  <si>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</si>
  <si>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</si>
  <si>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</si>
  <si>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</si>
  <si>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</si>
  <si>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</si>
  <si>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</si>
  <si>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</si>
  <si>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</si>
  <si>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</si>
  <si>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</si>
  <si>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</si>
  <si>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</si>
  <si>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</si>
  <si>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</si>
  <si>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</si>
  <si>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</si>
  <si>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</si>
  <si>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</si>
  <si>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</si>
  <si>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</si>
  <si>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</si>
  <si>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</si>
  <si>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</si>
  <si>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</si>
  <si>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</si>
  <si>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</si>
  <si>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</si>
  <si>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</si>
  <si>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</si>
  <si>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</si>
  <si>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</si>
  <si>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</si>
  <si>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</si>
  <si>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</si>
  <si>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</si>
  <si>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</si>
  <si>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</si>
  <si>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</si>
  <si>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</si>
  <si>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</si>
  <si>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</si>
  <si>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</si>
  <si>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</si>
  <si>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</si>
  <si>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</si>
  <si>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</si>
  <si>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</si>
  <si>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</si>
  <si>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</si>
  <si>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</si>
  <si>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</si>
  <si>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</si>
  <si>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</si>
  <si>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</si>
  <si>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</si>
  <si>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</si>
  <si>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</si>
  <si>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</si>
  <si>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</si>
  <si>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</si>
  <si>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</si>
  <si>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</si>
  <si>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</si>
  <si>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</si>
  <si>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</si>
  <si>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</si>
  <si>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</si>
  <si>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30"/>
  </si>
  <si>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</si>
  <si>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</si>
  <si>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</si>
  <si>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</si>
  <si>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</si>
  <si>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</si>
  <si>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</si>
  <si>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</si>
  <si>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</si>
  <si>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</si>
  <si>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</si>
  <si>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</si>
  <si>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</si>
  <si>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</si>
  <si>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</si>
  <si>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</si>
  <si>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</si>
  <si>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</si>
  <si>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</si>
  <si>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</si>
  <si>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</si>
  <si>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</si>
  <si>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</si>
  <si>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</si>
  <si>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</si>
  <si>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</si>
  <si>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</si>
  <si>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</si>
  <si>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</si>
  <si>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</si>
  <si>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</si>
  <si>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</si>
  <si>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</si>
  <si>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</si>
  <si>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</si>
  <si>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</si>
  <si>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</si>
  <si>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</si>
  <si>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</si>
  <si>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</si>
  <si>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</si>
  <si>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</si>
  <si>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</si>
  <si>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</si>
  <si>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</si>
  <si>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</si>
  <si>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</si>
  <si>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</si>
  <si>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</si>
  <si>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</si>
  <si>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</si>
  <si>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</si>
  <si>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</si>
  <si>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</si>
  <si>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</si>
  <si>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</si>
  <si>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</si>
  <si>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</si>
  <si>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</si>
  <si>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</si>
  <si>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</si>
  <si>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</si>
  <si>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</si>
  <si>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</si>
  <si>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</si>
  <si>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</si>
  <si>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</si>
  <si>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</si>
  <si>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</si>
  <si>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</si>
  <si>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</si>
  <si>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</si>
  <si>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</si>
  <si>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</si>
  <si>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</si>
  <si>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</si>
  <si>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</si>
  <si>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</si>
  <si>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</si>
  <si>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</si>
  <si>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</si>
  <si>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</si>
  <si>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</si>
  <si>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</si>
  <si>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</si>
  <si>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</si>
  <si>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</si>
  <si>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</si>
  <si>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</si>
  <si>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</si>
  <si>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</si>
  <si>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</si>
  <si>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</si>
  <si>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</si>
  <si>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</si>
  <si>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</si>
  <si>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</si>
  <si>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</si>
  <si>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</si>
  <si>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</si>
  <si>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</si>
  <si>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</si>
  <si>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</si>
  <si>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</si>
  <si>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</si>
  <si>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</si>
  <si>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</si>
  <si>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</si>
  <si>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</si>
  <si>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</si>
  <si>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</si>
  <si>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</si>
  <si>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</si>
  <si>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</si>
  <si>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</si>
  <si>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</si>
  <si>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</si>
  <si>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</si>
  <si>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</si>
  <si>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</si>
  <si>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</si>
  <si>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</si>
  <si>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</si>
  <si>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</si>
  <si>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</si>
  <si>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</si>
  <si>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</si>
  <si>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</si>
  <si>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</si>
  <si>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</si>
  <si>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</si>
  <si>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</si>
  <si>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</si>
  <si>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</si>
  <si>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</si>
  <si>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</si>
  <si>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</si>
  <si>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</si>
  <si>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</si>
  <si>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</si>
  <si>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</si>
  <si>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</si>
  <si>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</si>
  <si>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</si>
  <si>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</si>
  <si>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</si>
  <si>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</si>
  <si>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</si>
  <si>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</si>
  <si>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</si>
  <si>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</si>
  <si>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</si>
  <si>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</si>
  <si>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</si>
  <si>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</si>
  <si>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</si>
  <si>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</si>
  <si>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</si>
  <si>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</si>
  <si>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</si>
  <si>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</si>
  <si>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</si>
  <si>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</si>
  <si>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</si>
  <si>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</si>
  <si>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</si>
  <si>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</si>
  <si>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</si>
  <si>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</si>
  <si>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</si>
  <si>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</si>
  <si>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</si>
  <si>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</si>
  <si>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</si>
  <si>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</si>
  <si>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</si>
  <si>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</si>
  <si>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</si>
  <si>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</si>
  <si>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</si>
  <si>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</si>
  <si>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</si>
  <si>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</si>
  <si>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</si>
  <si>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</si>
  <si>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</si>
  <si>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</si>
  <si>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</si>
  <si>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</si>
  <si>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</si>
  <si>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</si>
  <si>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</si>
  <si>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</si>
  <si>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</si>
  <si>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</si>
  <si>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</si>
  <si>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</si>
  <si>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</si>
  <si>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</si>
  <si>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</si>
  <si>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</si>
  <si>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</si>
  <si>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</si>
  <si>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</si>
  <si>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</si>
  <si>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</si>
  <si>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</si>
  <si>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</si>
  <si>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</si>
  <si>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</si>
  <si>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</si>
  <si>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</si>
  <si>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</si>
  <si>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</si>
  <si>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</si>
  <si>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</si>
  <si>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</si>
  <si>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</si>
  <si>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</si>
  <si>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</si>
  <si>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</si>
  <si>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</si>
  <si>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</si>
  <si>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</si>
  <si>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</si>
  <si>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</si>
  <si>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</si>
  <si>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</si>
  <si>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</si>
  <si>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</si>
  <si>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</si>
  <si>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</si>
  <si>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</si>
  <si>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</si>
  <si>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</si>
  <si>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</si>
  <si>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</si>
  <si>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</si>
  <si>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</si>
  <si>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</si>
  <si>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</si>
  <si>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</si>
  <si>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</si>
  <si>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</si>
  <si>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30"/>
  </si>
  <si>
    <t xml:space="preserve">
</t>
    <phoneticPr fontId="30"/>
  </si>
  <si>
    <t xml:space="preserve">
</t>
    <phoneticPr fontId="30"/>
  </si>
  <si>
    <t xml:space="preserve">
</t>
    <phoneticPr fontId="30"/>
  </si>
  <si>
    <t xml:space="preserve">
</t>
    <phoneticPr fontId="30"/>
  </si>
  <si>
    <t>METAL+Alias</t>
    <phoneticPr fontId="30"/>
  </si>
  <si>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</si>
  <si>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</si>
  <si>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</si>
  <si>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</si>
  <si>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</si>
  <si>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</si>
  <si>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</si>
  <si>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</si>
  <si>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</si>
  <si>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</si>
  <si>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</si>
  <si>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</si>
  <si>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</si>
  <si>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</si>
  <si>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</si>
  <si>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</si>
  <si>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</si>
  <si>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</si>
  <si>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</si>
  <si>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</si>
  <si>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</si>
  <si>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</si>
  <si>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30"/>
  </si>
  <si>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</si>
  <si>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</si>
  <si>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</si>
  <si>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</si>
  <si>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</si>
  <si>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</si>
  <si>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</si>
  <si>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</si>
  <si>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</si>
  <si>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</si>
  <si>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</si>
  <si>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</si>
  <si>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</si>
  <si>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</si>
  <si>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</si>
  <si>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</si>
  <si>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</si>
  <si>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</si>
  <si>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</si>
  <si>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</si>
  <si>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</si>
  <si>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</si>
  <si>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</si>
  <si>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</si>
  <si>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</si>
  <si>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</si>
  <si>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</si>
  <si>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</si>
  <si>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</si>
  <si>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</si>
  <si>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</si>
  <si>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</si>
  <si>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</si>
  <si>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</si>
  <si>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</si>
  <si>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</si>
  <si>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</si>
  <si>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</si>
  <si>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</si>
  <si>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</si>
  <si>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</si>
  <si>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</si>
  <si>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</si>
  <si>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</si>
  <si>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</si>
  <si>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</si>
  <si>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</si>
  <si>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</si>
  <si>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</si>
  <si>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</si>
  <si>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</si>
  <si>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</si>
  <si>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</si>
  <si>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</si>
  <si>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</si>
  <si>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</si>
  <si>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</si>
  <si>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</si>
  <si>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</si>
  <si>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</si>
  <si>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</si>
  <si>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</si>
  <si>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</si>
  <si>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</si>
  <si>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</si>
  <si>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</si>
  <si>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</si>
  <si>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</si>
  <si>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</si>
  <si>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</si>
  <si>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</si>
  <si>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</si>
  <si>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</si>
  <si>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</si>
  <si>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</si>
  <si>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</si>
  <si>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</si>
  <si>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</si>
  <si>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</si>
  <si>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</si>
  <si>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</si>
  <si>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</si>
  <si>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</si>
  <si>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</si>
  <si>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</si>
  <si>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</si>
  <si>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</si>
  <si>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</si>
  <si>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</si>
  <si>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</si>
  <si>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</si>
  <si>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</si>
  <si>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</si>
  <si>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</si>
  <si>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</si>
  <si>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</si>
  <si>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</si>
  <si>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</si>
  <si>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</si>
  <si>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</si>
  <si>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</si>
  <si>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</si>
  <si>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</si>
  <si>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</si>
  <si>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</si>
  <si>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</si>
  <si>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</si>
  <si>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</si>
  <si>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</si>
  <si>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</si>
  <si>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</si>
  <si>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</si>
  <si>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</si>
  <si>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</si>
  <si>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</si>
  <si>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</si>
  <si>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</si>
  <si>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</si>
  <si>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</si>
  <si>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</si>
  <si>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</si>
  <si>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</si>
  <si>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</si>
  <si>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</si>
  <si>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</si>
  <si>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</si>
  <si>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</si>
  <si>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</si>
  <si>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</si>
  <si>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</si>
  <si>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</si>
  <si>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</si>
  <si>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</si>
  <si>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</si>
  <si>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</si>
  <si>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</si>
  <si>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</si>
  <si>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</si>
  <si>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</si>
  <si>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</si>
  <si>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</si>
  <si>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</si>
  <si>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</si>
  <si>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</si>
  <si>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</si>
  <si>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</si>
  <si>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</si>
  <si>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</si>
  <si>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</si>
  <si>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</si>
  <si>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</si>
  <si>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</si>
  <si>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</si>
  <si>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</si>
  <si>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</si>
  <si>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</si>
  <si>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</si>
  <si>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</si>
  <si>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</si>
  <si>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</si>
  <si>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</si>
  <si>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</si>
  <si>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</si>
  <si>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</si>
  <si>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</si>
  <si>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</si>
  <si>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</si>
  <si>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</si>
  <si>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</si>
  <si>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</si>
  <si>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</si>
  <si>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</si>
  <si>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</si>
  <si>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</si>
  <si>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</si>
  <si>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</si>
  <si>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</si>
  <si>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</si>
  <si>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</si>
  <si>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</si>
  <si>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</si>
  <si>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</si>
  <si>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</si>
  <si>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</si>
  <si>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</si>
  <si>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</si>
  <si>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</si>
  <si>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</si>
  <si>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</si>
  <si>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</si>
  <si>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</si>
  <si>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</si>
  <si>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</si>
  <si>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</si>
  <si>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</si>
  <si>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</si>
  <si>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</si>
  <si>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</si>
  <si>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</si>
  <si>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</si>
  <si>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</si>
  <si>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</si>
  <si>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</si>
  <si>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</si>
  <si>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</si>
  <si>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</si>
  <si>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</si>
  <si>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</si>
  <si>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</si>
  <si>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</si>
  <si>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</si>
  <si>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</si>
  <si>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</si>
  <si>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</si>
  <si>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</si>
  <si>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</si>
  <si>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</si>
  <si>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</si>
  <si>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</si>
  <si>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</si>
  <si>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</si>
  <si>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</si>
  <si>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</si>
  <si>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</si>
  <si>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</si>
  <si>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</si>
  <si>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</si>
  <si>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</si>
  <si>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</si>
  <si>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</si>
  <si>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</si>
  <si>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</si>
  <si>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</si>
  <si>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</si>
  <si>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</si>
  <si>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</si>
  <si>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</si>
  <si>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</si>
  <si>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</si>
  <si>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</si>
  <si>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</si>
  <si>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</si>
  <si>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</si>
  <si>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</si>
  <si>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</si>
  <si>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</si>
  <si>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</si>
  <si>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</si>
  <si>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</si>
  <si>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</si>
  <si>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</si>
  <si>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</si>
  <si>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</si>
  <si>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</si>
  <si>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</si>
  <si>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</si>
  <si>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</si>
  <si>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</si>
  <si>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</si>
  <si>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</si>
  <si>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</si>
  <si>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</si>
  <si>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</si>
  <si>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</si>
  <si>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</si>
  <si>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</si>
  <si>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</si>
  <si>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</si>
  <si>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</si>
  <si>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</si>
  <si>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</si>
  <si>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</si>
  <si>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</si>
  <si>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</si>
  <si>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</si>
  <si>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</si>
  <si>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</si>
  <si>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</si>
  <si>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</si>
  <si>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</si>
  <si>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</si>
  <si>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</si>
  <si>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</si>
  <si>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</si>
  <si>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</si>
  <si>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</si>
  <si>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</si>
  <si>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</si>
  <si>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</si>
  <si>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</si>
  <si>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</si>
  <si>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</si>
  <si>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</si>
  <si>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</si>
  <si>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</si>
  <si>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</si>
  <si>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</si>
  <si>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</si>
  <si>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</si>
  <si>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</si>
  <si>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</si>
  <si>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</si>
  <si>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</si>
  <si>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</si>
  <si>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</si>
  <si>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</si>
  <si>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</si>
  <si>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</si>
  <si>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</si>
  <si>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</si>
  <si>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</si>
  <si>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</si>
  <si>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</si>
  <si>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</si>
  <si>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</si>
  <si>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</si>
  <si>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</si>
  <si>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</si>
  <si>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</si>
  <si>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</si>
  <si>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</si>
  <si>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</si>
  <si>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</si>
  <si>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</si>
  <si>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</si>
  <si>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</si>
  <si>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</si>
  <si>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</si>
  <si>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</si>
  <si>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</si>
  <si>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</si>
  <si>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</si>
  <si>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</si>
  <si>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</si>
  <si>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</si>
  <si>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</si>
  <si>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</si>
  <si>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</si>
  <si>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</si>
  <si>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</si>
  <si>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</si>
  <si>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</si>
  <si>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</si>
  <si>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</si>
  <si>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</si>
  <si>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</si>
  <si>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</si>
  <si>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</si>
  <si>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</si>
  <si>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</si>
  <si>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</si>
  <si>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</si>
  <si>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</si>
  <si>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</si>
  <si>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</si>
  <si>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</si>
  <si>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</si>
  <si>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</si>
  <si>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</si>
  <si>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</si>
  <si>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</si>
  <si>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</si>
  <si>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</si>
  <si>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</si>
  <si>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</si>
  <si>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</si>
  <si>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</si>
  <si>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</si>
  <si>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</si>
  <si>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</si>
  <si>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</si>
  <si>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</si>
  <si>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</si>
  <si>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</si>
  <si>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</si>
  <si>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</si>
  <si>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</si>
  <si>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</si>
  <si>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</si>
  <si>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</si>
  <si>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</si>
  <si>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</si>
  <si>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</si>
  <si>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</si>
  <si>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</si>
  <si>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</si>
  <si>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</si>
  <si>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</si>
  <si>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</si>
  <si>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</si>
  <si>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</si>
  <si>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</si>
  <si>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</si>
  <si>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</si>
  <si>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</si>
  <si>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</si>
  <si>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</si>
  <si>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</si>
  <si>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</si>
  <si>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</si>
  <si>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</si>
  <si>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</si>
  <si>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</si>
  <si>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</si>
  <si>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</si>
  <si>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30"/>
  </si>
  <si>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</si>
  <si>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</si>
  <si>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</si>
  <si>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</si>
  <si>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</si>
  <si>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</si>
  <si>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</si>
  <si>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</si>
  <si>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</si>
  <si>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</si>
  <si>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</si>
  <si>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</si>
  <si>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</si>
  <si>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</si>
  <si>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</si>
  <si>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</si>
  <si>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</si>
  <si>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</si>
  <si>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</si>
  <si>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</si>
  <si>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</si>
  <si>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</si>
  <si>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</si>
  <si>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</si>
  <si>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</si>
  <si>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</si>
  <si>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</si>
  <si>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</si>
  <si>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</si>
  <si>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</si>
  <si>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</si>
  <si>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</si>
  <si>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</si>
  <si>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</si>
  <si>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</si>
  <si>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</si>
  <si>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</si>
  <si>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</si>
  <si>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</si>
  <si>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</si>
  <si>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</si>
  <si>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</si>
  <si>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</si>
  <si>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</si>
  <si>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</si>
  <si>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</si>
  <si>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</si>
  <si>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</si>
  <si>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</si>
  <si>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</si>
  <si>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</si>
  <si>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</si>
  <si>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</si>
  <si>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</si>
  <si>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</si>
  <si>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</si>
  <si>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</si>
  <si>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</si>
  <si>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</si>
  <si>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</si>
  <si>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</si>
  <si>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</si>
  <si>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</si>
  <si>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</si>
  <si>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</si>
  <si>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</si>
  <si>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</si>
  <si>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</si>
  <si>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</si>
  <si>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</si>
  <si>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</si>
  <si>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</si>
  <si>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</si>
  <si>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</si>
  <si>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</si>
  <si>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</si>
  <si>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</si>
  <si>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</si>
  <si>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</si>
  <si>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</si>
  <si>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</si>
  <si>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</si>
  <si>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</si>
  <si>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</si>
  <si>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</si>
  <si>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</si>
  <si>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</si>
  <si>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</si>
  <si>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</si>
  <si>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</si>
  <si>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</si>
  <si>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</si>
  <si>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</si>
  <si>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</si>
  <si>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</si>
  <si>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</si>
  <si>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</si>
  <si>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</si>
  <si>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</si>
  <si>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</si>
  <si>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</si>
  <si>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</si>
  <si>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</si>
  <si>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</si>
  <si>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</si>
  <si>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</si>
  <si>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</si>
  <si>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</si>
  <si>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</si>
  <si>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</si>
  <si>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</si>
  <si>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</si>
  <si>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</si>
  <si>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</si>
  <si>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</si>
  <si>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</si>
  <si>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</si>
  <si>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</si>
  <si>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</si>
  <si>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</si>
  <si>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</si>
  <si>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</si>
  <si>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</si>
  <si>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</si>
  <si>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</si>
  <si>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</si>
  <si>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</si>
  <si>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</si>
  <si>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</si>
  <si>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</si>
  <si>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</si>
  <si>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</si>
  <si>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</si>
  <si>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</si>
  <si>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</si>
  <si>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</si>
  <si>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</si>
  <si>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</si>
  <si>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</si>
  <si>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</si>
  <si>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</si>
  <si>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</si>
  <si>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</si>
  <si>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</si>
  <si>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</si>
  <si>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</si>
  <si>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</si>
  <si>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</si>
  <si>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</si>
  <si>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</si>
  <si>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</si>
  <si>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</si>
  <si>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</si>
  <si>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</si>
  <si>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</si>
  <si>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</si>
  <si>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</si>
  <si>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</si>
  <si>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</si>
  <si>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</si>
  <si>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</si>
  <si>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</si>
  <si>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</si>
  <si>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</si>
  <si>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</si>
  <si>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</si>
  <si>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</si>
  <si>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</si>
  <si>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</si>
  <si>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</si>
  <si>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</si>
  <si>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</si>
  <si>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</si>
  <si>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</si>
  <si>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</si>
  <si>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</si>
  <si>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</si>
  <si>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</si>
  <si>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</si>
  <si>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</si>
  <si>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</si>
  <si>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</si>
  <si>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</si>
  <si>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</si>
  <si>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</si>
  <si>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</si>
  <si>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</si>
  <si>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</si>
  <si>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</si>
  <si>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</si>
  <si>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</si>
  <si>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</si>
  <si>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</si>
  <si>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</si>
  <si>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</si>
  <si>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</si>
  <si>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</si>
  <si>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</si>
  <si>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</si>
  <si>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</si>
  <si>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</si>
  <si>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</si>
  <si>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</si>
  <si>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</si>
  <si>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</si>
  <si>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</si>
  <si>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</si>
  <si>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</si>
  <si>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</si>
  <si>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</si>
  <si>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</si>
  <si>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</si>
  <si>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</si>
  <si>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</si>
  <si>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</si>
  <si>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</si>
  <si>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</si>
  <si>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</si>
  <si>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</si>
  <si>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</si>
  <si>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</si>
  <si>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</si>
  <si>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</si>
  <si>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</si>
  <si>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</si>
  <si>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</si>
  <si>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</si>
  <si>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</si>
  <si>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</si>
  <si>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</si>
  <si>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</si>
  <si>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</si>
  <si>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</si>
  <si>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</si>
  <si>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</si>
  <si>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</si>
  <si>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</si>
  <si>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</si>
  <si>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</si>
  <si>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</si>
  <si>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</si>
  <si>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</si>
  <si>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</si>
  <si>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</si>
  <si>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</si>
  <si>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</si>
  <si>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</si>
  <si>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</si>
  <si>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</si>
  <si>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</si>
  <si>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</si>
  <si>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</si>
  <si>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</si>
  <si>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</si>
  <si>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</si>
  <si>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</si>
  <si>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</si>
  <si>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</si>
  <si>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</si>
  <si>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</si>
  <si>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</si>
  <si>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</si>
  <si>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</si>
  <si>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</si>
  <si>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</si>
  <si>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</si>
  <si>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</si>
  <si>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</si>
  <si>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</si>
  <si>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</si>
  <si>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</si>
  <si>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</si>
  <si>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</si>
  <si>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</si>
  <si>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</si>
  <si>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</si>
  <si>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</si>
  <si>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</si>
  <si>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</si>
  <si>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</si>
  <si>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</si>
  <si>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</si>
  <si>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</si>
  <si>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</si>
  <si>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</si>
  <si>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</si>
  <si>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</si>
  <si>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</si>
  <si>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</si>
  <si>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</si>
  <si>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</si>
  <si>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</si>
  <si>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</si>
  <si>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</si>
  <si>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</si>
  <si>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</si>
  <si>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</si>
  <si>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</si>
  <si>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</si>
  <si>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</si>
  <si>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</si>
  <si>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</si>
  <si>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</si>
  <si>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</si>
  <si>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</si>
  <si>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</si>
  <si>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</si>
  <si>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</si>
  <si>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</si>
  <si>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</si>
  <si>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</si>
  <si>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</si>
  <si>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</si>
  <si>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</si>
  <si>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</si>
  <si>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</si>
  <si>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</si>
  <si>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</si>
  <si>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</si>
  <si>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</si>
  <si>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</si>
  <si>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</si>
  <si>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</si>
  <si>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</si>
  <si>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</si>
  <si>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</si>
  <si>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</si>
  <si>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</si>
  <si>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</si>
  <si>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</si>
  <si>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</si>
  <si>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</si>
  <si>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</si>
  <si>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</si>
  <si>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</si>
  <si>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</si>
  <si>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</si>
  <si>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</si>
  <si>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</si>
  <si>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</si>
  <si>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</si>
  <si>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</si>
  <si>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</si>
  <si>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</si>
  <si>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</si>
  <si>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</si>
  <si>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</si>
  <si>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</si>
  <si>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</si>
  <si>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</si>
  <si>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</si>
  <si>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</si>
  <si>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</si>
  <si>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</si>
  <si>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</si>
  <si>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</si>
  <si>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</si>
  <si>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</si>
  <si>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</si>
  <si>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</si>
  <si>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</si>
  <si>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</si>
  <si>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</si>
  <si>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</si>
  <si>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</si>
  <si>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</si>
  <si>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</si>
  <si>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</si>
  <si>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</si>
  <si>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</si>
  <si>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</si>
  <si>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</si>
  <si>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</si>
  <si>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</si>
  <si>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</si>
  <si>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</si>
  <si>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</si>
  <si>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</si>
  <si>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</si>
  <si>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</si>
  <si>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</si>
  <si>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</si>
  <si>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</si>
  <si>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</si>
  <si>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</si>
  <si>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</si>
  <si>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</si>
  <si>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</si>
  <si>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</si>
  <si>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</si>
  <si>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</si>
  <si>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</si>
  <si>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</si>
  <si>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</si>
  <si>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</si>
  <si>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</si>
  <si>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</si>
  <si>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</si>
  <si>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</si>
  <si>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</si>
  <si>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</si>
  <si>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</si>
  <si>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</si>
  <si>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</si>
  <si>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</si>
  <si>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</si>
  <si>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</si>
  <si>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</si>
  <si>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</si>
  <si>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</si>
  <si>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</si>
  <si>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</si>
  <si>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</si>
  <si>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</si>
  <si>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</si>
  <si>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</si>
  <si>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</si>
  <si>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</si>
  <si>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</si>
  <si>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</si>
  <si>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</si>
  <si>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</si>
  <si>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</si>
  <si>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</si>
  <si>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</si>
  <si>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</si>
  <si>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</si>
  <si>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</si>
  <si>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</si>
  <si>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</si>
  <si>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</si>
  <si>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</si>
  <si>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</si>
  <si>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</si>
  <si>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</si>
  <si>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</si>
  <si>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</si>
  <si>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</si>
  <si>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</si>
  <si>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</si>
  <si>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</si>
  <si>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</si>
  <si>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</si>
  <si>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</si>
  <si>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</si>
  <si>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</si>
  <si>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</si>
  <si>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</si>
  <si>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</si>
  <si>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</si>
  <si>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</si>
  <si>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</si>
  <si>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</si>
  <si>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</si>
  <si>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</si>
  <si>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</si>
  <si>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</si>
  <si>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</si>
  <si>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</si>
  <si>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</si>
  <si>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</si>
  <si>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</si>
  <si>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</si>
  <si>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</si>
  <si>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</si>
  <si>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</si>
  <si>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</si>
  <si>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</si>
  <si>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</si>
  <si>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</si>
  <si>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</si>
  <si>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</si>
  <si>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</si>
  <si>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</si>
  <si>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</si>
  <si>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</si>
  <si>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</si>
  <si>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</si>
  <si>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</si>
  <si>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</si>
  <si>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</si>
  <si>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</si>
  <si>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</si>
  <si>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</si>
  <si>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</si>
  <si>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</si>
  <si>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</si>
  <si>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</si>
  <si>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</si>
  <si>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</si>
  <si>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</si>
  <si>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</si>
  <si>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</si>
  <si>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</si>
  <si>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</si>
  <si>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</si>
  <si>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</si>
  <si>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</si>
  <si>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</si>
  <si>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</si>
  <si>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</si>
  <si>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</si>
  <si>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</si>
  <si>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</si>
  <si>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</si>
  <si>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</si>
  <si>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</si>
  <si>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</si>
  <si>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</si>
  <si>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</si>
  <si>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</si>
  <si>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</si>
  <si>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</si>
  <si>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</si>
  <si>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</si>
  <si>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</si>
  <si>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</si>
  <si>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</si>
  <si>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</si>
  <si>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</si>
  <si>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</si>
  <si>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</si>
  <si>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</si>
  <si>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</si>
  <si>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</si>
  <si>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</si>
  <si>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</si>
  <si>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</si>
  <si>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</si>
  <si>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</si>
  <si>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</si>
  <si>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</si>
  <si>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</si>
  <si>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</si>
  <si>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</si>
  <si>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</si>
  <si>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</si>
  <si>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</si>
  <si>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</si>
  <si>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</si>
  <si>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</si>
  <si>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</si>
  <si>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</si>
  <si>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</si>
  <si>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</si>
  <si>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</si>
  <si>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</si>
  <si>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</si>
  <si>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</si>
  <si>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</si>
  <si>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</si>
  <si>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</si>
  <si>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</si>
  <si>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</si>
  <si>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</si>
  <si>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</si>
  <si>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</si>
  <si>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</si>
  <si>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</si>
  <si>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</si>
  <si>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</si>
  <si>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</si>
  <si>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</si>
  <si>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</si>
  <si>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</si>
  <si>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</si>
  <si>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</si>
  <si>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</si>
  <si>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</si>
  <si>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</si>
  <si>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</si>
  <si>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</si>
  <si>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</si>
  <si>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</si>
  <si>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</si>
  <si>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</si>
  <si>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</si>
  <si>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</si>
  <si>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</si>
  <si>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</si>
  <si>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</si>
  <si>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</si>
  <si>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</si>
  <si>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</si>
  <si>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</si>
  <si>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</si>
  <si>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</si>
  <si>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</si>
  <si>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</si>
  <si>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</si>
  <si>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</si>
  <si>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</si>
  <si>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</si>
  <si>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</si>
  <si>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</si>
  <si>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</si>
  <si>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</si>
  <si>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</si>
  <si>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</si>
  <si>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30"/>
  </si>
  <si>
    <t>Provide % of completeness of supplier's smelter information on Declaration tab cell D51</t>
    <phoneticPr fontId="30"/>
  </si>
  <si>
    <t>Provide % of completeness of supplier's smelter information on Declaration tab cell D52</t>
    <phoneticPr fontId="30"/>
  </si>
  <si>
    <t>Provide % of completeness of supplier's smelter information on Declaration tab cell D53</t>
    <phoneticPr fontId="30"/>
  </si>
  <si>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</si>
  <si>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</si>
  <si>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</si>
  <si>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</si>
  <si>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</si>
  <si>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30"/>
  </si>
  <si>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</si>
  <si>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</si>
  <si>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</si>
  <si>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</si>
  <si>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</si>
  <si>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</si>
  <si>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</si>
  <si>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</si>
  <si>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</si>
  <si>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</si>
  <si>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</si>
  <si>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</si>
  <si>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</si>
  <si>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</si>
  <si>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</si>
  <si>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</si>
  <si>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</si>
  <si>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</si>
  <si>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</si>
  <si>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</si>
  <si>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</si>
  <si>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</si>
  <si>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</si>
  <si>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</si>
  <si>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</si>
  <si>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</si>
  <si>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</si>
  <si>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</si>
  <si>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</si>
  <si>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</si>
  <si>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</si>
  <si>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</si>
  <si>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</si>
  <si>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</si>
  <si>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</si>
  <si>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</si>
  <si>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</si>
  <si>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</si>
  <si>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</si>
  <si>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</si>
  <si>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</si>
  <si>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</si>
  <si>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</si>
  <si>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</si>
  <si>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</si>
  <si>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</si>
  <si>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</si>
  <si>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</si>
  <si>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</si>
  <si>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</si>
  <si>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</si>
  <si>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</si>
  <si>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</si>
  <si>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</si>
  <si>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</si>
  <si>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</si>
  <si>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</si>
  <si>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</si>
  <si>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</si>
  <si>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</si>
  <si>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</si>
  <si>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</si>
  <si>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</si>
  <si>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</si>
  <si>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</si>
  <si>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</si>
  <si>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</si>
  <si>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</si>
  <si>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</si>
  <si>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</si>
  <si>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</si>
  <si>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comment1</t>
    <phoneticPr fontId="30"/>
  </si>
  <si>
    <t>comment for remaining</t>
    <phoneticPr fontId="30"/>
  </si>
  <si>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</si>
  <si>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</si>
  <si>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</si>
  <si>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</si>
  <si>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</si>
  <si>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</si>
  <si>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</si>
  <si>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</si>
  <si>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</si>
  <si>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</si>
  <si>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</si>
  <si>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</si>
  <si>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</si>
  <si>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</si>
  <si>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</si>
  <si>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</si>
  <si>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</si>
  <si>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</si>
  <si>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</si>
  <si>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</si>
  <si>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</si>
  <si>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</si>
  <si>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</si>
  <si>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</si>
  <si>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</si>
  <si>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</si>
  <si>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</si>
  <si>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</si>
  <si>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</si>
  <si>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</si>
  <si>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</si>
  <si>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</si>
  <si>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</si>
  <si>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</si>
  <si>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</si>
  <si>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</si>
  <si>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</si>
  <si>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</si>
  <si>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</si>
  <si>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</si>
  <si>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</si>
  <si>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</si>
  <si>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</si>
  <si>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</si>
  <si>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</si>
  <si>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</si>
  <si>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</si>
  <si>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</si>
  <si>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</si>
  <si>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</si>
  <si>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</si>
  <si>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</si>
  <si>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</si>
  <si>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</si>
  <si>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</si>
  <si>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</si>
  <si>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</si>
  <si>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</si>
  <si>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</si>
  <si>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</si>
  <si>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</si>
  <si>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</si>
  <si>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</si>
  <si>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</si>
  <si>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</si>
  <si>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</si>
  <si>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</si>
  <si>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</si>
  <si>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</si>
  <si>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</si>
  <si>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</si>
  <si>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</si>
  <si>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</si>
  <si>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</si>
  <si>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</si>
  <si>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</si>
  <si>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</si>
  <si>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</si>
  <si>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</si>
  <si>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</si>
  <si>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</si>
  <si>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</si>
  <si>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</si>
  <si>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</si>
  <si>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</si>
  <si>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</si>
  <si>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</si>
  <si>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</si>
  <si>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</si>
  <si>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</si>
  <si>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</si>
  <si>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</si>
  <si>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</si>
  <si>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</si>
  <si>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</si>
  <si>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</si>
  <si>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</si>
  <si>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</si>
  <si>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</si>
  <si>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</si>
  <si>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</si>
  <si>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</si>
  <si>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</si>
  <si>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</si>
  <si>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</si>
  <si>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</si>
  <si>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</si>
  <si>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</si>
  <si>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</si>
  <si>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</si>
  <si>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</si>
  <si>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</si>
  <si>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</si>
  <si>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</si>
  <si>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</si>
  <si>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</si>
  <si>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</si>
  <si>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</si>
  <si>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</si>
  <si>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</si>
  <si>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</si>
  <si>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</si>
  <si>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</si>
  <si>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</si>
  <si>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</si>
  <si>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</si>
  <si>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</si>
  <si>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</si>
  <si>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</si>
  <si>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</si>
  <si>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</si>
  <si>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</si>
  <si>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</si>
  <si>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</si>
  <si>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</si>
  <si>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</si>
  <si>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</si>
  <si>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</si>
  <si>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</si>
  <si>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</si>
  <si>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</si>
  <si>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</si>
  <si>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</si>
  <si>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</si>
  <si>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</si>
  <si>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</si>
  <si>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</si>
  <si>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</si>
  <si>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</si>
  <si>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</si>
  <si>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</si>
  <si>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</si>
  <si>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</si>
  <si>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</si>
  <si>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</si>
  <si>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</si>
  <si>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</si>
  <si>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</si>
  <si>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</si>
  <si>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</si>
  <si>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</si>
  <si>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</si>
  <si>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</si>
  <si>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</si>
  <si>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</si>
  <si>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</si>
  <si>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</si>
  <si>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</si>
  <si>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</si>
  <si>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</si>
  <si>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</si>
  <si>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</si>
  <si>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</si>
  <si>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</si>
  <si>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</si>
  <si>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</si>
  <si>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</si>
  <si>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</si>
  <si>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</si>
  <si>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</si>
  <si>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</si>
  <si>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</si>
  <si>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</si>
  <si>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</si>
  <si>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</si>
  <si>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</si>
  <si>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</si>
  <si>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</si>
  <si>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</si>
  <si>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</si>
  <si>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</si>
  <si>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</si>
  <si>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</si>
  <si>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</si>
  <si>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</si>
  <si>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</si>
  <si>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</si>
  <si>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</si>
  <si>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</si>
  <si>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</si>
  <si>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</si>
  <si>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</si>
  <si>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</si>
  <si>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</si>
  <si>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</si>
  <si>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</si>
  <si>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</si>
  <si>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</si>
  <si>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</si>
  <si>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</si>
  <si>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</si>
  <si>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</si>
  <si>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</si>
  <si>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</si>
  <si>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</si>
  <si>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</si>
  <si>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</si>
  <si>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</si>
  <si>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</si>
  <si>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</si>
  <si>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</si>
  <si>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</si>
  <si>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</si>
  <si>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</si>
  <si>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</si>
  <si>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</si>
  <si>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</si>
  <si>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</si>
  <si>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</si>
  <si>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</si>
  <si>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</si>
  <si>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</si>
  <si>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</si>
  <si>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</si>
  <si>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</si>
  <si>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</si>
  <si>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</si>
  <si>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</si>
  <si>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</si>
  <si>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</si>
  <si>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</si>
  <si>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</si>
  <si>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</si>
  <si>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</si>
  <si>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</si>
  <si>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</si>
  <si>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</si>
  <si>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</si>
  <si>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</si>
  <si>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</si>
  <si>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</si>
  <si>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</si>
  <si>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</si>
  <si>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</si>
  <si>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</si>
  <si>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</si>
  <si>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</si>
  <si>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</si>
  <si>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</si>
  <si>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</si>
  <si>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</si>
  <si>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</si>
  <si>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</si>
  <si>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</si>
  <si>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</si>
  <si>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</si>
  <si>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</si>
  <si>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</si>
  <si>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</si>
  <si>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</si>
  <si>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</si>
  <si>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</si>
  <si>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</si>
  <si>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</si>
  <si>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</si>
  <si>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</si>
  <si>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</si>
  <si>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</si>
  <si>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</si>
  <si>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</si>
  <si>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</si>
  <si>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</si>
  <si>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</si>
  <si>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</si>
  <si>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</si>
  <si>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</si>
  <si>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</si>
  <si>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</si>
  <si>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</si>
  <si>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</si>
  <si>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</si>
  <si>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</si>
  <si>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</si>
  <si>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</si>
  <si>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</si>
  <si>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</si>
  <si>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</si>
  <si>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</si>
  <si>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</si>
  <si>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</si>
  <si>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</si>
  <si>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</si>
  <si>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</si>
  <si>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</si>
  <si>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</si>
  <si>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</si>
  <si>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</si>
  <si>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</si>
  <si>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</si>
  <si>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</si>
  <si>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</si>
  <si>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</si>
  <si>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</si>
  <si>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</si>
  <si>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</si>
  <si>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</si>
  <si>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</si>
  <si>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</si>
  <si>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</si>
  <si>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</si>
  <si>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</si>
  <si>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</si>
  <si>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</si>
  <si>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</si>
  <si>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</si>
  <si>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</si>
  <si>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</si>
  <si>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</si>
  <si>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</si>
  <si>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</si>
  <si>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</si>
  <si>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</si>
  <si>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</si>
  <si>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</si>
  <si>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</si>
  <si>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</si>
  <si>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</si>
  <si>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</si>
  <si>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</si>
  <si>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</si>
  <si>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</si>
  <si>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</si>
  <si>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</si>
  <si>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</si>
  <si>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</si>
  <si>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</si>
  <si>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</si>
  <si>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</si>
  <si>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</si>
  <si>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</si>
  <si>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</si>
  <si>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</si>
  <si>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</si>
  <si>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</si>
  <si>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</si>
  <si>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</si>
  <si>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</si>
  <si>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</si>
  <si>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</si>
  <si>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</si>
  <si>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</si>
  <si>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</si>
  <si>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</si>
  <si>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</si>
  <si>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</si>
  <si>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</si>
  <si>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</si>
  <si>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</si>
  <si>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</si>
  <si>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</si>
  <si>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</si>
  <si>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</si>
  <si>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</si>
  <si>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</si>
  <si>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</si>
  <si>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</si>
  <si>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</si>
  <si>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</si>
  <si>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</si>
  <si>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</si>
  <si>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</si>
  <si>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</si>
  <si>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</si>
  <si>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</si>
  <si>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</si>
  <si>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</si>
  <si>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</si>
  <si>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</si>
  <si>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</si>
  <si>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</si>
  <si>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</si>
  <si>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</si>
  <si>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</si>
  <si>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</si>
  <si>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</si>
  <si>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</si>
  <si>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</si>
  <si>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</si>
  <si>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</si>
  <si>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</si>
  <si>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</si>
  <si>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</si>
  <si>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</si>
  <si>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</si>
  <si>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</si>
  <si>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</si>
  <si>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</si>
  <si>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</si>
  <si>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</si>
  <si>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</si>
  <si>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</si>
  <si>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</si>
  <si>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</si>
  <si>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</si>
  <si>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</si>
  <si>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</si>
  <si>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</si>
  <si>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</si>
  <si>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</si>
  <si>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</si>
  <si>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</si>
  <si>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</si>
  <si>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</si>
  <si>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</si>
  <si>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</si>
  <si>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</si>
  <si>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</si>
  <si>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</si>
  <si>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</si>
  <si>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</si>
  <si>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</si>
  <si>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</si>
  <si>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</si>
  <si>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</si>
  <si>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</si>
  <si>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</si>
  <si>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</si>
  <si>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</si>
  <si>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</si>
  <si>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</si>
  <si>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</si>
  <si>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</si>
  <si>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</si>
  <si>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</si>
  <si>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</si>
  <si>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</si>
  <si>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</si>
  <si>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</si>
  <si>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</si>
  <si>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</si>
  <si>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</si>
  <si>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</si>
  <si>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</si>
  <si>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</si>
  <si>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</si>
  <si>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</si>
  <si>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</si>
  <si>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</si>
  <si>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</si>
  <si>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</si>
  <si>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</si>
  <si>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</si>
  <si>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</si>
  <si>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</si>
  <si>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</si>
  <si>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</si>
  <si>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</si>
  <si>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</si>
  <si>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</si>
  <si>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</si>
  <si>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</si>
  <si>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</si>
  <si>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</si>
  <si>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</si>
  <si>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</si>
  <si>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</si>
  <si>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</si>
  <si>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</si>
  <si>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</si>
  <si>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</si>
  <si>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</si>
  <si>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</si>
  <si>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</si>
  <si>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</si>
  <si>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</si>
  <si>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</si>
  <si>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</si>
  <si>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</si>
  <si>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</si>
  <si>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</si>
  <si>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</si>
  <si>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</si>
  <si>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</si>
  <si>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</si>
  <si>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</si>
  <si>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</si>
  <si>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</si>
  <si>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</si>
  <si>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</si>
  <si>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</si>
  <si>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</si>
  <si>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</si>
  <si>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</si>
  <si>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</si>
  <si>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</si>
  <si>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</si>
  <si>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</si>
  <si>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</si>
  <si>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</si>
  <si>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</si>
  <si>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</si>
  <si>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</si>
  <si>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</si>
  <si>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</si>
  <si>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</si>
  <si>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</si>
  <si>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</si>
  <si>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</si>
  <si>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</si>
  <si>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</si>
  <si>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</si>
  <si>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</si>
  <si>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</si>
  <si>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</si>
  <si>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</si>
  <si>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</si>
  <si>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</si>
  <si>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</si>
  <si>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</si>
  <si>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</si>
  <si>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</si>
  <si>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</si>
  <si>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</si>
  <si>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</si>
  <si>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</si>
  <si>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</si>
  <si>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</si>
  <si>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</si>
  <si>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</si>
  <si>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</si>
  <si>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</si>
  <si>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</si>
  <si>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</si>
  <si>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</si>
  <si>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</si>
  <si>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</si>
  <si>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</si>
  <si>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</si>
  <si>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</si>
  <si>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</si>
  <si>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</si>
  <si>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</si>
  <si>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</si>
  <si>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</si>
  <si>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</si>
  <si>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</si>
  <si>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</si>
  <si>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</si>
  <si>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</si>
  <si>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</si>
  <si>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</si>
  <si>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</si>
  <si>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</si>
  <si>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</si>
  <si>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</si>
  <si>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</si>
  <si>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</si>
  <si>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</si>
  <si>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</si>
  <si>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</si>
  <si>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</si>
  <si>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</si>
  <si>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</si>
  <si>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</si>
  <si>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</si>
  <si>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</si>
  <si>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</si>
  <si>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</si>
  <si>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</si>
  <si>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</si>
  <si>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</si>
  <si>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</si>
  <si>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</si>
  <si>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</si>
  <si>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</si>
  <si>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</si>
  <si>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</si>
  <si>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</si>
  <si>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</si>
  <si>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</si>
  <si>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</si>
  <si>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</si>
  <si>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</si>
  <si>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</si>
  <si>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</si>
  <si>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</si>
  <si>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</si>
  <si>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</si>
  <si>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</si>
  <si>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</si>
  <si>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</si>
  <si>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</si>
  <si>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</si>
  <si>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</si>
  <si>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</si>
  <si>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</si>
  <si>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</si>
  <si>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</si>
  <si>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</si>
  <si>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</si>
  <si>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</si>
  <si>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</si>
  <si>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</si>
  <si>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</si>
  <si>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</si>
  <si>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</si>
  <si>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</si>
  <si>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</si>
  <si>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</si>
  <si>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</si>
  <si>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</si>
  <si>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</si>
  <si>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</si>
  <si>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</si>
  <si>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</si>
  <si>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</si>
  <si>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</si>
  <si>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</si>
  <si>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</si>
  <si>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</si>
  <si>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</si>
  <si>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</si>
  <si>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</si>
  <si>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</si>
  <si>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</si>
  <si>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</si>
  <si>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</si>
  <si>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</si>
  <si>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</si>
  <si>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</si>
  <si>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</si>
  <si>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</si>
  <si>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</si>
  <si>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</si>
  <si>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</si>
  <si>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</si>
  <si>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</si>
  <si>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</si>
  <si>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</si>
  <si>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</si>
  <si>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</si>
  <si>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</si>
  <si>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</si>
  <si>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</si>
  <si>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</si>
  <si>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</si>
  <si>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</si>
  <si>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</si>
  <si>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</si>
  <si>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</si>
  <si>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</si>
  <si>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</si>
  <si>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</si>
  <si>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</si>
  <si>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</si>
  <si>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</si>
  <si>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</si>
  <si>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</si>
  <si>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</si>
  <si>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</si>
  <si>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</si>
  <si>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</si>
  <si>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</si>
  <si>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</si>
  <si>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</si>
  <si>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</si>
  <si>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</si>
  <si>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</si>
  <si>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</si>
  <si>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</si>
  <si>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</si>
  <si>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</si>
  <si>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</si>
  <si>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</si>
  <si>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</si>
  <si>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</si>
  <si>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</si>
  <si>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</si>
  <si>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</si>
  <si>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</si>
  <si>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</si>
  <si>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</si>
  <si>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</si>
  <si>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</si>
  <si>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</si>
  <si>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</si>
  <si>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</si>
  <si>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</si>
  <si>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</si>
  <si>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</si>
  <si>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</si>
  <si>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</si>
  <si>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</si>
  <si>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</si>
  <si>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</si>
  <si>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</si>
  <si>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</si>
  <si>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</si>
  <si>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</si>
  <si>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</si>
  <si>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</si>
  <si>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</si>
  <si>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</si>
  <si>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</si>
  <si>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</si>
  <si>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</si>
  <si>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</si>
  <si>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</si>
  <si>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</si>
  <si>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</si>
  <si>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</si>
  <si>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</si>
  <si>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</si>
  <si>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</si>
  <si>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</si>
  <si>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</si>
  <si>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</si>
  <si>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</si>
  <si>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</si>
  <si>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</si>
  <si>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</si>
  <si>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</si>
  <si>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</si>
  <si>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</si>
  <si>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</si>
  <si>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</si>
  <si>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</si>
  <si>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</si>
  <si>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</si>
  <si>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</si>
  <si>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</si>
  <si>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</si>
  <si>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</si>
  <si>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</si>
  <si>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</si>
  <si>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</si>
  <si>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</si>
  <si>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</si>
  <si>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</si>
  <si>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</si>
  <si>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</si>
  <si>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</si>
  <si>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</si>
  <si>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</si>
  <si>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</si>
  <si>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</si>
  <si>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</si>
  <si>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</si>
  <si>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</si>
  <si>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</si>
  <si>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</si>
  <si>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</si>
  <si>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</si>
  <si>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</si>
  <si>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</si>
  <si>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</si>
  <si>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</si>
  <si>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</si>
  <si>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</si>
  <si>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</si>
  <si>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</si>
  <si>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</si>
  <si>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</si>
  <si>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</si>
  <si>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</si>
  <si>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</si>
  <si>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</si>
  <si>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</si>
  <si>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</si>
  <si>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</si>
  <si>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</si>
  <si>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</si>
  <si>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</si>
  <si>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</si>
  <si>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</si>
  <si>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</si>
  <si>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</si>
  <si>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</si>
  <si>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</si>
  <si>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</si>
  <si>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</si>
  <si>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</si>
  <si>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</si>
  <si>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</si>
  <si>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</si>
  <si>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</si>
  <si>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</si>
  <si>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</si>
  <si>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</si>
  <si>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</si>
  <si>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</si>
  <si>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</si>
  <si>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</si>
  <si>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</si>
  <si>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</si>
  <si>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</si>
  <si>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</si>
  <si>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</si>
  <si>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</si>
  <si>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</si>
  <si>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</si>
  <si>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</si>
  <si>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</si>
  <si>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</si>
  <si>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</si>
  <si>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</si>
  <si>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</si>
  <si>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</si>
  <si>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</si>
  <si>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</si>
  <si>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</si>
  <si>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</si>
  <si>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</si>
  <si>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</si>
  <si>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</si>
  <si>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</si>
  <si>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</si>
  <si>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</si>
  <si>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</si>
  <si>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</si>
  <si>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</si>
  <si>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</si>
  <si>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</si>
  <si>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</si>
  <si>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</si>
  <si>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</si>
  <si>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</si>
  <si>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</si>
  <si>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</si>
  <si>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</si>
  <si>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</si>
  <si>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</si>
  <si>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</si>
  <si>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</si>
  <si>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</si>
  <si>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</si>
  <si>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</si>
  <si>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</si>
  <si>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</si>
  <si>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</si>
  <si>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</si>
  <si>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</si>
  <si>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</si>
  <si>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</si>
  <si>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</si>
  <si>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</si>
  <si>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</si>
  <si>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</si>
  <si>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</si>
  <si>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</si>
  <si>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</si>
  <si>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</si>
  <si>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</si>
  <si>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</si>
  <si>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</si>
  <si>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</si>
  <si>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</si>
  <si>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</si>
  <si>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</si>
  <si>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</si>
  <si>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</si>
  <si>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</si>
  <si>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</si>
  <si>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</si>
  <si>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</si>
  <si>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</si>
  <si>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</si>
  <si>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</si>
  <si>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</si>
  <si>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</si>
  <si>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</si>
  <si>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</si>
  <si>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</si>
  <si>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</si>
  <si>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</si>
  <si>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</si>
  <si>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</si>
  <si>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</si>
  <si>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</si>
  <si>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</si>
  <si>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</si>
  <si>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</si>
  <si>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</si>
  <si>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</si>
  <si>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</si>
  <si>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</si>
  <si>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</si>
  <si>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</si>
  <si>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</si>
  <si>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</si>
  <si>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</si>
  <si>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</si>
  <si>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</si>
  <si>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</si>
  <si>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</si>
  <si>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</si>
  <si>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</si>
  <si>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</si>
  <si>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</si>
  <si>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</si>
  <si>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</si>
  <si>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</si>
  <si>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</si>
  <si>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</si>
  <si>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</si>
  <si>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</si>
  <si>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</si>
  <si>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</si>
  <si>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</si>
  <si>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</si>
  <si>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</si>
  <si>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</si>
  <si>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</si>
  <si>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</si>
  <si>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</si>
  <si>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</si>
  <si>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</si>
  <si>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</si>
  <si>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</si>
  <si>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</si>
  <si>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</si>
  <si>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</si>
  <si>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</si>
  <si>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</si>
  <si>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</si>
  <si>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</si>
  <si>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</si>
  <si>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</si>
  <si>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</si>
  <si>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</si>
  <si>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</si>
  <si>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</si>
  <si>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</si>
  <si>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</si>
  <si>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</si>
  <si>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</si>
  <si>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</si>
  <si>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</si>
  <si>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</si>
  <si>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</si>
  <si>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</si>
  <si>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</si>
  <si>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</si>
  <si>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</si>
  <si>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</si>
  <si>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</si>
  <si>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</si>
  <si>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</si>
  <si>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</si>
  <si>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</si>
  <si>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</si>
  <si>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</si>
  <si>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</si>
  <si>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</si>
  <si>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</si>
  <si>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</si>
  <si>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</si>
  <si>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</si>
  <si>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</si>
  <si>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</si>
  <si>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</si>
  <si>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</si>
  <si>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</si>
  <si>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</si>
  <si>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</si>
  <si>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</si>
  <si>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</si>
  <si>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</si>
  <si>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</si>
  <si>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</si>
  <si>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</si>
  <si>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</si>
  <si>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</si>
  <si>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</si>
  <si>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</si>
  <si>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</si>
  <si>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</si>
  <si>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</si>
  <si>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</si>
  <si>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</si>
  <si>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</si>
  <si>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</si>
  <si>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</si>
  <si>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</si>
  <si>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</si>
  <si>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</si>
  <si>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</si>
  <si>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</si>
  <si>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</si>
  <si>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</si>
  <si>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</si>
  <si>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</si>
  <si>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</si>
  <si>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</si>
  <si>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</si>
  <si>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</si>
  <si>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</si>
  <si>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</si>
  <si>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</si>
  <si>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</si>
  <si>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</si>
  <si>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</si>
  <si>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</si>
  <si>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</si>
  <si>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</si>
  <si>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</si>
  <si>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</si>
  <si>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</si>
  <si>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</si>
  <si>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</si>
  <si>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</si>
  <si>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</si>
  <si>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</si>
  <si>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</si>
  <si>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</si>
  <si>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</si>
  <si>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</si>
  <si>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</si>
  <si>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</si>
  <si>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</si>
  <si>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</si>
  <si>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</si>
  <si>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</si>
  <si>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</si>
  <si>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</si>
  <si>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</si>
  <si>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</si>
  <si>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</si>
  <si>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</si>
  <si>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</si>
  <si>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</si>
  <si>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</si>
  <si>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</si>
  <si>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</si>
  <si>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</si>
  <si>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</si>
  <si>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</si>
  <si>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</si>
  <si>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</si>
  <si>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</si>
  <si>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</si>
  <si>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</si>
  <si>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</si>
  <si>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</si>
  <si>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</si>
  <si>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</si>
  <si>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</si>
  <si>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</si>
  <si>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</si>
  <si>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</si>
  <si>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</si>
  <si>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</si>
  <si>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</si>
  <si>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</si>
  <si>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</si>
  <si>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</si>
  <si>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</si>
  <si>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</si>
  <si>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</si>
  <si>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</si>
  <si>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</si>
  <si>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</si>
  <si>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</si>
  <si>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</si>
  <si>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</si>
  <si>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</si>
  <si>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</si>
  <si>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</si>
  <si>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</si>
  <si>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</si>
  <si>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</si>
  <si>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</si>
  <si>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</si>
  <si>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</si>
  <si>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</si>
  <si>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</si>
  <si>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</si>
  <si>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</si>
  <si>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</si>
  <si>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</si>
  <si>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</si>
  <si>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</si>
  <si>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</si>
  <si>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</si>
  <si>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</si>
  <si>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</si>
  <si>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</si>
  <si>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</si>
  <si>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</si>
  <si>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</si>
  <si>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</si>
  <si>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</si>
  <si>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</si>
  <si>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</si>
  <si>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</si>
  <si>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</si>
  <si>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</si>
  <si>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</si>
  <si>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</si>
  <si>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</si>
  <si>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</si>
  <si>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</si>
  <si>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</si>
  <si>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</si>
  <si>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</si>
  <si>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</si>
  <si>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</si>
  <si>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</si>
  <si>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</si>
  <si>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</si>
  <si>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</si>
  <si>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</si>
  <si>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</si>
  <si>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</si>
  <si>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</si>
  <si>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</si>
  <si>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</si>
  <si>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</si>
  <si>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</si>
  <si>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</si>
  <si>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</si>
  <si>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</si>
  <si>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</si>
  <si>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</si>
  <si>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</si>
  <si>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</si>
  <si>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</si>
  <si>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</si>
  <si>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</si>
  <si>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</si>
  <si>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</si>
  <si>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</si>
  <si>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</si>
  <si>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</si>
  <si>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</si>
  <si>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</si>
  <si>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</si>
  <si>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</si>
  <si>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</si>
  <si>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</si>
  <si>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</si>
  <si>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</si>
  <si>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</si>
  <si>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</si>
  <si>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</si>
  <si>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</si>
  <si>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</si>
  <si>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</si>
  <si>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</si>
  <si>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</si>
  <si>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</si>
  <si>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</si>
  <si>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</si>
  <si>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</si>
  <si>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</si>
  <si>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</si>
  <si>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</si>
  <si>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</si>
  <si>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</si>
  <si>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</si>
  <si>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</si>
  <si>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</si>
  <si>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</si>
  <si>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</si>
  <si>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</si>
  <si>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</si>
  <si>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</si>
  <si>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</si>
  <si>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</si>
  <si>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</si>
  <si>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</si>
  <si>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</si>
  <si>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</si>
  <si>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</si>
  <si>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</si>
  <si>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</si>
  <si>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</si>
  <si>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</si>
  <si>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</si>
  <si>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</si>
  <si>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</si>
  <si>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</si>
  <si>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</si>
  <si>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</si>
  <si>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</si>
  <si>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</si>
  <si>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</si>
  <si>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</si>
  <si>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</si>
  <si>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</si>
  <si>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</si>
  <si>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</si>
  <si>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</si>
  <si>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</si>
  <si>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</si>
  <si>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</si>
  <si>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</si>
  <si>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</si>
  <si>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</si>
  <si>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</si>
  <si>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</si>
  <si>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</si>
  <si>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</si>
  <si>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</si>
  <si>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</si>
  <si>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</si>
  <si>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</si>
  <si>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</si>
  <si>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</si>
  <si>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</si>
  <si>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</si>
  <si>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</si>
  <si>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</si>
  <si>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</si>
  <si>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</si>
  <si>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</si>
  <si>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</si>
  <si>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</si>
  <si>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</si>
  <si>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</si>
  <si>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</si>
  <si>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</si>
  <si>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</si>
  <si>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</si>
  <si>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</si>
  <si>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</si>
  <si>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</si>
  <si>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</si>
  <si>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</si>
  <si>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</si>
  <si>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</si>
  <si>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</si>
  <si>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</si>
  <si>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</si>
  <si>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</si>
  <si>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</si>
  <si>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</si>
  <si>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</si>
  <si>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</si>
  <si>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</si>
  <si>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</si>
  <si>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</si>
  <si>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</si>
  <si>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</si>
  <si>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</si>
  <si>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</si>
  <si>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</si>
  <si>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</si>
  <si>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</si>
  <si>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</si>
  <si>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</si>
  <si>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</si>
  <si>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</si>
  <si>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</si>
  <si>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</si>
  <si>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</si>
  <si>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</si>
  <si>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</si>
  <si>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</si>
  <si>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</si>
  <si>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</si>
  <si>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</si>
  <si>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</si>
  <si>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</si>
  <si>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</si>
  <si>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</si>
  <si>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</si>
  <si>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</si>
  <si>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</si>
  <si>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</si>
  <si>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</si>
  <si>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</si>
  <si>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</si>
  <si>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</si>
  <si>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</si>
  <si>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</si>
  <si>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</si>
  <si>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</si>
  <si>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</si>
  <si>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</si>
  <si>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</si>
  <si>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</si>
  <si>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</si>
  <si>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</si>
  <si>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</si>
  <si>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</si>
  <si>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</si>
  <si>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</si>
  <si>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</si>
  <si>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</si>
  <si>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</si>
  <si>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</si>
  <si>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</si>
  <si>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</si>
  <si>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</si>
  <si>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</si>
  <si>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</si>
  <si>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</si>
  <si>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</si>
  <si>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</si>
  <si>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</si>
  <si>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</si>
  <si>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</si>
  <si>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</si>
  <si>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</si>
  <si>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</si>
  <si>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</si>
  <si>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</si>
  <si>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</si>
  <si>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</si>
  <si>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</si>
  <si>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</si>
  <si>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</si>
  <si>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</si>
  <si>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</si>
  <si>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</si>
  <si>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</si>
  <si>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</si>
  <si>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</si>
  <si>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</si>
  <si>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</si>
  <si>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</si>
  <si>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</si>
  <si>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</si>
  <si>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</si>
  <si>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</si>
  <si>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</si>
  <si>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</si>
  <si>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</si>
  <si>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</si>
  <si>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</si>
  <si>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</si>
  <si>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</si>
  <si>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</si>
  <si>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</si>
  <si>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</si>
  <si>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</si>
  <si>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</si>
  <si>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</si>
  <si>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</si>
  <si>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</si>
  <si>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</si>
  <si>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</si>
  <si>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</si>
  <si>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</si>
  <si>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</si>
  <si>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</si>
  <si>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</si>
  <si>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</si>
  <si>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</si>
  <si>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</si>
  <si>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</si>
  <si>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</si>
  <si>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</si>
  <si>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</si>
  <si>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</si>
  <si>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</si>
  <si>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</si>
  <si>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</si>
  <si>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</si>
  <si>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</si>
  <si>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</si>
  <si>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</si>
  <si>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</si>
  <si>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</si>
  <si>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</si>
  <si>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</si>
  <si>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</si>
  <si>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</si>
  <si>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</si>
  <si>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</si>
  <si>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</si>
  <si>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</si>
  <si>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</si>
  <si>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</si>
  <si>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</si>
  <si>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</si>
  <si>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</si>
  <si>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</si>
  <si>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</si>
  <si>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</si>
  <si>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</si>
  <si>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</si>
  <si>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</si>
  <si>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</si>
  <si>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</si>
  <si>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</si>
  <si>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</si>
  <si>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</si>
  <si>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</si>
  <si>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</si>
  <si>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</si>
  <si>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</si>
  <si>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</si>
  <si>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</si>
  <si>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</si>
  <si>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</si>
  <si>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</si>
  <si>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</si>
  <si>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</si>
  <si>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</si>
  <si>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</si>
  <si>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</si>
  <si>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</si>
  <si>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</si>
  <si>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</si>
  <si>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</si>
  <si>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</si>
  <si>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</si>
  <si>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</si>
  <si>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</si>
  <si>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</si>
  <si>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</si>
  <si>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</si>
  <si>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</si>
  <si>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</si>
  <si>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</si>
  <si>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</si>
  <si>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</si>
  <si>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</si>
  <si>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</si>
  <si>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</si>
  <si>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</si>
  <si>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</si>
  <si>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</si>
  <si>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</si>
  <si>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</si>
  <si>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</si>
  <si>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</si>
  <si>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</si>
  <si>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</si>
  <si>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</si>
  <si>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</si>
  <si>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</si>
  <si>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</si>
  <si>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</si>
  <si>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</si>
  <si>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</si>
  <si>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</si>
  <si>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</si>
  <si>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</si>
  <si>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</si>
  <si>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</si>
  <si>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</si>
  <si>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</si>
  <si>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</si>
  <si>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</si>
  <si>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</si>
  <si>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</si>
  <si>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</si>
  <si>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</si>
  <si>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</si>
  <si>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</si>
  <si>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</si>
  <si>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</si>
  <si>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</si>
  <si>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</si>
  <si>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</si>
  <si>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</si>
  <si>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</si>
  <si>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</si>
  <si>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</si>
  <si>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</si>
  <si>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</si>
  <si>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</si>
  <si>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</si>
  <si>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</si>
  <si>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</si>
  <si>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</si>
  <si>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</si>
  <si>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</si>
  <si>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</si>
  <si>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</si>
  <si>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</si>
  <si>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</si>
  <si>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</si>
  <si>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</si>
  <si>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</si>
  <si>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</si>
  <si>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</si>
  <si>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</si>
  <si>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</si>
  <si>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</si>
  <si>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</si>
  <si>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</si>
  <si>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</si>
  <si>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</si>
  <si>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</si>
  <si>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</si>
  <si>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</si>
  <si>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</si>
  <si>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</si>
  <si>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</si>
  <si>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</si>
  <si>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</si>
  <si>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</si>
  <si>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</si>
  <si>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</si>
  <si>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</si>
  <si>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</si>
  <si>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</si>
  <si>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</si>
  <si>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</si>
  <si>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</si>
  <si>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</si>
  <si>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</si>
  <si>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</si>
  <si>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</si>
  <si>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</si>
  <si>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</si>
  <si>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</si>
  <si>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</si>
  <si>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</si>
  <si>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</si>
  <si>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</si>
  <si>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</si>
  <si>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</si>
  <si>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</si>
  <si>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</si>
  <si>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</si>
  <si>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</si>
  <si>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</si>
  <si>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</si>
  <si>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</si>
  <si>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</si>
  <si>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</si>
  <si>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</si>
  <si>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</si>
  <si>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</si>
  <si>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</si>
  <si>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</si>
  <si>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</si>
  <si>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</si>
  <si>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</si>
  <si>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</si>
  <si>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</si>
  <si>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</si>
  <si>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</si>
  <si>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</si>
  <si>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</si>
  <si>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</si>
  <si>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</si>
  <si>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</si>
  <si>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</si>
  <si>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</si>
  <si>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</si>
  <si>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</si>
  <si>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</si>
  <si>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</si>
  <si>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</si>
  <si>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</si>
  <si>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</si>
  <si>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</si>
  <si>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</si>
  <si>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</si>
  <si>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</si>
  <si>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</si>
  <si>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</si>
  <si>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</si>
  <si>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</si>
  <si>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</si>
  <si>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</si>
  <si>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</si>
  <si>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</si>
  <si>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</si>
  <si>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</si>
  <si>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</si>
  <si>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</si>
  <si>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</si>
  <si>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</si>
  <si>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</si>
  <si>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</si>
  <si>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</si>
  <si>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</si>
  <si>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</si>
  <si>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</si>
  <si>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</si>
  <si>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</si>
  <si>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</si>
  <si>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</si>
  <si>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</si>
  <si>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</si>
  <si>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</si>
  <si>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</si>
  <si>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</si>
  <si>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</si>
  <si>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</si>
  <si>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</si>
  <si>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</si>
  <si>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</si>
  <si>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</si>
  <si>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</si>
  <si>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</si>
  <si>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</si>
  <si>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</si>
  <si>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</si>
  <si>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</si>
  <si>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</si>
  <si>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</si>
  <si>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</si>
  <si>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</si>
  <si>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</si>
  <si>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</si>
  <si>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</si>
  <si>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</si>
  <si>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</si>
  <si>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</si>
  <si>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</si>
  <si>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</si>
  <si>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</si>
  <si>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</si>
  <si>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</si>
  <si>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</si>
  <si>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</si>
  <si>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</si>
  <si>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</si>
  <si>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</si>
  <si>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</si>
  <si>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</si>
  <si>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</si>
  <si>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</si>
  <si>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</si>
  <si>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</si>
  <si>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</si>
  <si>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</si>
  <si>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</si>
  <si>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</si>
  <si>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</si>
  <si>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</si>
  <si>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</si>
  <si>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</si>
  <si>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</si>
  <si>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</si>
  <si>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</si>
  <si>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</si>
  <si>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</si>
  <si>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</si>
  <si>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</si>
  <si>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</si>
  <si>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</si>
  <si>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</si>
  <si>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</si>
  <si>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</si>
  <si>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</si>
  <si>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</si>
  <si>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</si>
  <si>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</si>
  <si>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</si>
  <si>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</si>
  <si>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</si>
  <si>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</si>
  <si>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</si>
  <si>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</si>
  <si>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</si>
  <si>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</si>
  <si>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</si>
  <si>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</si>
  <si>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</si>
  <si>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</si>
  <si>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</si>
  <si>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</si>
  <si>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</si>
  <si>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</si>
  <si>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</si>
  <si>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</si>
  <si>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</si>
  <si>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</si>
  <si>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</si>
  <si>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</si>
  <si>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</si>
  <si>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</si>
  <si>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</si>
  <si>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</si>
  <si>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</si>
  <si>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</si>
  <si>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</si>
  <si>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</si>
  <si>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</si>
  <si>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</si>
  <si>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</si>
  <si>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</si>
  <si>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</si>
  <si>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</si>
  <si>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</si>
  <si>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</si>
  <si>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</si>
  <si>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</si>
  <si>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</si>
  <si>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</si>
  <si>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</si>
  <si>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</si>
  <si>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</si>
  <si>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</si>
  <si>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</si>
  <si>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</si>
  <si>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</si>
  <si>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</si>
  <si>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</si>
  <si>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</si>
  <si>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</si>
  <si>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</si>
  <si>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</si>
  <si>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</si>
  <si>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</si>
  <si>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</si>
  <si>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</si>
  <si>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</si>
  <si>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</si>
  <si>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</si>
  <si>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</si>
  <si>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</si>
  <si>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</si>
  <si>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</si>
  <si>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</si>
  <si>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</si>
  <si>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</si>
  <si>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</si>
  <si>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</si>
  <si>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</si>
  <si>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</si>
  <si>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</si>
  <si>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</si>
  <si>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</si>
  <si>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</si>
  <si>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</si>
  <si>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</si>
  <si>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</si>
  <si>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</si>
  <si>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</si>
  <si>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</si>
  <si>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</si>
  <si>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</si>
  <si>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</si>
  <si>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</si>
  <si>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</si>
  <si>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</si>
  <si>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</si>
  <si>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</si>
  <si>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</si>
  <si>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</si>
  <si>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</si>
  <si>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</si>
  <si>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</si>
  <si>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</si>
  <si>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</si>
  <si>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</si>
  <si>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</si>
  <si>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</si>
  <si>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</si>
  <si>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</si>
  <si>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</si>
  <si>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</si>
  <si>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</si>
  <si>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</si>
  <si>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</si>
  <si>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</si>
  <si>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</si>
  <si>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</si>
  <si>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</si>
  <si>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</si>
  <si>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</si>
  <si>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</si>
  <si>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</si>
  <si>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</si>
  <si>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</si>
  <si>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</si>
  <si>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</si>
  <si>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</si>
  <si>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</si>
  <si>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</si>
  <si>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</si>
  <si>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</si>
  <si>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</si>
  <si>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</si>
  <si>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</si>
  <si>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</si>
  <si>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</si>
  <si>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</si>
  <si>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</si>
  <si>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</si>
  <si>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</si>
  <si>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</si>
  <si>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</si>
  <si>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</si>
  <si>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</si>
  <si>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</si>
  <si>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</si>
  <si>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</si>
  <si>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</si>
  <si>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</si>
  <si>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</si>
  <si>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</si>
  <si>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</si>
  <si>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</si>
  <si>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</si>
  <si>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</si>
  <si>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</si>
  <si>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</si>
  <si>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</si>
  <si>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</si>
  <si>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</si>
  <si>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</si>
  <si>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</si>
  <si>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</si>
  <si>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</si>
  <si>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</si>
  <si>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</si>
  <si>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</si>
  <si>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</si>
  <si>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</si>
  <si>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</si>
  <si>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</si>
  <si>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</si>
  <si>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</si>
  <si>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</si>
  <si>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</si>
  <si>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</si>
  <si>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</si>
  <si>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</si>
  <si>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</si>
  <si>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</si>
  <si>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</si>
  <si>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</si>
  <si>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</si>
  <si>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</si>
  <si>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</si>
  <si>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</si>
  <si>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</si>
  <si>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</si>
  <si>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</si>
  <si>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</si>
  <si>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</si>
  <si>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</si>
  <si>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</si>
  <si>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</si>
  <si>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</si>
  <si>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</si>
  <si>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</si>
  <si>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</si>
  <si>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</si>
  <si>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</si>
  <si>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</si>
  <si>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</si>
  <si>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</si>
  <si>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</si>
  <si>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</si>
  <si>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</si>
  <si>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</si>
  <si>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</si>
  <si>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</si>
  <si>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</si>
  <si>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</si>
  <si>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</si>
  <si>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</si>
  <si>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</si>
  <si>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</si>
  <si>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</si>
  <si>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</si>
  <si>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</si>
  <si>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</si>
  <si>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</si>
  <si>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</si>
  <si>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</si>
  <si>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</si>
  <si>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</si>
  <si>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</si>
  <si>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</si>
  <si>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</si>
  <si>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</si>
  <si>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</si>
  <si>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</si>
  <si>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</si>
  <si>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</si>
  <si>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</si>
  <si>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</si>
  <si>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</si>
  <si>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</si>
  <si>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</si>
  <si>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</si>
  <si>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</si>
  <si>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</si>
  <si>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</si>
  <si>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</si>
  <si>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</si>
  <si>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</si>
  <si>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</si>
  <si>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</si>
  <si>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</si>
  <si>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</si>
  <si>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</si>
  <si>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</si>
  <si>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</si>
  <si>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</si>
  <si>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</si>
  <si>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</si>
  <si>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</si>
  <si>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</si>
  <si>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</si>
  <si>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</si>
  <si>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</si>
  <si>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</si>
  <si>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</si>
  <si>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</si>
  <si>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</si>
  <si>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</si>
  <si>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</si>
  <si>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</si>
  <si>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</si>
  <si>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</si>
  <si>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</si>
  <si>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</si>
  <si>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</si>
  <si>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</si>
  <si>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</si>
  <si>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</si>
  <si>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</si>
  <si>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</si>
  <si>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</si>
  <si>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</si>
  <si>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</si>
  <si>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</si>
  <si>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</si>
  <si>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</si>
  <si>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</si>
  <si>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</si>
  <si>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</si>
  <si>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</si>
  <si>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</si>
  <si>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</si>
  <si>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</si>
  <si>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</si>
  <si>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</si>
  <si>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</si>
  <si>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</si>
  <si>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</si>
  <si>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</si>
  <si>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</si>
  <si>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</si>
  <si>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</si>
  <si>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</si>
  <si>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</si>
  <si>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</si>
  <si>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</si>
  <si>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</si>
  <si>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</si>
  <si>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</si>
  <si>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</si>
  <si>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</si>
  <si>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</si>
  <si>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</si>
  <si>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</si>
  <si>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</si>
  <si>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</si>
  <si>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</si>
  <si>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</si>
  <si>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</si>
  <si>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</si>
  <si>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</si>
  <si>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</si>
  <si>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</si>
  <si>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</si>
  <si>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</si>
  <si>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</si>
  <si>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</si>
  <si>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</si>
  <si>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</si>
  <si>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</si>
  <si>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</si>
  <si>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</si>
  <si>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</si>
  <si>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</si>
  <si>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</si>
  <si>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</si>
  <si>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</si>
  <si>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</si>
  <si>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</si>
  <si>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</si>
  <si>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</si>
  <si>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</si>
  <si>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</si>
  <si>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</si>
  <si>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</si>
  <si>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</si>
  <si>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</si>
  <si>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</si>
  <si>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</si>
  <si>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</si>
  <si>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</si>
  <si>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</si>
  <si>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</si>
  <si>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</si>
  <si>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</si>
  <si>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</si>
  <si>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</si>
  <si>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</si>
  <si>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</si>
  <si>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</si>
  <si>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</si>
  <si>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</si>
  <si>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</si>
  <si>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</si>
  <si>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</si>
  <si>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</si>
  <si>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</si>
  <si>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</si>
  <si>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</si>
  <si>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</si>
  <si>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</si>
  <si>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</si>
  <si>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</si>
  <si>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</si>
  <si>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</si>
  <si>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</si>
  <si>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</si>
  <si>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</si>
  <si>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</si>
  <si>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</si>
  <si>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</si>
  <si>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</si>
  <si>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</si>
  <si>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</si>
  <si>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</si>
  <si>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</si>
  <si>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</si>
  <si>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</si>
  <si>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</si>
  <si>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</si>
  <si>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</si>
  <si>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</si>
  <si>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</si>
  <si>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</si>
  <si>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</si>
  <si>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</si>
  <si>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</si>
  <si>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</si>
  <si>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</si>
  <si>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</si>
  <si>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</si>
  <si>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</si>
  <si>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</si>
  <si>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</si>
  <si>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</si>
  <si>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</si>
  <si>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</si>
  <si>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</si>
  <si>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</si>
  <si>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</si>
  <si>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</si>
  <si>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</si>
  <si>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</si>
  <si>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</si>
  <si>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</si>
  <si>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</si>
  <si>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</si>
  <si>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</si>
  <si>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</si>
  <si>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</si>
  <si>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</si>
  <si>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</si>
  <si>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</si>
  <si>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</si>
  <si>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</si>
  <si>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</si>
  <si>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</si>
  <si>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</si>
  <si>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</si>
  <si>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</si>
  <si>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</si>
  <si>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</si>
  <si>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</si>
  <si>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</si>
  <si>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</si>
  <si>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</si>
  <si>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</si>
  <si>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</si>
  <si>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</si>
  <si>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</si>
  <si>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</si>
  <si>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</si>
  <si>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</si>
  <si>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</si>
  <si>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</si>
  <si>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</si>
  <si>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</si>
  <si>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</si>
  <si>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</si>
  <si>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</si>
  <si>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</si>
  <si>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</si>
  <si>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</si>
  <si>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</si>
  <si>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</si>
  <si>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</si>
  <si>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</si>
  <si>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</si>
  <si>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</si>
  <si>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</si>
  <si>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</si>
  <si>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</si>
  <si>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</si>
  <si>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</si>
  <si>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</si>
  <si>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</si>
  <si>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</si>
  <si>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</si>
  <si>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</si>
  <si>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</si>
  <si>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</si>
  <si>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</si>
  <si>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</si>
  <si>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</si>
  <si>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</si>
  <si>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</si>
  <si>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</si>
  <si>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</si>
  <si>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</si>
  <si>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</si>
  <si>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</si>
  <si>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</si>
  <si>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</si>
  <si>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</si>
  <si>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</si>
  <si>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</si>
  <si>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</si>
  <si>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</si>
  <si>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</si>
  <si>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</si>
  <si>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</si>
  <si>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</si>
  <si>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</si>
  <si>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</si>
  <si>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</si>
  <si>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</si>
  <si>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</si>
  <si>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</si>
  <si>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</si>
  <si>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</si>
  <si>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</si>
  <si>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</si>
  <si>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</si>
  <si>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</si>
  <si>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</si>
  <si>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</si>
  <si>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</si>
  <si>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</si>
  <si>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</si>
  <si>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</si>
  <si>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</si>
  <si>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</si>
  <si>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</si>
  <si>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</si>
  <si>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</si>
  <si>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</si>
  <si>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</si>
  <si>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</si>
  <si>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</si>
  <si>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</si>
  <si>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</si>
  <si>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</si>
  <si>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</si>
  <si>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</si>
  <si>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</si>
  <si>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</si>
  <si>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</si>
  <si>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</si>
  <si>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</si>
  <si>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</si>
  <si>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</si>
  <si>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</si>
  <si>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</si>
  <si>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</si>
  <si>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</si>
  <si>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</si>
  <si>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</si>
  <si>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</si>
  <si>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</si>
  <si>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</si>
  <si>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</si>
  <si>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</si>
  <si>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</si>
  <si>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</si>
  <si>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</si>
  <si>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</si>
  <si>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</si>
  <si>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</si>
  <si>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</si>
  <si>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</si>
  <si>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</si>
  <si>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</si>
  <si>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</si>
  <si>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</si>
  <si>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</si>
  <si>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</si>
  <si>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</si>
  <si>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</si>
  <si>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</si>
  <si>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</si>
  <si>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</si>
  <si>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</si>
  <si>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</si>
  <si>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</si>
  <si>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</si>
  <si>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</si>
  <si>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</si>
  <si>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</si>
  <si>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</si>
  <si>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</si>
  <si>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</si>
  <si>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</si>
  <si>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</si>
  <si>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</si>
  <si>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</si>
  <si>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</si>
  <si>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</si>
  <si>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</si>
  <si>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</si>
  <si>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</si>
  <si>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</si>
  <si>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</si>
  <si>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</si>
  <si>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</si>
  <si>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</si>
  <si>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</si>
  <si>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</si>
  <si>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</si>
  <si>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</si>
  <si>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</si>
  <si>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</si>
  <si>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</si>
  <si>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</si>
  <si>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</si>
  <si>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</si>
  <si>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</si>
  <si>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</si>
  <si>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</si>
  <si>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</si>
  <si>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</si>
  <si>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</si>
  <si>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</si>
  <si>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</si>
  <si>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</si>
  <si>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</si>
  <si>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</si>
  <si>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</si>
  <si>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</si>
  <si>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</si>
  <si>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</si>
  <si>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</si>
  <si>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</si>
  <si>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</si>
  <si>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</si>
  <si>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</si>
  <si>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</si>
  <si>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</si>
  <si>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</si>
  <si>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</si>
  <si>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</si>
  <si>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</si>
  <si>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</si>
  <si>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</si>
  <si>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</si>
  <si>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</si>
  <si>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</si>
  <si>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</si>
  <si>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</si>
  <si>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</si>
  <si>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</si>
  <si>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</si>
  <si>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</si>
  <si>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</si>
  <si>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</si>
  <si>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</si>
  <si>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</si>
  <si>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</si>
  <si>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</si>
  <si>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</si>
  <si>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</si>
  <si>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</si>
  <si>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</si>
  <si>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</si>
  <si>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</si>
  <si>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</si>
  <si>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</si>
  <si>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</si>
  <si>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</si>
  <si>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</si>
  <si>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</si>
  <si>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</si>
  <si>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</si>
  <si>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</si>
  <si>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</si>
  <si>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</si>
  <si>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</si>
  <si>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</si>
  <si>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</si>
  <si>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</si>
  <si>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</si>
  <si>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</si>
  <si>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</si>
  <si>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</si>
  <si>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</si>
  <si>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</si>
  <si>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</si>
  <si>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</si>
  <si>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</si>
  <si>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</si>
  <si>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</si>
  <si>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</si>
  <si>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</si>
  <si>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</si>
  <si>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</si>
  <si>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</si>
  <si>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</si>
  <si>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</si>
  <si>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</si>
  <si>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</si>
  <si>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</si>
  <si>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</si>
  <si>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</si>
  <si>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</si>
  <si>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</si>
  <si>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</si>
  <si>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</si>
  <si>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</si>
  <si>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</si>
  <si>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</si>
  <si>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</si>
  <si>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</si>
  <si>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</si>
  <si>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</si>
  <si>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</si>
  <si>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</si>
  <si>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</si>
  <si>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</si>
  <si>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</si>
  <si>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</si>
  <si>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</si>
  <si>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</si>
  <si>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</si>
  <si>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</si>
  <si>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</si>
  <si>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</si>
  <si>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</si>
  <si>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</si>
  <si>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</si>
  <si>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</si>
  <si>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</si>
  <si>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</si>
  <si>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</si>
  <si>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</si>
  <si>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</si>
  <si>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</si>
  <si>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</si>
  <si>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</si>
  <si>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</si>
  <si>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</si>
  <si>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</si>
  <si>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</si>
  <si>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</si>
  <si>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</si>
  <si>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</si>
  <si>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</si>
  <si>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</si>
  <si>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</si>
  <si>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</si>
  <si>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</si>
  <si>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</si>
  <si>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</si>
  <si>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</si>
  <si>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</si>
  <si>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</si>
  <si>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</si>
  <si>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</si>
  <si>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</si>
  <si>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</si>
  <si>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</si>
  <si>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</si>
  <si>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</si>
  <si>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</si>
  <si>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</si>
  <si>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</si>
  <si>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</si>
  <si>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</si>
  <si>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</si>
  <si>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</si>
  <si>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</si>
  <si>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</si>
  <si>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</si>
  <si>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</si>
  <si>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</si>
  <si>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</si>
  <si>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</si>
  <si>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</si>
  <si>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</si>
  <si>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</si>
  <si>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</si>
  <si>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</si>
  <si>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</si>
  <si>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</si>
  <si>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</si>
  <si>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</si>
  <si>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</si>
  <si>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</si>
  <si>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</si>
  <si>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</si>
  <si>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</si>
  <si>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</si>
  <si>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</si>
  <si>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</si>
  <si>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</si>
  <si>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</si>
  <si>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</si>
  <si>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</si>
  <si>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</si>
  <si>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</si>
  <si>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</si>
  <si>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</si>
  <si>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</si>
  <si>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</si>
  <si>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</si>
  <si>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</si>
  <si>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</si>
  <si>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</si>
  <si>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</si>
  <si>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</si>
  <si>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</si>
  <si>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</si>
  <si>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</si>
  <si>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</si>
  <si>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</si>
  <si>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</si>
  <si>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</si>
  <si>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Basler Electric Company</t>
  </si>
  <si>
    <t>Kathy Harris</t>
  </si>
  <si>
    <t>kathyharris@basler.com</t>
  </si>
  <si>
    <t>618-654-2341 ext 613</t>
  </si>
  <si>
    <t>Mananger of Component Standards</t>
  </si>
  <si>
    <t>The website of Malaysia Smelting Corporation, listed in the Smelter List tab, indicates MSC sources from the DRC or adjoining countries, however it is CFSI compliant now (www.msmelt.com/abt_policy.htm);  Thaisarco declared it sourced from covered countries, however it is CFSI compliant now (http://www.thaisarco.com/policy.html)</t>
  </si>
  <si>
    <t>The website of Argor-Heraeus SA declared it sourced from covered countries, however it is CFSI compliant now  (http://www.argor.com/index.php/eng/)</t>
  </si>
  <si>
    <t>Only approved and active cfsi smelters</t>
  </si>
  <si>
    <t>Basler requires that suppliers adhere to the requirements of the law and provide reporting. This may include statements of their due diligence without supplying a list of smelters.</t>
  </si>
  <si>
    <t>https://www.basler.com/About-Us/Supplier-Information/</t>
  </si>
  <si>
    <t>Basler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</si>
  <si>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Basler requires that suppliers adhere to the requirements of the law and provide reporting.</t>
  </si>
  <si>
    <t>Many of our suppliers are still in process of implementing this requirement.</t>
  </si>
  <si>
    <t>See our Conflict Mineral Policy.</t>
  </si>
  <si>
    <t>Basler Electric is a privately owned company.</t>
  </si>
  <si>
    <t>Added post old ID process</t>
  </si>
  <si>
    <t>4USA026</t>
  </si>
  <si>
    <t>4CHN021</t>
  </si>
  <si>
    <t>4CHN009</t>
  </si>
  <si>
    <t>2IDN062</t>
  </si>
  <si>
    <t>2CHN053</t>
  </si>
  <si>
    <t>2CHN047</t>
  </si>
  <si>
    <t>1UZB042</t>
  </si>
  <si>
    <t>1KOR084</t>
  </si>
  <si>
    <t>1KOR082</t>
  </si>
  <si>
    <t>1CHE011</t>
  </si>
  <si>
    <t>4VNM019</t>
  </si>
  <si>
    <t>4USA007</t>
  </si>
  <si>
    <t>4USA001</t>
  </si>
  <si>
    <t>4JPN020</t>
  </si>
  <si>
    <t>4JPN017</t>
  </si>
  <si>
    <t>4CHN031</t>
  </si>
  <si>
    <t>4CHN030</t>
  </si>
  <si>
    <t>4CHN029</t>
  </si>
  <si>
    <t>4CHN028</t>
  </si>
  <si>
    <t>4CHN027</t>
  </si>
  <si>
    <t>4CHN025</t>
  </si>
  <si>
    <t>4CHN023</t>
  </si>
  <si>
    <t>4CHN022</t>
  </si>
  <si>
    <t>4CHN018</t>
  </si>
  <si>
    <t>4CHN016</t>
  </si>
  <si>
    <t>4CHN014</t>
  </si>
  <si>
    <t>4CHN010</t>
  </si>
  <si>
    <t>4CHN004</t>
  </si>
  <si>
    <t>4CHN002</t>
  </si>
  <si>
    <t>4AUT012</t>
  </si>
  <si>
    <t>3USA022</t>
  </si>
  <si>
    <t>3USA018</t>
  </si>
  <si>
    <t>3USA016</t>
  </si>
  <si>
    <t>3USA002</t>
  </si>
  <si>
    <t>3RUS012</t>
  </si>
  <si>
    <t>3KAZ014</t>
  </si>
  <si>
    <t>3JPN023</t>
  </si>
  <si>
    <t>3JPN008</t>
  </si>
  <si>
    <t>3IND027</t>
  </si>
  <si>
    <t>3EST025</t>
  </si>
  <si>
    <t>3CHN995</t>
  </si>
  <si>
    <t>3CHN029</t>
  </si>
  <si>
    <t>3CHN028</t>
  </si>
  <si>
    <t>3CHN026</t>
  </si>
  <si>
    <t>3CHN020</t>
  </si>
  <si>
    <t>3CHN019</t>
  </si>
  <si>
    <t>3CHN017</t>
  </si>
  <si>
    <t>Zhuzhou Cemented Carbide Group Co. Ltd.</t>
  </si>
  <si>
    <t>3CHN015</t>
  </si>
  <si>
    <t>3CHN009</t>
  </si>
  <si>
    <t>3CHN007</t>
  </si>
  <si>
    <t>3CHN003</t>
  </si>
  <si>
    <t>3CHN001</t>
  </si>
  <si>
    <t>3BRA021</t>
  </si>
  <si>
    <t>2USA001</t>
  </si>
  <si>
    <t>2TWN525</t>
  </si>
  <si>
    <t>2THA526</t>
  </si>
  <si>
    <t>2THA046</t>
  </si>
  <si>
    <t>2POL064</t>
  </si>
  <si>
    <t>2PER019</t>
  </si>
  <si>
    <t>2MYS016</t>
  </si>
  <si>
    <t>2JPN020</t>
  </si>
  <si>
    <t>2IDN060</t>
  </si>
  <si>
    <t>2IDN059</t>
  </si>
  <si>
    <t>2IDN058</t>
  </si>
  <si>
    <t>2IDN057</t>
  </si>
  <si>
    <t>2IDN056</t>
  </si>
  <si>
    <t>2IDN049</t>
  </si>
  <si>
    <t>2IDN044</t>
  </si>
  <si>
    <t>2IDN042</t>
  </si>
  <si>
    <t>2IDN041</t>
  </si>
  <si>
    <t>2IDN040</t>
  </si>
  <si>
    <t>2IDN039</t>
  </si>
  <si>
    <t>2IDN038</t>
  </si>
  <si>
    <t>2IDN037</t>
  </si>
  <si>
    <t>2IDN033</t>
  </si>
  <si>
    <t>2IDN032</t>
  </si>
  <si>
    <t>2IDN031</t>
  </si>
  <si>
    <t>2IDN030</t>
  </si>
  <si>
    <t>2IDN025</t>
  </si>
  <si>
    <t>2IDN024</t>
  </si>
  <si>
    <t>2IDN009</t>
  </si>
  <si>
    <t>2IDN008</t>
  </si>
  <si>
    <t>2IDN007</t>
  </si>
  <si>
    <t>2IDN006</t>
  </si>
  <si>
    <t>2IDN004</t>
  </si>
  <si>
    <t>2CHN956</t>
  </si>
  <si>
    <t>2CHN048</t>
  </si>
  <si>
    <t>2CHN015</t>
  </si>
  <si>
    <t>2CHN012</t>
  </si>
  <si>
    <t>2BRA066</t>
  </si>
  <si>
    <t>2BRA063</t>
  </si>
  <si>
    <t>2BRA054</t>
  </si>
  <si>
    <t>2BRA018</t>
  </si>
  <si>
    <t>2BOL022</t>
  </si>
  <si>
    <t>2BOL010</t>
  </si>
  <si>
    <t>1ZAF049</t>
  </si>
  <si>
    <t>1UZB002</t>
  </si>
  <si>
    <t>1USA088</t>
  </si>
  <si>
    <t>1USA076</t>
  </si>
  <si>
    <t>1USA043</t>
  </si>
  <si>
    <t>1USA037</t>
  </si>
  <si>
    <t>1USA033</t>
  </si>
  <si>
    <t>1USA025</t>
  </si>
  <si>
    <t>1TWN056</t>
  </si>
  <si>
    <t>1TUR070</t>
  </si>
  <si>
    <t>1TUR069</t>
  </si>
  <si>
    <t>1SWE009</t>
  </si>
  <si>
    <t>1SGP611</t>
  </si>
  <si>
    <t>1RUS055</t>
  </si>
  <si>
    <t>1RUS047</t>
  </si>
  <si>
    <t>1RUS044</t>
  </si>
  <si>
    <t>1RUS041</t>
  </si>
  <si>
    <t>1RUS027</t>
  </si>
  <si>
    <t>1RUS026</t>
  </si>
  <si>
    <t>1RUS016</t>
  </si>
  <si>
    <t>1PHL008</t>
  </si>
  <si>
    <t>1NLD051</t>
  </si>
  <si>
    <t>1MEX038</t>
  </si>
  <si>
    <t>1KOR081</t>
  </si>
  <si>
    <t>1KOR032</t>
  </si>
  <si>
    <t>1KAZ029</t>
  </si>
  <si>
    <t>1JPN950</t>
  </si>
  <si>
    <t>1JPN723</t>
  </si>
  <si>
    <t>1JPN077</t>
  </si>
  <si>
    <t>1JPN074</t>
  </si>
  <si>
    <t>1JPN073</t>
  </si>
  <si>
    <t>1JPN072</t>
  </si>
  <si>
    <t>1JPN071</t>
  </si>
  <si>
    <t>1JPN060</t>
  </si>
  <si>
    <t>1JPN058</t>
  </si>
  <si>
    <t>1JPN057</t>
  </si>
  <si>
    <t>1JPN040</t>
  </si>
  <si>
    <t>1JPN039</t>
  </si>
  <si>
    <t>1JPN034</t>
  </si>
  <si>
    <t>1JPN028</t>
  </si>
  <si>
    <t>1JPN022</t>
  </si>
  <si>
    <t>1JPN021</t>
  </si>
  <si>
    <t>1JPN015</t>
  </si>
  <si>
    <t>Asahi Pretec Corporation</t>
  </si>
  <si>
    <t>1JPN005</t>
  </si>
  <si>
    <t>1ITA013</t>
  </si>
  <si>
    <t>1IDN048</t>
  </si>
  <si>
    <t>1HKG036</t>
  </si>
  <si>
    <t>1HKG019</t>
  </si>
  <si>
    <t>1ESP052</t>
  </si>
  <si>
    <t>1DEU018</t>
  </si>
  <si>
    <t>1DEU017</t>
  </si>
  <si>
    <t>1DEU007</t>
  </si>
  <si>
    <t>1DEU001</t>
  </si>
  <si>
    <t>1CHN066</t>
  </si>
  <si>
    <t>1CHN065</t>
  </si>
  <si>
    <t>1CHN054</t>
  </si>
  <si>
    <t>1CHN053</t>
  </si>
  <si>
    <t>1CHN023</t>
  </si>
  <si>
    <t>1CHN020</t>
  </si>
  <si>
    <t>1CHE068</t>
  </si>
  <si>
    <t>1CHE063</t>
  </si>
  <si>
    <t>1CHE045</t>
  </si>
  <si>
    <t>1CHE035</t>
  </si>
  <si>
    <t>1CHE004</t>
  </si>
  <si>
    <t>1CAN064</t>
  </si>
  <si>
    <t>1CAN050</t>
  </si>
  <si>
    <t>1CAN024</t>
  </si>
  <si>
    <t>1BRA061</t>
  </si>
  <si>
    <t>1BRA003</t>
  </si>
  <si>
    <t>1BEL062</t>
  </si>
  <si>
    <t>1AUS046</t>
  </si>
  <si>
    <t>Elmet S.L.U. (Metallo Group)</t>
  </si>
  <si>
    <t>OJSC “The Gulidov Krasnoyarsk Non-Ferrous Metals Plant” (OJSC KrastSvetmet)</t>
  </si>
  <si>
    <t>70% data received from relevent suppliers</t>
  </si>
  <si>
    <t>65% data received from relevent suppliers</t>
  </si>
  <si>
    <t>72% data received from relevent suppliers</t>
  </si>
  <si>
    <t>CFSI RCOI Data expressed sourced from the DRC or adjoining countries. These include:  Vietnam Youngsun Tungsten Industry Co., Ltd and Xiamen H.C. These are all CFSI compliant now.</t>
  </si>
  <si>
    <t>CFSI RCOI Data expressed sourced from the DRC or adjoining countries. These include: F&amp;X (http://solutions-network.org/site-solutionsforhope/participants); Ningxia Orient Tantalum Industry Co., Ltd (http://en.otic.com.cn/info3-detail.php?InfoId=10); Ulba  (http://www.ulba.kz/en/industry3_01.htm); Kemet Blue Powder (http://www.kemet.com/conflictfree);  Conghua Tantalum and Niobium Smeltry;  Douluoshan, JiuJiang JinXin Nonferrous Metals Co., Ltd; Jiujiang Tanbre Co., Ltd. Taki Chemicals; Zhuzhou Cemented Carbide; KEMET Blue Metals. H.C. Starck Co., Ltd;  H.C. Starck GmbH Goslar; H.C. Starck GmbH Laufenburg; H.C. Starck Smelting GmbH &amp; Co.KG and Global Advanced Metals Boyertown. These are all CFSI compliant now.</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</si>
</sst>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92">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rgb="FF9C0006"/>
      <name val="ＭＳ Ｐゴシック"/>
      <family val="3"/>
      <charset val="128"/>
    </font>
    <font>
      <u/>
      <sz val="10"/>
      <color theme="10"/>
      <name val="Arial"/>
      <family val="2"/>
    </font>
    <font>
      <u/>
      <sz val="11"/>
      <color theme="10"/>
      <name val="Calibri"/>
      <family val="2"/>
      <scheme val="minor"/>
    </font>
    <font>
      <u/>
      <sz val="12"/>
      <color theme="10"/>
      <name val="Calibri"/>
      <family val="2"/>
      <scheme val="minor"/>
    </font>
    <font>
      <sz val="10"/>
      <color theme="1"/>
      <name val="Arial"/>
      <family val="2"/>
    </font>
    <font>
      <sz val="11"/>
      <color theme="1"/>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u/>
      <sz val="10"/>
      <color indexed="12"/>
      <name val="Cambria"/>
      <family val="1"/>
      <scheme val="major"/>
    </font>
    <font>
      <sz val="10"/>
      <name val="Cambria"/>
      <family val="1"/>
      <scheme val="major"/>
    </font>
    <font>
      <u/>
      <sz val="12"/>
      <color indexed="12"/>
      <name val="Cambria"/>
      <family val="1"/>
      <scheme val="major"/>
    </font>
    <font>
      <sz val="12"/>
      <name val="Cambria"/>
      <family val="1"/>
      <scheme val="major"/>
    </font>
  </fonts>
  <fills count="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5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s>
  <cellStyleXfs count="97">
    <xf numFmtId="0" fontId="0" fillId="0" borderId="0"/>
    <xf numFmtId="0" fontId="74" fillId="5" borderId="0" applyNumberFormat="0" applyBorder="0" applyAlignment="0" applyProtection="0"/>
    <xf numFmtId="164" fontId="7" fillId="0" borderId="0"/>
    <xf numFmtId="0" fontId="8" fillId="0" borderId="0" applyNumberFormat="0" applyFill="0" applyBorder="0" applyAlignment="0" applyProtection="0">
      <alignment vertical="top"/>
      <protection locked="0"/>
    </xf>
    <xf numFmtId="164" fontId="75" fillId="0" borderId="0" applyNumberFormat="0" applyFill="0" applyBorder="0" applyAlignment="0" applyProtection="0"/>
    <xf numFmtId="0" fontId="76" fillId="0" borderId="0" applyNumberFormat="0" applyFill="0" applyBorder="0" applyAlignment="0" applyProtection="0"/>
    <xf numFmtId="164" fontId="75" fillId="0" borderId="0" applyNumberFormat="0" applyFill="0" applyBorder="0" applyAlignment="0" applyProtection="0">
      <alignment vertical="top"/>
      <protection locked="0"/>
    </xf>
    <xf numFmtId="164" fontId="75" fillId="0" borderId="0" applyNumberFormat="0" applyFill="0" applyBorder="0" applyAlignment="0" applyProtection="0">
      <alignment vertical="top"/>
      <protection locked="0"/>
    </xf>
    <xf numFmtId="0" fontId="77" fillId="0" borderId="0" applyNumberFormat="0" applyFill="0" applyBorder="0" applyAlignment="0" applyProtection="0"/>
    <xf numFmtId="0" fontId="8" fillId="0" borderId="0" applyNumberFormat="0" applyFill="0" applyBorder="0" applyAlignment="0" applyProtection="0">
      <alignment vertical="top"/>
      <protection locked="0"/>
    </xf>
    <xf numFmtId="164" fontId="75" fillId="0" borderId="0" applyNumberFormat="0" applyFill="0" applyBorder="0" applyAlignment="0" applyProtection="0">
      <alignment vertical="top"/>
      <protection locked="0"/>
    </xf>
    <xf numFmtId="164" fontId="78" fillId="0" borderId="0"/>
    <xf numFmtId="0" fontId="7" fillId="0" borderId="0"/>
    <xf numFmtId="0" fontId="7" fillId="0" borderId="0"/>
    <xf numFmtId="164" fontId="7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164" fontId="78" fillId="0" borderId="0"/>
    <xf numFmtId="0" fontId="6" fillId="0" borderId="0"/>
    <xf numFmtId="164" fontId="7" fillId="0" borderId="0"/>
    <xf numFmtId="0" fontId="79" fillId="0" borderId="0"/>
    <xf numFmtId="0" fontId="79" fillId="0" borderId="0"/>
    <xf numFmtId="164" fontId="6" fillId="0" borderId="0"/>
    <xf numFmtId="0" fontId="79" fillId="0" borderId="0"/>
    <xf numFmtId="0" fontId="6" fillId="0" borderId="0"/>
    <xf numFmtId="0" fontId="79" fillId="0" borderId="0"/>
    <xf numFmtId="0" fontId="80" fillId="0" borderId="0">
      <alignment vertical="center"/>
    </xf>
    <xf numFmtId="164" fontId="78" fillId="0" borderId="0"/>
    <xf numFmtId="0" fontId="81" fillId="0" borderId="0"/>
    <xf numFmtId="0" fontId="79" fillId="0" borderId="0"/>
    <xf numFmtId="0" fontId="7" fillId="0" borderId="0"/>
    <xf numFmtId="0" fontId="81" fillId="0" borderId="0"/>
    <xf numFmtId="0" fontId="79" fillId="0" borderId="0"/>
    <xf numFmtId="0" fontId="79" fillId="0" borderId="0"/>
    <xf numFmtId="0" fontId="79" fillId="0" borderId="0"/>
    <xf numFmtId="0" fontId="79" fillId="0" borderId="0"/>
    <xf numFmtId="0" fontId="79" fillId="0" borderId="0"/>
    <xf numFmtId="0" fontId="7" fillId="0" borderId="0"/>
    <xf numFmtId="0" fontId="79" fillId="0" borderId="0"/>
    <xf numFmtId="0" fontId="7" fillId="0" borderId="0"/>
    <xf numFmtId="0" fontId="7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7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79" fillId="0" borderId="0"/>
    <xf numFmtId="164" fontId="78" fillId="0" borderId="0"/>
    <xf numFmtId="164" fontId="78" fillId="0" borderId="0"/>
    <xf numFmtId="0" fontId="82" fillId="0" borderId="0"/>
    <xf numFmtId="0" fontId="11" fillId="0" borderId="0"/>
    <xf numFmtId="0" fontId="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164" fontId="11" fillId="0" borderId="0"/>
    <xf numFmtId="0" fontId="7" fillId="0" borderId="0"/>
    <xf numFmtId="0" fontId="7" fillId="0" borderId="0"/>
    <xf numFmtId="0" fontId="7" fillId="0" borderId="0"/>
    <xf numFmtId="164" fontId="7" fillId="0" borderId="0"/>
    <xf numFmtId="0" fontId="11" fillId="0" borderId="0"/>
    <xf numFmtId="0" fontId="1" fillId="0" borderId="0"/>
  </cellStyleXfs>
  <cellXfs count="397">
    <xf numFmtId="0" fontId="0" fillId="0" borderId="0" xfId="0"/>
    <xf numFmtId="0" fontId="16" fillId="2" borderId="1" xfId="0" applyFont="1" applyFill="1" applyBorder="1" applyAlignment="1" applyProtection="1">
      <alignment horizontal="center" vertical="center"/>
    </xf>
    <xf numFmtId="0" fontId="27" fillId="2" borderId="2" xfId="79"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7" fillId="2" borderId="9" xfId="79" applyFont="1" applyFill="1" applyBorder="1" applyAlignment="1">
      <alignment vertical="top" wrapText="1"/>
    </xf>
    <xf numFmtId="0" fontId="10" fillId="2" borderId="0" xfId="0" applyFont="1" applyFill="1" applyBorder="1" applyAlignment="1"/>
    <xf numFmtId="164" fontId="27" fillId="2" borderId="9" xfId="79"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40" fillId="2" borderId="10" xfId="79" applyFont="1" applyFill="1" applyBorder="1" applyAlignment="1">
      <alignment horizontal="center" vertical="center" wrapText="1"/>
    </xf>
    <xf numFmtId="0" fontId="40" fillId="2" borderId="11" xfId="79" applyFont="1" applyFill="1" applyBorder="1" applyAlignment="1">
      <alignment horizontal="center" vertical="center" wrapText="1"/>
    </xf>
    <xf numFmtId="0" fontId="29" fillId="2" borderId="11" xfId="79" applyFont="1" applyFill="1" applyBorder="1" applyAlignment="1">
      <alignment horizontal="center" vertical="center" wrapText="1"/>
    </xf>
    <xf numFmtId="0" fontId="0" fillId="2" borderId="10" xfId="0" applyFill="1" applyBorder="1" applyProtection="1"/>
    <xf numFmtId="0" fontId="5" fillId="0" borderId="0" xfId="0" applyFont="1" applyFill="1"/>
    <xf numFmtId="0" fontId="5"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6" fillId="2" borderId="1" xfId="0" applyFont="1" applyFill="1" applyBorder="1" applyAlignment="1" applyProtection="1">
      <alignment vertical="center"/>
      <protection hidden="1"/>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3" fillId="2" borderId="0" xfId="0" applyFont="1" applyFill="1" applyBorder="1" applyAlignment="1" applyProtection="1">
      <alignment horizontal="right" vertical="center"/>
    </xf>
    <xf numFmtId="0" fontId="34"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4"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92" applyFont="1" applyFill="1" applyAlignment="1" applyProtection="1"/>
    <xf numFmtId="0" fontId="7" fillId="0" borderId="0" xfId="92"/>
    <xf numFmtId="0" fontId="7" fillId="0" borderId="0" xfId="92" applyFill="1" applyAlignment="1" applyProtection="1"/>
    <xf numFmtId="0" fontId="24" fillId="0" borderId="0" xfId="3" applyFont="1" applyFill="1" applyAlignment="1" applyProtection="1">
      <alignment horizontal="center"/>
      <protection hidden="1"/>
    </xf>
    <xf numFmtId="0" fontId="24" fillId="0" borderId="0" xfId="3" applyFont="1" applyFill="1" applyAlignment="1" applyProtection="1">
      <alignment horizontal="center" wrapText="1"/>
      <protection hidden="1"/>
    </xf>
    <xf numFmtId="0" fontId="3" fillId="0" borderId="0" xfId="0" applyFont="1" applyAlignment="1" applyProtection="1">
      <alignment horizontal="center"/>
      <protection hidden="1"/>
    </xf>
    <xf numFmtId="0" fontId="28"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3"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2" fillId="2" borderId="19" xfId="0" applyFont="1" applyFill="1" applyBorder="1" applyAlignment="1" applyProtection="1">
      <alignment vertical="center"/>
      <protection hidden="1"/>
    </xf>
    <xf numFmtId="0" fontId="12" fillId="2" borderId="26" xfId="0" applyFont="1" applyFill="1" applyBorder="1" applyAlignment="1" applyProtection="1">
      <alignment vertical="center"/>
      <protection hidden="1"/>
    </xf>
    <xf numFmtId="0" fontId="12" fillId="2" borderId="18" xfId="0" applyFont="1" applyFill="1" applyBorder="1" applyAlignment="1" applyProtection="1">
      <alignment vertical="center"/>
      <protection hidden="1"/>
    </xf>
    <xf numFmtId="0" fontId="12" fillId="2" borderId="27" xfId="0" applyFont="1" applyFill="1" applyBorder="1" applyAlignment="1" applyProtection="1">
      <alignment vertical="center"/>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3"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3" applyFill="1" applyBorder="1" applyAlignment="1" applyProtection="1">
      <alignment vertical="center" wrapText="1"/>
      <protection hidden="1"/>
    </xf>
    <xf numFmtId="0" fontId="8" fillId="0" borderId="10" xfId="3"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8"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9"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8" xfId="0" applyNumberFormat="1" applyFont="1" applyFill="1" applyBorder="1" applyAlignment="1" applyProtection="1">
      <alignment vertical="center" wrapText="1"/>
      <protection hidden="1"/>
    </xf>
    <xf numFmtId="0" fontId="24" fillId="0" borderId="28" xfId="3" applyFont="1" applyBorder="1" applyAlignment="1" applyProtection="1">
      <alignment horizontal="center"/>
      <protection hidden="1"/>
    </xf>
    <xf numFmtId="0" fontId="3" fillId="0" borderId="29" xfId="0" applyNumberFormat="1" applyFont="1" applyFill="1" applyBorder="1" applyAlignment="1" applyProtection="1">
      <alignment vertical="center" wrapText="1"/>
      <protection hidden="1"/>
    </xf>
    <xf numFmtId="0" fontId="36" fillId="0" borderId="28" xfId="0" applyNumberFormat="1" applyFont="1" applyFill="1" applyBorder="1" applyAlignment="1" applyProtection="1">
      <alignment vertical="center" wrapText="1"/>
      <protection hidden="1"/>
    </xf>
    <xf numFmtId="0" fontId="4" fillId="4" borderId="28" xfId="0" applyFont="1" applyFill="1" applyBorder="1" applyAlignment="1" applyProtection="1">
      <alignment wrapText="1"/>
      <protection hidden="1"/>
    </xf>
    <xf numFmtId="0" fontId="4" fillId="4" borderId="28"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2"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2" fillId="0" borderId="6" xfId="0" applyFont="1" applyFill="1" applyBorder="1" applyAlignment="1" applyProtection="1">
      <alignment wrapText="1"/>
    </xf>
    <xf numFmtId="0" fontId="35" fillId="0" borderId="0" xfId="0" applyFont="1" applyFill="1" applyBorder="1" applyAlignment="1" applyProtection="1">
      <alignment horizontal="right" wrapText="1"/>
    </xf>
    <xf numFmtId="0" fontId="0" fillId="3" borderId="10" xfId="0" applyFill="1" applyBorder="1"/>
    <xf numFmtId="0" fontId="37" fillId="2" borderId="5" xfId="0" applyFont="1" applyFill="1" applyBorder="1" applyAlignment="1" applyProtection="1">
      <alignment horizontal="center" vertical="center" wrapText="1"/>
      <protection hidden="1"/>
    </xf>
    <xf numFmtId="0" fontId="41" fillId="3" borderId="10" xfId="0" applyFont="1" applyFill="1" applyBorder="1"/>
    <xf numFmtId="0" fontId="0" fillId="0" borderId="30" xfId="0" applyBorder="1" applyAlignment="1" applyProtection="1">
      <alignment horizontal="left" vertical="center"/>
      <protection locked="0" hidden="1"/>
    </xf>
    <xf numFmtId="0" fontId="12" fillId="2" borderId="31" xfId="0" applyFont="1" applyFill="1" applyBorder="1" applyAlignment="1" applyProtection="1">
      <alignment vertical="center"/>
      <protection hidden="1"/>
    </xf>
    <xf numFmtId="0" fontId="0" fillId="0" borderId="0" xfId="0" applyBorder="1" applyProtection="1">
      <protection hidden="1"/>
    </xf>
    <xf numFmtId="0" fontId="43"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32"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3" applyFill="1" applyAlignment="1" applyProtection="1">
      <alignment horizontal="center"/>
      <protection hidden="1"/>
    </xf>
    <xf numFmtId="0" fontId="44" fillId="2" borderId="24" xfId="3" applyFont="1" applyFill="1" applyBorder="1" applyAlignment="1" applyProtection="1">
      <alignment horizontal="left" vertical="center"/>
      <protection hidden="1"/>
    </xf>
    <xf numFmtId="0" fontId="45" fillId="2" borderId="0" xfId="3" applyFont="1" applyFill="1" applyAlignment="1" applyProtection="1">
      <alignment vertical="center"/>
    </xf>
    <xf numFmtId="0" fontId="45" fillId="2" borderId="0" xfId="3" applyFont="1" applyFill="1" applyBorder="1" applyAlignment="1" applyProtection="1">
      <alignment horizontal="center" vertical="center"/>
      <protection hidden="1"/>
    </xf>
    <xf numFmtId="0" fontId="46" fillId="0" borderId="18" xfId="3" applyFont="1" applyFill="1" applyBorder="1" applyAlignment="1" applyProtection="1">
      <alignment horizontal="center"/>
      <protection hidden="1"/>
    </xf>
    <xf numFmtId="0" fontId="47" fillId="2" borderId="0" xfId="3" applyFont="1" applyFill="1" applyBorder="1" applyAlignment="1" applyProtection="1">
      <alignment horizontal="center" vertical="center"/>
      <protection hidden="1"/>
    </xf>
    <xf numFmtId="0" fontId="48" fillId="2" borderId="33"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center" vertical="center"/>
      <protection hidden="1"/>
    </xf>
    <xf numFmtId="0" fontId="12" fillId="2" borderId="34" xfId="0" applyFont="1" applyFill="1" applyBorder="1" applyAlignment="1" applyProtection="1">
      <alignment vertical="center" wrapText="1"/>
      <protection locked="0"/>
    </xf>
    <xf numFmtId="0" fontId="12" fillId="2" borderId="35"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2" fillId="2" borderId="18" xfId="0" applyFont="1" applyFill="1" applyBorder="1" applyAlignment="1" applyProtection="1">
      <protection hidden="1"/>
    </xf>
    <xf numFmtId="0" fontId="15" fillId="2" borderId="36" xfId="0" applyFont="1" applyFill="1" applyBorder="1" applyAlignment="1" applyProtection="1">
      <alignment horizontal="center" wrapText="1"/>
      <protection hidden="1"/>
    </xf>
    <xf numFmtId="0" fontId="12" fillId="2" borderId="33" xfId="0" applyFont="1" applyFill="1" applyBorder="1" applyAlignment="1" applyProtection="1">
      <alignment vertical="center"/>
      <protection hidden="1"/>
    </xf>
    <xf numFmtId="0" fontId="15" fillId="2" borderId="33" xfId="0" applyFont="1" applyFill="1" applyBorder="1" applyAlignment="1" applyProtection="1">
      <alignment wrapText="1"/>
    </xf>
    <xf numFmtId="0" fontId="45" fillId="2" borderId="0" xfId="3" applyFont="1" applyFill="1" applyBorder="1" applyAlignment="1" applyProtection="1">
      <alignment vertical="center"/>
    </xf>
    <xf numFmtId="0" fontId="57"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7"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6" fillId="0" borderId="0" xfId="0" applyFont="1" applyFill="1" applyBorder="1" applyAlignment="1" applyProtection="1">
      <alignment horizontal="right" wrapText="1"/>
      <protection hidden="1"/>
    </xf>
    <xf numFmtId="0" fontId="3" fillId="0" borderId="38" xfId="0" applyFont="1" applyFill="1" applyBorder="1" applyAlignment="1" applyProtection="1">
      <alignment horizontal="center"/>
      <protection hidden="1"/>
    </xf>
    <xf numFmtId="0" fontId="15"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1" fillId="0" borderId="0" xfId="0" applyFont="1" applyProtection="1">
      <protection hidden="1"/>
    </xf>
    <xf numFmtId="2" fontId="27" fillId="2" borderId="2" xfId="79" applyNumberFormat="1" applyFont="1" applyFill="1" applyBorder="1" applyAlignment="1">
      <alignment horizontal="center" vertical="top" wrapText="1"/>
    </xf>
    <xf numFmtId="0" fontId="27" fillId="2" borderId="9" xfId="79" applyFont="1" applyFill="1" applyBorder="1" applyAlignment="1">
      <alignment horizontal="center" vertical="top" wrapText="1"/>
    </xf>
    <xf numFmtId="0" fontId="58" fillId="0" borderId="0" xfId="0" applyFont="1" applyFill="1" applyAlignment="1">
      <alignment vertical="top" wrapText="1"/>
    </xf>
    <xf numFmtId="0" fontId="0" fillId="0" borderId="0" xfId="0" applyFont="1" applyFill="1" applyAlignment="1">
      <alignment vertical="top" wrapText="1"/>
    </xf>
    <xf numFmtId="0" fontId="53" fillId="0" borderId="0" xfId="0" applyFont="1" applyFill="1" applyAlignment="1">
      <alignment vertical="top" wrapText="1"/>
    </xf>
    <xf numFmtId="0" fontId="53" fillId="0" borderId="0" xfId="3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6" xfId="0" applyFont="1" applyFill="1" applyBorder="1" applyAlignment="1" applyProtection="1">
      <alignment horizontal="center" vertical="center" wrapText="1"/>
      <protection hidden="1"/>
    </xf>
    <xf numFmtId="0" fontId="15" fillId="2" borderId="39" xfId="0" applyFont="1" applyFill="1" applyBorder="1" applyAlignment="1" applyProtection="1">
      <alignment horizontal="center" vertical="center" wrapText="1"/>
      <protection hidden="1"/>
    </xf>
    <xf numFmtId="0" fontId="5" fillId="0" borderId="0" xfId="0" applyFont="1" applyFill="1" applyAlignment="1">
      <alignment horizontal="center"/>
    </xf>
    <xf numFmtId="0" fontId="3"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5" fillId="2" borderId="40" xfId="0" applyFont="1" applyFill="1" applyBorder="1" applyAlignment="1" applyProtection="1">
      <alignment horizontal="center" wrapText="1"/>
    </xf>
    <xf numFmtId="0" fontId="12" fillId="2" borderId="41" xfId="0" applyFont="1" applyFill="1" applyBorder="1" applyAlignment="1" applyProtection="1">
      <alignment vertical="center"/>
    </xf>
    <xf numFmtId="0" fontId="63" fillId="0" borderId="0" xfId="0" applyFont="1" applyFill="1" applyAlignment="1" applyProtection="1">
      <alignment horizontal="center" vertical="center" wrapText="1"/>
      <protection hidden="1"/>
    </xf>
    <xf numFmtId="0" fontId="83" fillId="0" borderId="0" xfId="0" applyFont="1" applyFill="1" applyAlignment="1">
      <alignment vertical="top" wrapText="1"/>
    </xf>
    <xf numFmtId="0" fontId="0" fillId="0" borderId="0" xfId="0" applyAlignment="1" applyProtection="1">
      <protection hidden="1"/>
    </xf>
    <xf numFmtId="0" fontId="52" fillId="0" borderId="0" xfId="0" applyFont="1" applyAlignment="1"/>
    <xf numFmtId="0" fontId="0" fillId="6" borderId="0" xfId="0" applyFill="1" applyProtection="1">
      <protection hidden="1"/>
    </xf>
    <xf numFmtId="0" fontId="27" fillId="0" borderId="10" xfId="0" applyFont="1" applyBorder="1" applyAlignment="1">
      <alignment vertical="top" wrapText="1"/>
    </xf>
    <xf numFmtId="166" fontId="27" fillId="2" borderId="2" xfId="79" applyNumberFormat="1" applyFont="1" applyFill="1" applyBorder="1" applyAlignment="1">
      <alignment horizontal="center" vertical="top" wrapText="1"/>
    </xf>
    <xf numFmtId="1" fontId="43" fillId="0" borderId="0" xfId="0" applyNumberFormat="1" applyFont="1" applyFill="1" applyAlignment="1" applyProtection="1">
      <alignment horizontal="center" vertical="center" wrapText="1"/>
      <protection hidden="1"/>
    </xf>
    <xf numFmtId="0" fontId="41" fillId="0" borderId="0" xfId="0" applyFont="1" applyFill="1" applyAlignment="1" applyProtection="1">
      <alignment horizontal="center" vertical="center" wrapText="1"/>
      <protection hidden="1"/>
    </xf>
    <xf numFmtId="0" fontId="0" fillId="0" borderId="42" xfId="0" applyFill="1" applyBorder="1"/>
    <xf numFmtId="0" fontId="84"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8" fillId="0" borderId="0" xfId="0" applyFont="1" applyFill="1" applyBorder="1" applyAlignment="1">
      <alignment vertical="top" wrapText="1"/>
    </xf>
    <xf numFmtId="0" fontId="3" fillId="6" borderId="28" xfId="0" applyNumberFormat="1" applyFont="1" applyFill="1" applyBorder="1" applyAlignment="1" applyProtection="1">
      <alignment vertical="center" wrapText="1"/>
      <protection hidden="1"/>
    </xf>
    <xf numFmtId="0" fontId="0" fillId="0" borderId="0" xfId="0" applyProtection="1">
      <protection locked="0"/>
    </xf>
    <xf numFmtId="0" fontId="12" fillId="2" borderId="43" xfId="0" applyFont="1" applyFill="1" applyBorder="1" applyAlignment="1" applyProtection="1">
      <alignment horizontal="center" vertical="center" wrapText="1"/>
      <protection hidden="1"/>
    </xf>
    <xf numFmtId="0" fontId="12" fillId="2" borderId="44" xfId="0" applyFont="1" applyFill="1" applyBorder="1" applyAlignment="1" applyProtection="1">
      <alignment horizontal="center" vertical="center" wrapText="1"/>
      <protection hidden="1"/>
    </xf>
    <xf numFmtId="0" fontId="5" fillId="0" borderId="0" xfId="0" applyFont="1" applyFill="1" applyAlignment="1">
      <alignment wrapText="1"/>
    </xf>
    <xf numFmtId="0" fontId="0" fillId="0" borderId="30" xfId="0" applyBorder="1" applyAlignment="1" applyProtection="1">
      <alignment horizontal="left" vertical="center"/>
      <protection locked="0"/>
    </xf>
    <xf numFmtId="0" fontId="31"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7" fillId="0" borderId="0" xfId="0" applyFont="1" applyFill="1" applyAlignment="1" applyProtection="1">
      <protection hidden="1"/>
    </xf>
    <xf numFmtId="0" fontId="0" fillId="3" borderId="0" xfId="0" applyFill="1" applyAlignment="1" applyProtection="1">
      <alignment wrapText="1"/>
      <protection hidden="1"/>
    </xf>
    <xf numFmtId="0" fontId="12" fillId="0" borderId="0" xfId="0" applyFont="1" applyFill="1" applyBorder="1" applyAlignment="1" applyProtection="1">
      <alignment horizontal="center" vertical="center"/>
      <protection hidden="1"/>
    </xf>
    <xf numFmtId="0" fontId="7"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5" fillId="0" borderId="0" xfId="0" applyFont="1" applyFill="1" applyProtection="1">
      <protection hidden="1"/>
    </xf>
    <xf numFmtId="0" fontId="5" fillId="0" borderId="0" xfId="0" applyFont="1" applyFill="1" applyAlignment="1" applyProtection="1">
      <alignment wrapText="1"/>
      <protection hidden="1"/>
    </xf>
    <xf numFmtId="2" fontId="27" fillId="2" borderId="10" xfId="79" applyNumberFormat="1" applyFont="1" applyFill="1" applyBorder="1" applyAlignment="1">
      <alignment horizontal="center" vertical="top" wrapText="1"/>
    </xf>
    <xf numFmtId="164" fontId="27" fillId="2" borderId="10" xfId="79" applyNumberFormat="1" applyFont="1" applyFill="1" applyBorder="1" applyAlignment="1">
      <alignment horizontal="center" vertical="top" wrapText="1"/>
    </xf>
    <xf numFmtId="49" fontId="5" fillId="0" borderId="0" xfId="0" applyNumberFormat="1" applyFont="1" applyFill="1" applyBorder="1" applyAlignment="1" applyProtection="1"/>
    <xf numFmtId="49" fontId="5"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5" fillId="0" borderId="0" xfId="0" applyFont="1" applyProtection="1">
      <protection locked="0"/>
    </xf>
    <xf numFmtId="0" fontId="86"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8" fillId="0" borderId="0" xfId="0" applyFont="1" applyFill="1" applyAlignment="1">
      <alignment vertical="top" wrapText="1"/>
    </xf>
    <xf numFmtId="0" fontId="69" fillId="0" borderId="0" xfId="0" applyFont="1" applyFill="1" applyAlignment="1">
      <alignment vertical="top" wrapText="1"/>
    </xf>
    <xf numFmtId="0" fontId="4" fillId="0" borderId="28" xfId="0" applyNumberFormat="1" applyFont="1" applyFill="1" applyBorder="1" applyAlignment="1" applyProtection="1">
      <alignment vertical="center" wrapText="1"/>
      <protection hidden="1"/>
    </xf>
    <xf numFmtId="0" fontId="27" fillId="2" borderId="9" xfId="79" applyFont="1" applyFill="1" applyBorder="1" applyAlignment="1">
      <alignment vertical="center" wrapText="1"/>
    </xf>
    <xf numFmtId="0" fontId="27" fillId="2" borderId="30" xfId="79" applyFont="1" applyFill="1" applyBorder="1" applyAlignment="1">
      <alignment vertical="top" wrapText="1"/>
    </xf>
    <xf numFmtId="0" fontId="27" fillId="2" borderId="49" xfId="79" applyFont="1" applyFill="1" applyBorder="1" applyAlignment="1">
      <alignment vertical="top" wrapText="1"/>
    </xf>
    <xf numFmtId="0" fontId="5" fillId="0" borderId="2" xfId="0" applyFont="1" applyFill="1" applyBorder="1" applyAlignment="1" applyProtection="1">
      <alignment wrapText="1"/>
    </xf>
    <xf numFmtId="0" fontId="27" fillId="2" borderId="9" xfId="79" applyFont="1" applyFill="1" applyBorder="1" applyAlignment="1">
      <alignment horizontal="left" vertical="top" wrapText="1"/>
    </xf>
    <xf numFmtId="0" fontId="5" fillId="0" borderId="9" xfId="0" applyFont="1" applyFill="1" applyBorder="1" applyAlignment="1" applyProtection="1">
      <alignment vertical="top" wrapText="1"/>
    </xf>
    <xf numFmtId="0" fontId="27" fillId="2" borderId="10" xfId="79" applyFont="1" applyFill="1" applyBorder="1" applyAlignment="1">
      <alignment vertical="top" wrapText="1"/>
    </xf>
    <xf numFmtId="0" fontId="15" fillId="0" borderId="50" xfId="0" applyFont="1" applyBorder="1" applyAlignment="1" applyProtection="1">
      <alignment vertical="center" wrapText="1"/>
      <protection hidden="1"/>
    </xf>
    <xf numFmtId="0" fontId="50" fillId="2" borderId="51" xfId="0" applyFont="1" applyFill="1" applyBorder="1" applyAlignment="1" applyProtection="1">
      <alignment horizontal="center" vertical="center" wrapText="1"/>
      <protection hidden="1"/>
    </xf>
    <xf numFmtId="0" fontId="50" fillId="0" borderId="52" xfId="0" applyFont="1" applyBorder="1" applyAlignment="1" applyProtection="1">
      <alignment horizontal="center" vertical="center" wrapText="1"/>
      <protection hidden="1"/>
    </xf>
    <xf numFmtId="0" fontId="38" fillId="0" borderId="50" xfId="0" applyFont="1" applyBorder="1" applyAlignment="1" applyProtection="1">
      <alignment vertical="center" wrapText="1"/>
      <protection hidden="1"/>
    </xf>
    <xf numFmtId="0" fontId="58" fillId="0" borderId="0" xfId="0" applyFont="1" applyFill="1" applyAlignment="1">
      <alignment horizontal="left" vertical="top" wrapText="1"/>
    </xf>
    <xf numFmtId="0" fontId="53" fillId="0" borderId="0" xfId="37" applyNumberFormat="1" applyFont="1" applyFill="1" applyBorder="1" applyAlignment="1" applyProtection="1">
      <alignment vertical="top" wrapText="1"/>
      <protection hidden="1"/>
    </xf>
    <xf numFmtId="0" fontId="53" fillId="0" borderId="0" xfId="37" applyFont="1" applyFill="1" applyBorder="1" applyAlignment="1">
      <alignment vertical="top" wrapText="1"/>
    </xf>
    <xf numFmtId="0" fontId="87" fillId="0" borderId="0" xfId="0" applyFont="1" applyFill="1" applyAlignment="1">
      <alignment vertical="top" wrapText="1"/>
    </xf>
    <xf numFmtId="0" fontId="52" fillId="0" borderId="0" xfId="37" applyFont="1" applyFill="1" applyBorder="1" applyAlignment="1">
      <alignment vertical="top" wrapText="1"/>
    </xf>
    <xf numFmtId="0" fontId="53" fillId="0" borderId="0" xfId="1" applyNumberFormat="1" applyFont="1" applyFill="1" applyBorder="1" applyAlignment="1" applyProtection="1">
      <alignment vertical="top" wrapText="1"/>
      <protection hidden="1"/>
    </xf>
    <xf numFmtId="0" fontId="55" fillId="0" borderId="0" xfId="37" applyNumberFormat="1" applyFont="1" applyFill="1" applyBorder="1" applyAlignment="1" applyProtection="1">
      <alignment vertical="top" wrapText="1"/>
      <protection hidden="1"/>
    </xf>
    <xf numFmtId="0" fontId="58" fillId="0" borderId="0" xfId="0" applyFont="1" applyFill="1" applyAlignment="1">
      <alignment wrapText="1"/>
    </xf>
    <xf numFmtId="0" fontId="53" fillId="0" borderId="0" xfId="37" applyFont="1" applyFill="1" applyAlignment="1">
      <alignment horizontal="left" vertical="top" wrapText="1"/>
    </xf>
    <xf numFmtId="0" fontId="52" fillId="0" borderId="0" xfId="0" applyFont="1" applyFill="1" applyAlignment="1">
      <alignment vertical="top" wrapText="1"/>
    </xf>
    <xf numFmtId="0" fontId="53" fillId="0" borderId="0" xfId="0" applyFont="1" applyFill="1" applyAlignment="1">
      <alignment wrapText="1"/>
    </xf>
    <xf numFmtId="0" fontId="53" fillId="0" borderId="0" xfId="0" applyNumberFormat="1" applyFont="1" applyFill="1" applyAlignment="1">
      <alignment vertical="top" wrapText="1"/>
    </xf>
    <xf numFmtId="0" fontId="61" fillId="0" borderId="0" xfId="0" applyFont="1" applyFill="1" applyAlignment="1">
      <alignment vertical="top" wrapText="1"/>
    </xf>
    <xf numFmtId="0" fontId="62" fillId="0" borderId="0" xfId="0" applyFont="1" applyFill="1" applyAlignment="1">
      <alignment vertical="top" wrapText="1"/>
    </xf>
    <xf numFmtId="0" fontId="0" fillId="0" borderId="0" xfId="0" applyFill="1" applyAlignment="1">
      <alignment wrapText="1"/>
    </xf>
    <xf numFmtId="0" fontId="58" fillId="0" borderId="0" xfId="0" applyFont="1" applyFill="1" applyAlignment="1" applyProtection="1">
      <alignment horizontal="left" vertical="top" wrapText="1"/>
    </xf>
    <xf numFmtId="0" fontId="82" fillId="0" borderId="0" xfId="15" applyFont="1" applyFill="1" applyAlignment="1">
      <alignment vertical="center" wrapText="1"/>
    </xf>
    <xf numFmtId="0" fontId="58" fillId="0" borderId="0" xfId="0" applyFont="1" applyFill="1" applyAlignment="1">
      <alignment horizontal="left" wrapText="1"/>
    </xf>
    <xf numFmtId="0" fontId="67" fillId="0" borderId="0" xfId="0" applyFont="1" applyFill="1" applyAlignment="1">
      <alignment horizontal="left" vertical="center" wrapText="1"/>
    </xf>
    <xf numFmtId="0" fontId="58" fillId="0" borderId="0" xfId="0" applyFont="1" applyFill="1" applyAlignment="1" applyProtection="1">
      <alignment wrapText="1"/>
      <protection hidden="1"/>
    </xf>
    <xf numFmtId="0" fontId="55" fillId="0" borderId="0" xfId="0" applyFont="1" applyFill="1" applyAlignment="1">
      <alignment vertical="center" wrapText="1"/>
    </xf>
    <xf numFmtId="0" fontId="58"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0" fontId="27" fillId="2" borderId="30" xfId="79" applyFont="1" applyFill="1" applyBorder="1" applyAlignment="1">
      <alignment horizontal="center" vertical="top" wrapText="1"/>
    </xf>
    <xf numFmtId="0" fontId="27" fillId="2" borderId="49" xfId="79" applyFont="1" applyFill="1" applyBorder="1" applyAlignment="1">
      <alignment horizontal="center" vertical="top" wrapText="1"/>
    </xf>
    <xf numFmtId="0" fontId="27" fillId="2" borderId="2" xfId="79" applyFont="1" applyFill="1" applyBorder="1" applyAlignment="1">
      <alignment horizontal="center" vertical="top" wrapText="1"/>
    </xf>
    <xf numFmtId="2" fontId="27" fillId="2" borderId="30" xfId="79" applyNumberFormat="1" applyFont="1" applyFill="1" applyBorder="1" applyAlignment="1">
      <alignment horizontal="center" vertical="top" wrapText="1"/>
    </xf>
    <xf numFmtId="2" fontId="27" fillId="2" borderId="49" xfId="79" applyNumberFormat="1" applyFont="1" applyFill="1" applyBorder="1" applyAlignment="1">
      <alignment horizontal="center" vertical="top" wrapText="1"/>
    </xf>
    <xf numFmtId="2" fontId="27" fillId="2" borderId="2" xfId="79" applyNumberFormat="1" applyFont="1" applyFill="1" applyBorder="1" applyAlignment="1">
      <alignment horizontal="center" vertical="top" wrapText="1"/>
    </xf>
    <xf numFmtId="0" fontId="27" fillId="0" borderId="30" xfId="79" applyFont="1" applyFill="1" applyBorder="1" applyAlignment="1">
      <alignment horizontal="center" vertical="top" wrapText="1"/>
    </xf>
    <xf numFmtId="0" fontId="27" fillId="0" borderId="49" xfId="79" applyFont="1" applyFill="1" applyBorder="1" applyAlignment="1">
      <alignment horizontal="center" vertical="top" wrapText="1"/>
    </xf>
    <xf numFmtId="0" fontId="27" fillId="0" borderId="2" xfId="79" applyFont="1" applyFill="1" applyBorder="1" applyAlignment="1">
      <alignment horizontal="center" vertical="top" wrapText="1"/>
    </xf>
    <xf numFmtId="164" fontId="27" fillId="0" borderId="30" xfId="79" applyNumberFormat="1" applyFont="1" applyFill="1" applyBorder="1" applyAlignment="1">
      <alignment horizontal="center" vertical="top" wrapText="1"/>
    </xf>
    <xf numFmtId="164" fontId="27" fillId="0" borderId="49" xfId="79" applyNumberFormat="1" applyFont="1" applyFill="1" applyBorder="1" applyAlignment="1">
      <alignment horizontal="center" vertical="top" wrapText="1"/>
    </xf>
    <xf numFmtId="164" fontId="27" fillId="0" borderId="2" xfId="79" applyNumberFormat="1" applyFont="1" applyFill="1" applyBorder="1" applyAlignment="1">
      <alignment horizontal="center" vertical="top" wrapText="1"/>
    </xf>
    <xf numFmtId="0" fontId="27" fillId="2" borderId="30" xfId="79" applyFont="1" applyFill="1" applyBorder="1" applyAlignment="1">
      <alignment horizontal="left" vertical="top" wrapText="1"/>
    </xf>
    <xf numFmtId="0" fontId="27" fillId="2" borderId="49" xfId="79" applyFont="1" applyFill="1" applyBorder="1" applyAlignment="1">
      <alignment horizontal="left" vertical="top" wrapText="1"/>
    </xf>
    <xf numFmtId="0" fontId="27" fillId="2" borderId="2" xfId="79"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42" xfId="0" applyFont="1" applyFill="1" applyBorder="1" applyAlignment="1">
      <alignment horizontal="center"/>
    </xf>
    <xf numFmtId="0" fontId="10" fillId="2" borderId="0" xfId="0" applyFont="1" applyFill="1" applyBorder="1" applyAlignment="1">
      <alignment horizontal="center"/>
    </xf>
    <xf numFmtId="0" fontId="28" fillId="2" borderId="0" xfId="0" applyFont="1" applyFill="1" applyBorder="1" applyAlignment="1">
      <alignment horizontal="center" vertical="center" wrapText="1"/>
    </xf>
    <xf numFmtId="0" fontId="28" fillId="2" borderId="53" xfId="0" applyFont="1" applyFill="1" applyBorder="1" applyAlignment="1">
      <alignment horizontal="center" vertical="center" wrapText="1"/>
    </xf>
    <xf numFmtId="164" fontId="27" fillId="2" borderId="30" xfId="79" applyNumberFormat="1" applyFont="1" applyFill="1" applyBorder="1" applyAlignment="1">
      <alignment horizontal="center" vertical="top" wrapText="1"/>
    </xf>
    <xf numFmtId="164" fontId="27" fillId="2" borderId="49" xfId="79" applyNumberFormat="1" applyFont="1" applyFill="1" applyBorder="1" applyAlignment="1">
      <alignment horizontal="center" vertical="top" wrapText="1"/>
    </xf>
    <xf numFmtId="164" fontId="27" fillId="2" borderId="2" xfId="7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18" xfId="0" applyFont="1" applyFill="1" applyBorder="1" applyAlignment="1" applyProtection="1">
      <alignment horizontal="left" wrapText="1"/>
      <protection hidden="1"/>
    </xf>
    <xf numFmtId="0" fontId="16" fillId="2" borderId="54" xfId="0" applyFont="1" applyFill="1" applyBorder="1" applyAlignment="1" applyProtection="1">
      <alignment horizontal="left" vertical="center"/>
      <protection locked="0"/>
    </xf>
    <xf numFmtId="0" fontId="16" fillId="2" borderId="32"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49" fontId="16" fillId="2" borderId="54"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32" xfId="0" applyNumberFormat="1" applyFont="1" applyFill="1" applyBorder="1" applyAlignment="1" applyProtection="1">
      <alignment horizontal="left" vertical="center" wrapText="1"/>
      <protection locked="0"/>
    </xf>
    <xf numFmtId="0" fontId="16" fillId="2" borderId="55"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26" xfId="0" applyFont="1" applyFill="1" applyBorder="1" applyAlignment="1" applyProtection="1">
      <alignment horizontal="left" vertical="center" wrapText="1"/>
      <protection locked="0"/>
    </xf>
    <xf numFmtId="0" fontId="91" fillId="0" borderId="56" xfId="0" applyNumberFormat="1" applyFont="1" applyBorder="1" applyAlignment="1" applyProtection="1">
      <alignment horizontal="left"/>
      <protection locked="0"/>
    </xf>
    <xf numFmtId="0" fontId="91" fillId="0" borderId="57" xfId="0" applyNumberFormat="1" applyFont="1" applyBorder="1" applyAlignment="1" applyProtection="1">
      <alignment horizontal="left"/>
      <protection locked="0"/>
    </xf>
    <xf numFmtId="0" fontId="91" fillId="0" borderId="11" xfId="0" applyNumberFormat="1" applyFont="1" applyBorder="1" applyAlignment="1" applyProtection="1">
      <alignment horizontal="left"/>
      <protection locked="0"/>
    </xf>
    <xf numFmtId="165" fontId="15" fillId="2" borderId="25" xfId="0" applyNumberFormat="1" applyFont="1" applyFill="1" applyBorder="1" applyAlignment="1" applyProtection="1">
      <alignment horizontal="center" wrapText="1"/>
      <protection locked="0"/>
    </xf>
    <xf numFmtId="165" fontId="15" fillId="2" borderId="27"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16" fillId="2" borderId="54"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protection locked="0"/>
    </xf>
    <xf numFmtId="0" fontId="16" fillId="2" borderId="3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wrapText="1"/>
      <protection hidden="1"/>
    </xf>
    <xf numFmtId="0" fontId="25" fillId="0" borderId="18" xfId="3" applyFont="1" applyFill="1" applyBorder="1" applyAlignment="1" applyProtection="1">
      <alignment horizontal="center"/>
      <protection hidden="1"/>
    </xf>
    <xf numFmtId="9" fontId="12" fillId="2" borderId="54" xfId="0" applyNumberFormat="1"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4"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32" xfId="0" applyFont="1" applyFill="1" applyBorder="1" applyAlignment="1" applyProtection="1">
      <alignment horizontal="center" vertical="center"/>
      <protection hidden="1"/>
    </xf>
    <xf numFmtId="0" fontId="16" fillId="2" borderId="25" xfId="0" applyFont="1" applyFill="1" applyBorder="1" applyAlignment="1" applyProtection="1">
      <alignment horizontal="left" vertical="center"/>
      <protection locked="0"/>
    </xf>
    <xf numFmtId="0" fontId="16" fillId="2" borderId="18" xfId="0" applyFont="1" applyFill="1" applyBorder="1" applyAlignment="1" applyProtection="1">
      <alignment horizontal="left" vertical="center"/>
      <protection locked="0"/>
    </xf>
    <xf numFmtId="0" fontId="16" fillId="2" borderId="27" xfId="0" applyFont="1" applyFill="1" applyBorder="1" applyAlignment="1" applyProtection="1">
      <alignment horizontal="left" vertical="center"/>
      <protection locked="0"/>
    </xf>
    <xf numFmtId="0" fontId="15" fillId="2" borderId="0" xfId="0" applyFont="1" applyFill="1" applyBorder="1" applyAlignment="1" applyProtection="1">
      <alignment horizontal="center" vertical="center" wrapText="1"/>
      <protection hidden="1"/>
    </xf>
    <xf numFmtId="0" fontId="16" fillId="2" borderId="1" xfId="0" applyFont="1" applyFill="1" applyBorder="1" applyAlignment="1" applyProtection="1">
      <alignment horizontal="left" vertical="center"/>
      <protection locked="0"/>
    </xf>
    <xf numFmtId="0" fontId="26" fillId="0" borderId="19" xfId="3" applyFont="1" applyFill="1" applyBorder="1" applyAlignment="1" applyProtection="1">
      <alignment horizontal="center" vertical="center" wrapText="1"/>
      <protection hidden="1"/>
    </xf>
    <xf numFmtId="0" fontId="26" fillId="2" borderId="0" xfId="3" applyFont="1" applyFill="1" applyBorder="1" applyAlignment="1" applyProtection="1">
      <alignment horizontal="center" vertical="center" wrapText="1"/>
      <protection hidden="1"/>
    </xf>
    <xf numFmtId="0" fontId="91" fillId="2" borderId="54" xfId="3" applyFont="1" applyFill="1" applyBorder="1" applyAlignment="1" applyProtection="1">
      <alignment horizontal="left" vertical="center"/>
      <protection locked="0" hidden="1"/>
    </xf>
    <xf numFmtId="0" fontId="91" fillId="2" borderId="1" xfId="3" applyFont="1" applyFill="1" applyBorder="1" applyAlignment="1" applyProtection="1">
      <alignment horizontal="left" vertical="center"/>
      <protection locked="0" hidden="1"/>
    </xf>
    <xf numFmtId="0" fontId="91" fillId="2" borderId="32" xfId="3" applyFont="1" applyFill="1" applyBorder="1" applyAlignment="1" applyProtection="1">
      <alignment horizontal="left" vertical="center"/>
      <protection locked="0" hidden="1"/>
    </xf>
    <xf numFmtId="0" fontId="15" fillId="2" borderId="18" xfId="0" applyFont="1" applyFill="1" applyBorder="1" applyAlignment="1" applyProtection="1">
      <alignment horizontal="center" vertical="top" wrapText="1"/>
      <protection hidden="1"/>
    </xf>
    <xf numFmtId="0" fontId="15" fillId="2" borderId="37"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90" fillId="0" borderId="25" xfId="3" applyFont="1" applyFill="1" applyBorder="1" applyAlignment="1" applyProtection="1">
      <alignment horizontal="left" vertical="center"/>
      <protection hidden="1"/>
    </xf>
    <xf numFmtId="0" fontId="90" fillId="0" borderId="18" xfId="3" applyFont="1" applyFill="1" applyBorder="1" applyAlignment="1" applyProtection="1">
      <alignment horizontal="left" vertical="center"/>
      <protection hidden="1"/>
    </xf>
    <xf numFmtId="0" fontId="90" fillId="0" borderId="27" xfId="3" applyFont="1" applyFill="1" applyBorder="1" applyAlignment="1" applyProtection="1">
      <alignment horizontal="left" vertical="center"/>
      <protection hidden="1"/>
    </xf>
    <xf numFmtId="0" fontId="23" fillId="0" borderId="18" xfId="3" applyFont="1" applyFill="1" applyBorder="1" applyAlignment="1" applyProtection="1">
      <alignment horizontal="center" wrapText="1"/>
      <protection hidden="1"/>
    </xf>
    <xf numFmtId="49" fontId="16" fillId="2" borderId="54" xfId="0" applyNumberFormat="1" applyFont="1" applyFill="1" applyBorder="1" applyAlignment="1" applyProtection="1">
      <alignment horizontal="left" vertical="center"/>
      <protection locked="0"/>
    </xf>
    <xf numFmtId="49" fontId="16" fillId="2" borderId="1" xfId="0" applyNumberFormat="1" applyFont="1" applyFill="1" applyBorder="1" applyAlignment="1" applyProtection="1">
      <alignment horizontal="left" vertical="center"/>
      <protection locked="0"/>
    </xf>
    <xf numFmtId="49" fontId="16" fillId="2" borderId="32" xfId="0" applyNumberFormat="1" applyFont="1" applyFill="1" applyBorder="1" applyAlignment="1" applyProtection="1">
      <alignment horizontal="left" vertical="center"/>
      <protection locked="0"/>
    </xf>
    <xf numFmtId="0" fontId="18" fillId="2" borderId="0" xfId="0" applyFont="1" applyFill="1" applyBorder="1" applyAlignment="1" applyProtection="1">
      <alignment horizontal="center" wrapText="1"/>
    </xf>
    <xf numFmtId="0" fontId="18" fillId="2" borderId="23" xfId="0" applyFont="1" applyFill="1" applyBorder="1" applyAlignment="1" applyProtection="1">
      <alignment horizontal="center" vertical="center"/>
      <protection hidden="1"/>
    </xf>
    <xf numFmtId="0" fontId="18" fillId="2" borderId="42" xfId="0" applyFont="1" applyFill="1" applyBorder="1" applyAlignment="1" applyProtection="1">
      <alignment horizontal="center" vertical="center"/>
      <protection hidden="1"/>
    </xf>
    <xf numFmtId="0" fontId="26" fillId="0" borderId="0" xfId="3" applyFont="1" applyFill="1" applyBorder="1" applyAlignment="1" applyProtection="1">
      <alignment horizontal="center" vertical="center" wrapText="1"/>
      <protection hidden="1"/>
    </xf>
    <xf numFmtId="0" fontId="16" fillId="2" borderId="1" xfId="0" applyFont="1" applyFill="1" applyBorder="1" applyAlignment="1" applyProtection="1">
      <alignment horizontal="center" vertical="center"/>
    </xf>
    <xf numFmtId="0" fontId="10" fillId="2" borderId="18" xfId="0" applyFont="1" applyFill="1" applyBorder="1" applyAlignment="1" applyProtection="1">
      <alignment horizontal="center" wrapText="1"/>
      <protection hidden="1"/>
    </xf>
    <xf numFmtId="0" fontId="88" fillId="2" borderId="54" xfId="3" applyFont="1" applyFill="1" applyBorder="1" applyAlignment="1" applyProtection="1">
      <alignment horizontal="left" vertical="center" wrapText="1"/>
      <protection locked="0"/>
    </xf>
    <xf numFmtId="0" fontId="89" fillId="2" borderId="1" xfId="0" applyFont="1" applyFill="1" applyBorder="1" applyAlignment="1" applyProtection="1">
      <alignment horizontal="left" vertical="center" wrapText="1"/>
      <protection locked="0"/>
    </xf>
    <xf numFmtId="0" fontId="89" fillId="2" borderId="3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51" fillId="2" borderId="33" xfId="3" applyFont="1" applyFill="1" applyBorder="1" applyAlignment="1" applyProtection="1">
      <alignment horizontal="center" vertical="center"/>
      <protection hidden="1"/>
    </xf>
    <xf numFmtId="0" fontId="51" fillId="2" borderId="0" xfId="3" applyFont="1" applyFill="1" applyBorder="1" applyAlignment="1" applyProtection="1">
      <alignment horizontal="center" vertical="center"/>
      <protection hidden="1"/>
    </xf>
    <xf numFmtId="0" fontId="13" fillId="0" borderId="53" xfId="0" applyFont="1" applyBorder="1" applyAlignment="1" applyProtection="1">
      <alignment horizontal="left" vertical="center" wrapText="1"/>
      <protection hidden="1"/>
    </xf>
    <xf numFmtId="0" fontId="7" fillId="0" borderId="0" xfId="0" applyFont="1" applyAlignment="1" applyProtection="1">
      <alignment horizontal="center" wrapText="1"/>
      <protection hidden="1"/>
    </xf>
    <xf numFmtId="0" fontId="23" fillId="2" borderId="0" xfId="3"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cellXfs>
  <cellStyles count="97">
    <cellStyle name="Bad 2" xfId="1"/>
    <cellStyle name="Excel Built-in Normal" xfId="2"/>
    <cellStyle name="Hyperlink" xfId="3" builtinId="8"/>
    <cellStyle name="Hyperlink 2" xfId="4"/>
    <cellStyle name="Hyperlink 3" xfId="5"/>
    <cellStyle name="Hyperlink 4" xfId="6"/>
    <cellStyle name="Hyperlink 5" xfId="7"/>
    <cellStyle name="Hyperlink 5 2" xfId="8"/>
    <cellStyle name="Hyperlink 6" xfId="9"/>
    <cellStyle name="Hyperlink 7" xfId="10"/>
    <cellStyle name="Normal" xfId="0" builtinId="0"/>
    <cellStyle name="Normal 10" xfId="11"/>
    <cellStyle name="Normal 100" xfId="12"/>
    <cellStyle name="Normal 118" xfId="13"/>
    <cellStyle name="Normal 12" xfId="14"/>
    <cellStyle name="Normal 13" xfId="15"/>
    <cellStyle name="Normal 13 2" xfId="16"/>
    <cellStyle name="Normal 13 2 2" xfId="17"/>
    <cellStyle name="Normal 13 2 2 2" xfId="18"/>
    <cellStyle name="Normal 13 2 3" xfId="19"/>
    <cellStyle name="Normal 13 3" xfId="20"/>
    <cellStyle name="Normal 13 3 2" xfId="21"/>
    <cellStyle name="Normal 13 4" xfId="22"/>
    <cellStyle name="Normal 15" xfId="23"/>
    <cellStyle name="Normal 16" xfId="24"/>
    <cellStyle name="Normal 17" xfId="25"/>
    <cellStyle name="Normal 19" xfId="26"/>
    <cellStyle name="Normal 2" xfId="27"/>
    <cellStyle name="Normal 2 2" xfId="28"/>
    <cellStyle name="Normal 2 2 2" xfId="29"/>
    <cellStyle name="Normal 2 2 3" xfId="30"/>
    <cellStyle name="Normal 2 3" xfId="31"/>
    <cellStyle name="Normal 2 3 2" xfId="32"/>
    <cellStyle name="Normal 2 4" xfId="33"/>
    <cellStyle name="Normal 2 4 2" xfId="34"/>
    <cellStyle name="Normal 2 5" xfId="35"/>
    <cellStyle name="Normal 23" xfId="36"/>
    <cellStyle name="Normal 3" xfId="37"/>
    <cellStyle name="Normal 3 2" xfId="38"/>
    <cellStyle name="Normal 3 2 11" xfId="39"/>
    <cellStyle name="Normal 3 3" xfId="40"/>
    <cellStyle name="Normal 3 4" xfId="41"/>
    <cellStyle name="Normal 3 8" xfId="42"/>
    <cellStyle name="Normal 3 8 2" xfId="43"/>
    <cellStyle name="Normal 3 8 2 2" xfId="44"/>
    <cellStyle name="Normal 3 8 3" xfId="45"/>
    <cellStyle name="Normal 4" xfId="46"/>
    <cellStyle name="Normal 4 2" xfId="47"/>
    <cellStyle name="Normal 4 3" xfId="48"/>
    <cellStyle name="Normal 4 4" xfId="49"/>
    <cellStyle name="Normal 416" xfId="50"/>
    <cellStyle name="Normal 417" xfId="51"/>
    <cellStyle name="Normal 428" xfId="52"/>
    <cellStyle name="Normal 429" xfId="53"/>
    <cellStyle name="Normal 486" xfId="54"/>
    <cellStyle name="Normal 487" xfId="55"/>
    <cellStyle name="Normal 489" xfId="56"/>
    <cellStyle name="Normal 490" xfId="57"/>
    <cellStyle name="Normal 5" xfId="58"/>
    <cellStyle name="Normal 5 2" xfId="59"/>
    <cellStyle name="Normal 5 3" xfId="60"/>
    <cellStyle name="Normal 506" xfId="61"/>
    <cellStyle name="Normal 516" xfId="62"/>
    <cellStyle name="Normal 517" xfId="63"/>
    <cellStyle name="Normal 53" xfId="64"/>
    <cellStyle name="Normal 54" xfId="65"/>
    <cellStyle name="Normal 542" xfId="66"/>
    <cellStyle name="Normal 543" xfId="67"/>
    <cellStyle name="Normal 544" xfId="68"/>
    <cellStyle name="Normal 547" xfId="69"/>
    <cellStyle name="Normal 548" xfId="70"/>
    <cellStyle name="Normal 550" xfId="71"/>
    <cellStyle name="Normal 571" xfId="72"/>
    <cellStyle name="Normal 572" xfId="73"/>
    <cellStyle name="Normal 6" xfId="74"/>
    <cellStyle name="Normal 6 2" xfId="75"/>
    <cellStyle name="Normal 6 3" xfId="76"/>
    <cellStyle name="Normal 7" xfId="77"/>
    <cellStyle name="Normal 7 2" xfId="78"/>
    <cellStyle name="Normal 8" xfId="96"/>
    <cellStyle name="Normal_Sheet1" xfId="79"/>
    <cellStyle name="Standard 3" xfId="80"/>
    <cellStyle name="Standard 4" xfId="81"/>
    <cellStyle name="Standard 4 2" xfId="82"/>
    <cellStyle name="Standard 4 2 2" xfId="83"/>
    <cellStyle name="Standard 4 2 2 2" xfId="84"/>
    <cellStyle name="Standard 4 2 3" xfId="85"/>
    <cellStyle name="Standard 4 3" xfId="86"/>
    <cellStyle name="Standard 4 3 2" xfId="87"/>
    <cellStyle name="Standard 4 4" xfId="88"/>
    <cellStyle name="Standard 6" xfId="89"/>
    <cellStyle name="표준 2" xfId="90"/>
    <cellStyle name="一般 7" xfId="91"/>
    <cellStyle name="標準 2" xfId="92"/>
    <cellStyle name="標準 2 2" xfId="93"/>
    <cellStyle name="標準 2 3" xfId="94"/>
    <cellStyle name="標準_Sheet1" xfId="95"/>
  </cellStyles>
  <dxfs count="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4612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254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106680</xdr:rowOff>
    </xdr:from>
    <xdr:to>
      <xdr:col>0</xdr:col>
      <xdr:colOff>10218420</xdr:colOff>
      <xdr:row>0</xdr:row>
      <xdr:rowOff>1341120</xdr:rowOff>
    </xdr:to>
    <xdr:pic>
      <xdr:nvPicPr>
        <xdr:cNvPr id="1022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06680"/>
          <a:ext cx="126492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60960</xdr:rowOff>
    </xdr:from>
    <xdr:to>
      <xdr:col>2</xdr:col>
      <xdr:colOff>8732520</xdr:colOff>
      <xdr:row>1</xdr:row>
      <xdr:rowOff>845820</xdr:rowOff>
    </xdr:to>
    <xdr:pic>
      <xdr:nvPicPr>
        <xdr:cNvPr id="1227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28600"/>
          <a:ext cx="7924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15146"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190500</xdr:rowOff>
    </xdr:from>
    <xdr:to>
      <xdr:col>7</xdr:col>
      <xdr:colOff>281940</xdr:colOff>
      <xdr:row>2</xdr:row>
      <xdr:rowOff>1310640</xdr:rowOff>
    </xdr:to>
    <xdr:pic>
      <xdr:nvPicPr>
        <xdr:cNvPr id="4715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96800" y="365760"/>
          <a:ext cx="150876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13</xdr:col>
      <xdr:colOff>60960</xdr:colOff>
      <xdr:row>3</xdr:row>
      <xdr:rowOff>38100</xdr:rowOff>
    </xdr:to>
    <xdr:pic>
      <xdr:nvPicPr>
        <xdr:cNvPr id="716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7924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4817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5"/>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B43" sqref="B43"/>
    </sheetView>
  </sheetViews>
  <sheetFormatPr defaultColWidth="9" defaultRowHeight="12.6"/>
  <cols>
    <col min="1" max="1" width="0.81640625" style="127" customWidth="1"/>
    <col min="2" max="2" width="6.81640625" style="127" customWidth="1"/>
    <col min="3" max="3" width="8.453125" style="127" customWidth="1"/>
    <col min="4" max="4" width="9.26953125" style="127" customWidth="1"/>
    <col min="5" max="5" width="42.36328125" style="127" customWidth="1"/>
    <col min="6" max="6" width="53.36328125" style="127" customWidth="1"/>
    <col min="7" max="7" width="0.81640625" style="127" customWidth="1"/>
    <col min="8" max="16384" width="9" style="127"/>
  </cols>
  <sheetData>
    <row r="1" spans="1:7" ht="13.2" thickTop="1">
      <c r="A1" s="9"/>
      <c r="B1" s="10"/>
      <c r="C1" s="10"/>
      <c r="D1" s="10"/>
      <c r="E1" s="10"/>
      <c r="F1" s="10"/>
      <c r="G1" s="11"/>
    </row>
    <row r="2" spans="1:7">
      <c r="A2" s="313"/>
      <c r="B2" s="38" t="s">
        <v>1512</v>
      </c>
      <c r="C2" s="36"/>
      <c r="D2" s="36"/>
      <c r="E2" s="3"/>
      <c r="F2" s="36"/>
      <c r="G2" s="34"/>
    </row>
    <row r="3" spans="1:7">
      <c r="A3" s="313"/>
      <c r="B3" s="5" t="s">
        <v>1501</v>
      </c>
      <c r="C3" s="6"/>
      <c r="D3" s="6"/>
      <c r="E3" s="3"/>
      <c r="F3" s="6"/>
      <c r="G3" s="34"/>
    </row>
    <row r="4" spans="1:7" ht="15">
      <c r="A4" s="313"/>
      <c r="B4" s="41" t="s">
        <v>1514</v>
      </c>
      <c r="C4" s="7"/>
      <c r="D4" s="7"/>
      <c r="E4" s="3"/>
      <c r="F4" s="7"/>
      <c r="G4" s="34"/>
    </row>
    <row r="5" spans="1:7" ht="13.2">
      <c r="A5" s="313"/>
      <c r="B5" s="40" t="s">
        <v>1960</v>
      </c>
      <c r="C5" s="4"/>
      <c r="D5" s="4"/>
      <c r="E5" s="3"/>
      <c r="F5" s="4"/>
      <c r="G5" s="34"/>
    </row>
    <row r="6" spans="1:7">
      <c r="A6" s="313"/>
      <c r="B6" s="8"/>
      <c r="C6" s="8"/>
      <c r="D6" s="8"/>
      <c r="E6" s="8"/>
      <c r="F6" s="8"/>
      <c r="G6" s="34"/>
    </row>
    <row r="7" spans="1:7">
      <c r="A7" s="313"/>
      <c r="B7" s="8"/>
      <c r="C7" s="8"/>
      <c r="D7" s="8"/>
      <c r="E7" s="8"/>
      <c r="F7" s="8"/>
      <c r="G7" s="34"/>
    </row>
    <row r="8" spans="1:7">
      <c r="A8" s="313"/>
      <c r="B8" s="8"/>
      <c r="C8" s="8"/>
      <c r="D8" s="8"/>
      <c r="E8" s="8"/>
      <c r="F8" s="8"/>
      <c r="G8" s="34"/>
    </row>
    <row r="9" spans="1:7">
      <c r="A9" s="313"/>
      <c r="B9" s="316" t="s">
        <v>1515</v>
      </c>
      <c r="C9" s="316"/>
      <c r="D9" s="316"/>
      <c r="E9" s="316"/>
      <c r="F9" s="316"/>
      <c r="G9" s="34"/>
    </row>
    <row r="10" spans="1:7" ht="27" customHeight="1">
      <c r="A10" s="313"/>
      <c r="B10" s="317" t="s">
        <v>867</v>
      </c>
      <c r="C10" s="317"/>
      <c r="D10" s="317"/>
      <c r="E10" s="317"/>
      <c r="F10" s="317"/>
      <c r="G10" s="34"/>
    </row>
    <row r="11" spans="1:7" ht="27" customHeight="1">
      <c r="A11" s="313"/>
      <c r="B11" s="318"/>
      <c r="C11" s="318"/>
      <c r="D11" s="318"/>
      <c r="E11" s="318"/>
      <c r="F11" s="318"/>
      <c r="G11" s="34"/>
    </row>
    <row r="12" spans="1:7">
      <c r="A12" s="313"/>
      <c r="B12" s="42" t="s">
        <v>1513</v>
      </c>
      <c r="C12" s="43" t="s">
        <v>1516</v>
      </c>
      <c r="D12" s="44" t="s">
        <v>1517</v>
      </c>
      <c r="E12" s="43" t="s">
        <v>1177</v>
      </c>
      <c r="F12" s="43" t="s">
        <v>1178</v>
      </c>
      <c r="G12" s="34"/>
    </row>
    <row r="13" spans="1:7" ht="20.399999999999999">
      <c r="A13" s="313"/>
      <c r="B13" s="2">
        <v>1</v>
      </c>
      <c r="C13" s="37" t="s">
        <v>2038</v>
      </c>
      <c r="D13" s="39" t="s">
        <v>1551</v>
      </c>
      <c r="E13" s="264" t="s">
        <v>1518</v>
      </c>
      <c r="F13" s="264"/>
      <c r="G13" s="34"/>
    </row>
    <row r="14" spans="1:7" ht="30.6">
      <c r="A14" s="313"/>
      <c r="B14" s="2">
        <v>2</v>
      </c>
      <c r="C14" s="37" t="s">
        <v>2038</v>
      </c>
      <c r="D14" s="39" t="s">
        <v>1939</v>
      </c>
      <c r="E14" s="264" t="s">
        <v>974</v>
      </c>
      <c r="F14" s="264" t="s">
        <v>975</v>
      </c>
      <c r="G14" s="34"/>
    </row>
    <row r="15" spans="1:7" ht="88.95" customHeight="1">
      <c r="A15" s="313"/>
      <c r="B15" s="298">
        <v>2.0099999999999998</v>
      </c>
      <c r="C15" s="310" t="s">
        <v>2038</v>
      </c>
      <c r="D15" s="319" t="s">
        <v>4331</v>
      </c>
      <c r="E15" s="265" t="s">
        <v>1179</v>
      </c>
      <c r="F15" s="265" t="s">
        <v>1182</v>
      </c>
      <c r="G15" s="34"/>
    </row>
    <row r="16" spans="1:7" ht="99" customHeight="1">
      <c r="A16" s="313"/>
      <c r="B16" s="299"/>
      <c r="C16" s="311"/>
      <c r="D16" s="320"/>
      <c r="E16" s="266"/>
      <c r="F16" s="266" t="s">
        <v>1180</v>
      </c>
      <c r="G16" s="34"/>
    </row>
    <row r="17" spans="1:7" ht="63" customHeight="1">
      <c r="A17" s="313"/>
      <c r="B17" s="300"/>
      <c r="C17" s="312"/>
      <c r="D17" s="321"/>
      <c r="E17" s="37"/>
      <c r="F17" s="37" t="s">
        <v>1181</v>
      </c>
      <c r="G17" s="34"/>
    </row>
    <row r="18" spans="1:7" ht="117" customHeight="1">
      <c r="A18" s="313"/>
      <c r="B18" s="298">
        <v>2.02</v>
      </c>
      <c r="C18" s="310" t="s">
        <v>2038</v>
      </c>
      <c r="D18" s="319" t="s">
        <v>4332</v>
      </c>
      <c r="E18" s="265" t="s">
        <v>868</v>
      </c>
      <c r="F18" s="265" t="s">
        <v>968</v>
      </c>
      <c r="G18" s="34"/>
    </row>
    <row r="19" spans="1:7" ht="70.95" customHeight="1">
      <c r="A19" s="313"/>
      <c r="B19" s="299"/>
      <c r="C19" s="311"/>
      <c r="D19" s="320"/>
      <c r="E19" s="266" t="s">
        <v>973</v>
      </c>
      <c r="F19" s="266" t="s">
        <v>869</v>
      </c>
      <c r="G19" s="34"/>
    </row>
    <row r="20" spans="1:7" ht="90.75" customHeight="1">
      <c r="A20" s="313"/>
      <c r="B20" s="299"/>
      <c r="C20" s="311"/>
      <c r="D20" s="320"/>
      <c r="E20" s="266"/>
      <c r="F20" s="266" t="s">
        <v>1184</v>
      </c>
      <c r="G20" s="34"/>
    </row>
    <row r="21" spans="1:7" ht="74.25" customHeight="1">
      <c r="A21" s="313"/>
      <c r="B21" s="300"/>
      <c r="C21" s="312"/>
      <c r="D21" s="321"/>
      <c r="E21" s="37"/>
      <c r="F21" s="37" t="s">
        <v>1183</v>
      </c>
      <c r="G21" s="34"/>
    </row>
    <row r="22" spans="1:7" ht="90" customHeight="1">
      <c r="A22" s="313"/>
      <c r="B22" s="304">
        <v>2.0299999999999998</v>
      </c>
      <c r="C22" s="304" t="s">
        <v>1472</v>
      </c>
      <c r="D22" s="307" t="s">
        <v>4333</v>
      </c>
      <c r="E22" s="310" t="s">
        <v>866</v>
      </c>
      <c r="F22" s="265" t="s">
        <v>893</v>
      </c>
      <c r="G22" s="34"/>
    </row>
    <row r="23" spans="1:7" ht="109.5" customHeight="1">
      <c r="A23" s="313"/>
      <c r="B23" s="305"/>
      <c r="C23" s="305"/>
      <c r="D23" s="308"/>
      <c r="E23" s="311"/>
      <c r="F23" s="266" t="s">
        <v>1473</v>
      </c>
      <c r="G23" s="34"/>
    </row>
    <row r="24" spans="1:7" ht="74.25" customHeight="1">
      <c r="A24" s="313"/>
      <c r="B24" s="306"/>
      <c r="C24" s="306"/>
      <c r="D24" s="309"/>
      <c r="E24" s="312"/>
      <c r="F24" s="37" t="s">
        <v>865</v>
      </c>
      <c r="G24" s="34"/>
    </row>
    <row r="25" spans="1:7" ht="72" customHeight="1">
      <c r="A25" s="313"/>
      <c r="B25" s="2" t="s">
        <v>891</v>
      </c>
      <c r="C25" s="37" t="s">
        <v>892</v>
      </c>
      <c r="D25" s="39" t="s">
        <v>4334</v>
      </c>
      <c r="E25" s="37" t="s">
        <v>4327</v>
      </c>
      <c r="F25" s="37" t="s">
        <v>894</v>
      </c>
      <c r="G25" s="34"/>
    </row>
    <row r="26" spans="1:7" ht="97.95" customHeight="1">
      <c r="A26" s="313"/>
      <c r="B26" s="301">
        <v>3</v>
      </c>
      <c r="C26" s="298" t="s">
        <v>93</v>
      </c>
      <c r="D26" s="319" t="s">
        <v>4335</v>
      </c>
      <c r="E26" s="310" t="s">
        <v>0</v>
      </c>
      <c r="F26" s="265" t="s">
        <v>87</v>
      </c>
      <c r="G26" s="34"/>
    </row>
    <row r="27" spans="1:7" ht="90" customHeight="1">
      <c r="A27" s="313"/>
      <c r="B27" s="302"/>
      <c r="C27" s="299"/>
      <c r="D27" s="320"/>
      <c r="E27" s="311"/>
      <c r="F27" s="266" t="s">
        <v>82</v>
      </c>
      <c r="G27" s="34"/>
    </row>
    <row r="28" spans="1:7" ht="19.2" customHeight="1">
      <c r="A28" s="313"/>
      <c r="B28" s="302"/>
      <c r="C28" s="299"/>
      <c r="D28" s="320"/>
      <c r="E28" s="311"/>
      <c r="F28" s="266" t="s">
        <v>83</v>
      </c>
      <c r="G28" s="34"/>
    </row>
    <row r="29" spans="1:7" ht="74.55" customHeight="1">
      <c r="A29" s="313"/>
      <c r="B29" s="302"/>
      <c r="C29" s="299"/>
      <c r="D29" s="320"/>
      <c r="E29" s="311"/>
      <c r="F29" s="266" t="s">
        <v>84</v>
      </c>
      <c r="G29" s="34"/>
    </row>
    <row r="30" spans="1:7" ht="62.55" customHeight="1">
      <c r="A30" s="313"/>
      <c r="B30" s="302"/>
      <c r="C30" s="299"/>
      <c r="D30" s="320"/>
      <c r="E30" s="311"/>
      <c r="F30" s="266" t="s">
        <v>85</v>
      </c>
      <c r="G30" s="34"/>
    </row>
    <row r="31" spans="1:7" ht="81" customHeight="1">
      <c r="A31" s="313"/>
      <c r="B31" s="302"/>
      <c r="C31" s="299"/>
      <c r="D31" s="320"/>
      <c r="E31" s="311"/>
      <c r="F31" s="266" t="s">
        <v>86</v>
      </c>
      <c r="G31" s="34"/>
    </row>
    <row r="32" spans="1:7" ht="48.6" customHeight="1">
      <c r="A32" s="313"/>
      <c r="B32" s="302"/>
      <c r="C32" s="299"/>
      <c r="D32" s="320"/>
      <c r="E32" s="311"/>
      <c r="F32" s="266" t="s">
        <v>89</v>
      </c>
      <c r="G32" s="34"/>
    </row>
    <row r="33" spans="1:7" ht="98.55" customHeight="1">
      <c r="A33" s="313"/>
      <c r="B33" s="302"/>
      <c r="C33" s="299"/>
      <c r="D33" s="320"/>
      <c r="E33" s="311"/>
      <c r="F33" s="266" t="s">
        <v>88</v>
      </c>
      <c r="G33" s="34"/>
    </row>
    <row r="34" spans="1:7" ht="88.95" customHeight="1">
      <c r="A34" s="313"/>
      <c r="B34" s="302"/>
      <c r="C34" s="299"/>
      <c r="D34" s="320"/>
      <c r="E34" s="311"/>
      <c r="F34" s="266" t="s">
        <v>90</v>
      </c>
      <c r="G34" s="34"/>
    </row>
    <row r="35" spans="1:7" ht="28.95" customHeight="1">
      <c r="A35" s="313"/>
      <c r="B35" s="302"/>
      <c r="C35" s="299"/>
      <c r="D35" s="320"/>
      <c r="E35" s="311"/>
      <c r="F35" s="266" t="s">
        <v>91</v>
      </c>
      <c r="G35" s="34"/>
    </row>
    <row r="36" spans="1:7" ht="112.2">
      <c r="A36" s="313"/>
      <c r="B36" s="303"/>
      <c r="C36" s="300"/>
      <c r="D36" s="321"/>
      <c r="E36" s="312"/>
      <c r="F36" s="267" t="s">
        <v>92</v>
      </c>
      <c r="G36" s="34"/>
    </row>
    <row r="37" spans="1:7" ht="102">
      <c r="A37" s="313"/>
      <c r="B37" s="196">
        <v>3.01</v>
      </c>
      <c r="C37" s="197" t="s">
        <v>93</v>
      </c>
      <c r="D37" s="39" t="s">
        <v>4336</v>
      </c>
      <c r="E37" s="268" t="s">
        <v>2579</v>
      </c>
      <c r="F37" s="269" t="s">
        <v>2766</v>
      </c>
      <c r="G37" s="34"/>
    </row>
    <row r="38" spans="1:7" ht="81.599999999999994">
      <c r="A38" s="313"/>
      <c r="B38" s="196">
        <v>3.02</v>
      </c>
      <c r="C38" s="197" t="s">
        <v>2630</v>
      </c>
      <c r="D38" s="39" t="s">
        <v>4337</v>
      </c>
      <c r="E38" s="268" t="s">
        <v>2651</v>
      </c>
      <c r="F38" s="269" t="s">
        <v>2767</v>
      </c>
      <c r="G38" s="34"/>
    </row>
    <row r="39" spans="1:7" ht="81.599999999999994">
      <c r="A39" s="313"/>
      <c r="B39" s="218">
        <v>4</v>
      </c>
      <c r="C39" s="217" t="s">
        <v>3095</v>
      </c>
      <c r="D39" s="39" t="s">
        <v>4338</v>
      </c>
      <c r="E39" s="37" t="s">
        <v>4253</v>
      </c>
      <c r="F39" s="37" t="s">
        <v>3096</v>
      </c>
      <c r="G39" s="34"/>
    </row>
    <row r="40" spans="1:7" ht="40.799999999999997">
      <c r="A40" s="313"/>
      <c r="B40" s="196">
        <v>4.01</v>
      </c>
      <c r="C40" s="217" t="s">
        <v>3095</v>
      </c>
      <c r="D40" s="39" t="s">
        <v>4340</v>
      </c>
      <c r="E40" s="37" t="s">
        <v>4282</v>
      </c>
      <c r="F40" s="37" t="s">
        <v>4288</v>
      </c>
      <c r="G40" s="34"/>
    </row>
    <row r="41" spans="1:7" ht="40.799999999999997">
      <c r="A41" s="313"/>
      <c r="B41" s="196" t="s">
        <v>4325</v>
      </c>
      <c r="C41" s="217" t="s">
        <v>3095</v>
      </c>
      <c r="D41" s="39" t="s">
        <v>4339</v>
      </c>
      <c r="E41" s="37" t="s">
        <v>4328</v>
      </c>
      <c r="F41" s="37" t="s">
        <v>4326</v>
      </c>
      <c r="G41" s="34"/>
    </row>
    <row r="42" spans="1:7" ht="40.799999999999997">
      <c r="A42" s="313"/>
      <c r="B42" s="196" t="s">
        <v>4387</v>
      </c>
      <c r="C42" s="217" t="s">
        <v>3095</v>
      </c>
      <c r="D42" s="39" t="s">
        <v>4666</v>
      </c>
      <c r="E42" s="37" t="s">
        <v>4327</v>
      </c>
      <c r="F42" s="37" t="s">
        <v>4388</v>
      </c>
      <c r="G42" s="34"/>
    </row>
    <row r="43" spans="1:7" ht="112.2">
      <c r="A43" s="313"/>
      <c r="B43" s="253">
        <v>4.0999999999999996</v>
      </c>
      <c r="C43" s="217" t="s">
        <v>4665</v>
      </c>
      <c r="D43" s="254">
        <v>42489</v>
      </c>
      <c r="E43" s="270" t="s">
        <v>4668</v>
      </c>
      <c r="F43" s="37" t="s">
        <v>4667</v>
      </c>
      <c r="G43" s="34"/>
    </row>
    <row r="44" spans="1:7" ht="13.2" thickBot="1">
      <c r="A44" s="314"/>
      <c r="B44" s="315" t="str">
        <f ca="1">OFFSET(L!$C$1,MATCH("General"&amp;"Cpy",L!$A:$A,0)-1,SL,,)</f>
        <v>© 2016 Conflict-Free Sourcing Initiative. All rights reserved.</v>
      </c>
      <c r="C44" s="315"/>
      <c r="D44" s="315"/>
      <c r="E44" s="315"/>
      <c r="F44" s="315"/>
      <c r="G44" s="35"/>
    </row>
    <row r="45" spans="1:7" ht="13.2"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4"/>
    <mergeCell ref="B44:F4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30"/>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39"/>
  <sheetViews>
    <sheetView workbookViewId="0">
      <pane ySplit="1" topLeftCell="A41" activePane="bottomLeft" state="frozen"/>
      <selection pane="bottomLeft" activeCell="A82" sqref="A82"/>
    </sheetView>
  </sheetViews>
  <sheetFormatPr defaultRowHeight="12.6"/>
  <cols>
    <col min="1" max="1" width="27.453125" style="84" customWidth="1"/>
    <col min="2" max="2" width="20.1796875" style="84" bestFit="1" customWidth="1"/>
    <col min="3" max="16384" width="8.726562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30"/>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6"/>
  <sheetData/>
  <phoneticPr fontId="3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70" zoomScaleNormal="70" workbookViewId="0"/>
  </sheetViews>
  <sheetFormatPr defaultRowHeight="12.6"/>
  <cols>
    <col min="1" max="1" width="143" customWidth="1"/>
    <col min="2" max="2" width="3" customWidth="1"/>
    <col min="3" max="3" width="8.7265625" style="127" customWidth="1"/>
  </cols>
  <sheetData>
    <row r="1" spans="1:2" ht="126" customHeight="1">
      <c r="A1" s="137" t="str">
        <f ca="1">OFFSET(L!$C$1,MATCH("Instructions"&amp;ADDRESS(ROW(),COLUMN(),4),L!$A:$A,0)-1,SL,,)</f>
        <v>CFSI website: (www.conflictfreesourcing.org)
Training and guidance, template, Conflict-Free Smelter Program compliant smelter list.</v>
      </c>
      <c r="B1" s="128" t="s">
        <v>871</v>
      </c>
    </row>
    <row r="2" spans="1:2" ht="32.4">
      <c r="A2" s="138" t="str">
        <f ca="1">OFFSET(L!$C$1,MATCH("Instructions"&amp;ADDRESS(ROW(),COLUMN(),4),L!$A:$A,0)-1,SL,,)</f>
        <v>Introduction</v>
      </c>
      <c r="B2" s="128" t="s">
        <v>2553</v>
      </c>
    </row>
    <row r="3" spans="1:2" ht="173.25" customHeight="1">
      <c r="A3" s="135"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8" t="s">
        <v>2554</v>
      </c>
    </row>
    <row r="4" spans="1:2" ht="162">
      <c r="A4" s="1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8" t="s">
        <v>2560</v>
      </c>
    </row>
    <row r="5" spans="1:2" ht="16.2">
      <c r="A5" s="139"/>
      <c r="B5" s="128"/>
    </row>
    <row r="6" spans="1:2" ht="32.4">
      <c r="A6" s="138" t="str">
        <f ca="1">OFFSET(L!$C$1,MATCH("Instructions"&amp;ADDRESS(ROW(),COLUMN(),4),L!$A:$A,0)-1,SL,,)</f>
        <v>Instructions for completing Company Information questions (rows 8 - 22).
Provide comments in ENGLISH only</v>
      </c>
      <c r="B6" s="128" t="s">
        <v>2553</v>
      </c>
    </row>
    <row r="7" spans="1:2" ht="22.05" customHeight="1">
      <c r="A7" s="135" t="str">
        <f ca="1">OFFSET(L!$C$1,MATCH("Instructions"&amp;ADDRESS(ROW(),COLUMN(),4),L!$A:$A,0)-1,SL,,)</f>
        <v xml:space="preserve">Note:  Entries with (*) are mandatory fields. </v>
      </c>
      <c r="B7" s="128"/>
    </row>
    <row r="8" spans="1:2" ht="19.5" customHeight="1">
      <c r="A8" s="135" t="str">
        <f ca="1">OFFSET(L!$C$1,MATCH("Instructions"&amp;ADDRESS(ROW(),COLUMN(),4),L!$A:$A,0)-1,SL,,)</f>
        <v>1. Insert your company's Legal Name.  Please do not use abbreviations</v>
      </c>
      <c r="B8" s="128"/>
    </row>
    <row r="9" spans="1:2" ht="324">
      <c r="A9" s="2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8" t="s">
        <v>2552</v>
      </c>
    </row>
    <row r="10" spans="1:2" ht="19.5" customHeight="1">
      <c r="A10" s="135" t="str">
        <f ca="1">OFFSET(L!$C$1,MATCH("Instructions"&amp;ADDRESS(ROW(),COLUMN(),4),L!$A:$A,0)-1,SL,,)</f>
        <v>3. Insert your company’s unique identifier number or code (DUNS number, VAT number, customer-specific identifier, etc.)</v>
      </c>
      <c r="B10" s="128"/>
    </row>
    <row r="11" spans="1:2" ht="22.05" customHeight="1">
      <c r="A11" s="135" t="str">
        <f ca="1">OFFSET(L!$C$1,MATCH("Instructions"&amp;ADDRESS(ROW(),COLUMN(),4),L!$A:$A,0)-1,SL,,)</f>
        <v xml:space="preserve">4. Insert the source for the unique identifier number or code ("DUNS", "VAT", "Customer", etc).  </v>
      </c>
      <c r="B11" s="128"/>
    </row>
    <row r="12" spans="1:2" ht="32.4">
      <c r="A12" s="135" t="str">
        <f ca="1">OFFSET(L!$C$1,MATCH("Instructions"&amp;ADDRESS(ROW(),COLUMN(),4),L!$A:$A,0)-1,SL,,)</f>
        <v>5. Insert your full company address (street, city, state, country, postal code).  This field is optional.</v>
      </c>
      <c r="B12" s="128" t="s">
        <v>2553</v>
      </c>
    </row>
    <row r="13" spans="1:2" ht="23.55" customHeight="1">
      <c r="A13" s="135" t="str">
        <f ca="1">OFFSET(L!$C$1,MATCH("Instructions"&amp;ADDRESS(ROW(),COLUMN(),4),L!$A:$A,0)-1,SL,,)</f>
        <v>6. Insert the name of the person to contact regarding the contents of the declaration information. This field is mandatory.</v>
      </c>
      <c r="B13" s="128"/>
    </row>
    <row r="14" spans="1:2" ht="32.4">
      <c r="A14" s="135" t="str">
        <f ca="1">OFFSET(L!$C$1,MATCH("Instructions"&amp;ADDRESS(ROW(),COLUMN(),4),L!$A:$A,0)-1,SL,,)</f>
        <v>7. Insert the email address of the contact person.  If an email address is not available, state ‘‘not available’’ or ‘‘n/a.’’ A blank field may cause an error in form implementation.  This field is mandatory.</v>
      </c>
      <c r="B14" s="128"/>
    </row>
    <row r="15" spans="1:2" ht="26.55" customHeight="1">
      <c r="A15" s="135" t="str">
        <f ca="1">OFFSET(L!$C$1,MATCH("Instructions"&amp;ADDRESS(ROW(),COLUMN(),4),L!$A:$A,0)-1,SL,,)</f>
        <v>8. Insert the telephone number for the contact. This field is mandatory.</v>
      </c>
      <c r="B15" s="128"/>
    </row>
    <row r="16" spans="1:2" ht="49.95" customHeight="1">
      <c r="A16" s="1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8"/>
    </row>
    <row r="17" spans="1:2" ht="20.55" customHeight="1">
      <c r="A17" s="135" t="str">
        <f ca="1">OFFSET(L!$C$1,MATCH("Instructions"&amp;ADDRESS(ROW(),COLUMN(),4),L!$A:$A,0)-1,SL,,)</f>
        <v>10. Insert the title for the Authorizing person. This field is optional.</v>
      </c>
      <c r="B17" s="128"/>
    </row>
    <row r="18" spans="1:2" ht="39" customHeight="1">
      <c r="A18" s="135" t="str">
        <f ca="1">OFFSET(L!$C$1,MATCH("Instructions"&amp;ADDRESS(ROW(),COLUMN(),4),L!$A:$A,0)-1,SL,,)</f>
        <v>11. Insert the email address of the Authorizing person.  If an email address is not available, state ‘‘not available’’ or ‘‘n/a.’’ A blank field may cause an error in form implementation.  This field is mandatory.</v>
      </c>
      <c r="B18" s="128"/>
    </row>
    <row r="19" spans="1:2" ht="21" customHeight="1">
      <c r="A19" s="135" t="str">
        <f ca="1">OFFSET(L!$C$1,MATCH("Instructions"&amp;ADDRESS(ROW(),COLUMN(),4),L!$A:$A,0)-1,SL,,)</f>
        <v>12. Insert the telephone number for the Authorizing person. This field is mandatory.</v>
      </c>
      <c r="B19" s="128"/>
    </row>
    <row r="20" spans="1:2" ht="22.05" customHeight="1">
      <c r="A20" s="135" t="str">
        <f ca="1">OFFSET(L!$C$1,MATCH("Instructions"&amp;ADDRESS(ROW(),COLUMN(),4),L!$A:$A,0)-1,SL,,)</f>
        <v>13. Please enter the Date of Completion for this form using the format DD-MMM-YYYY.  This field is mandatory.</v>
      </c>
      <c r="B20" s="128"/>
    </row>
    <row r="21" spans="1:2" ht="32.4">
      <c r="A21" s="135" t="str">
        <f ca="1">OFFSET(L!$C$1,MATCH("Instructions"&amp;ADDRESS(ROW(),COLUMN(),4),L!$A:$A,0)-1,SL,,)</f>
        <v xml:space="preserve">14. As an example, the user may save the file name as:  companyname-date.xls (date as YYYY-MM-DD).  </v>
      </c>
      <c r="B21" s="128" t="s">
        <v>2553</v>
      </c>
    </row>
    <row r="22" spans="1:2" ht="16.2">
      <c r="A22" s="139"/>
      <c r="B22" s="128"/>
    </row>
    <row r="23" spans="1:2" ht="35.549999999999997" customHeight="1">
      <c r="A23" s="138" t="str">
        <f ca="1">OFFSET(L!$C$1,MATCH("Instructions"&amp;ADDRESS(ROW(),COLUMN(),4),L!$A:$A,0)-1,SL,,)</f>
        <v>Instructions for completing the seven Due Diligence Questions (rows 24 - 65).
Provide answers in ENGLISH only</v>
      </c>
      <c r="B23" s="128" t="s">
        <v>2553</v>
      </c>
    </row>
    <row r="24" spans="1:2" ht="77.55" customHeight="1">
      <c r="A24" s="13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8" t="s">
        <v>2556</v>
      </c>
    </row>
    <row r="25" spans="1:2" ht="77.55" customHeight="1">
      <c r="A25" s="13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8" t="s">
        <v>2553</v>
      </c>
    </row>
    <row r="26" spans="1:2" ht="194.4">
      <c r="A26" s="1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8" t="s">
        <v>2553</v>
      </c>
    </row>
    <row r="27" spans="1:2" ht="32.4">
      <c r="A27" s="135" t="str">
        <f ca="1">OFFSET(L!$C$1,MATCH("Instructions"&amp;ADDRESS(ROW(),COLUMN(),4),L!$A:$A,0)-1,SL,,)</f>
        <v>Some companies may require substantiation for a "No" answer that should be entered into the Comment Field.</v>
      </c>
      <c r="B27" s="128" t="s">
        <v>2553</v>
      </c>
    </row>
    <row r="28" spans="1:2" ht="169.5" customHeight="1">
      <c r="A28" s="135"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8"/>
    </row>
    <row r="29" spans="1:2" ht="97.2">
      <c r="A29" s="135" t="str">
        <f ca="1">OFFSET(L!$C$1,MATCH("Instructions"&amp;ADDRESS(ROW(),COLUMN(),4),L!$A:$A,0)-1,SL,,)</f>
        <v>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v>
      </c>
      <c r="B29" s="128" t="s">
        <v>2553</v>
      </c>
    </row>
    <row r="30" spans="1:2" ht="145.80000000000001">
      <c r="A30" s="135"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8" t="s">
        <v>2553</v>
      </c>
    </row>
    <row r="31" spans="1:2" ht="194.4">
      <c r="A31" s="135"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8" t="s">
        <v>2556</v>
      </c>
    </row>
    <row r="32" spans="1:2" ht="52.95" customHeight="1">
      <c r="A32" s="135"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8"/>
    </row>
    <row r="33" spans="1:3" ht="71.55" customHeight="1">
      <c r="A33" s="135"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8" t="s">
        <v>2553</v>
      </c>
    </row>
    <row r="34" spans="1:3" ht="25.05" customHeight="1">
      <c r="A34" s="135" t="str">
        <f ca="1">OFFSET(L!$C$1,MATCH("Instructions"&amp;ADDRESS(ROW(),COLUMN(),4),L!$A:$A,0)-1,SL,,)</f>
        <v>Provide comments in the Comment sections as required to clarify your responses.</v>
      </c>
      <c r="B34" s="128"/>
    </row>
    <row r="35" spans="1:3" ht="16.2">
      <c r="A35" s="139"/>
      <c r="B35" s="128"/>
    </row>
    <row r="36" spans="1:3" ht="60" customHeight="1">
      <c r="A36" s="138" t="str">
        <f ca="1">OFFSET(L!$C$1,MATCH("Instructions"&amp;ADDRESS(ROW(),COLUMN(),4),L!$A:$A,0)-1,SL,,)</f>
        <v>Instructions for completing Questions A. – J. (rows 69 - 87).  Questions A. through J. are mandatory if the response to Question 1 or 2 is “Yes” for any metal.
Provide answers in ENGLISH only</v>
      </c>
      <c r="B36" s="128" t="s">
        <v>2553</v>
      </c>
    </row>
    <row r="37" spans="1:3" ht="102.75" customHeight="1">
      <c r="A37" s="1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8" t="s">
        <v>2555</v>
      </c>
      <c r="C37"/>
    </row>
    <row r="38" spans="1:3" ht="21.45" customHeight="1">
      <c r="A38" s="135" t="str">
        <f ca="1">OFFSET(L!$C$1,MATCH("Instructions"&amp;ADDRESS(ROW(),COLUMN(),4),L!$A:$A,0)-1,SL,,)</f>
        <v xml:space="preserve">A. Please answer “Yes” or “No”.  Provide any comments, if necessary. </v>
      </c>
      <c r="B38" s="128"/>
    </row>
    <row r="39" spans="1:3" ht="22.05" customHeight="1">
      <c r="A39" s="135" t="str">
        <f ca="1">OFFSET(L!$C$1,MATCH("Instructions"&amp;ADDRESS(ROW(),COLUMN(),4),L!$A:$A,0)-1,SL,,)</f>
        <v>B. Please answer “Yes” or “No” If “Yes”, provide the web link in the comments section.</v>
      </c>
      <c r="B39" s="128"/>
    </row>
    <row r="40" spans="1:3" ht="36" customHeight="1">
      <c r="A40" s="135" t="str">
        <f ca="1">OFFSET(L!$C$1,MATCH("Instructions"&amp;ADDRESS(ROW(),COLUMN(),4),L!$A:$A,0)-1,SL,,)</f>
        <v>C. Please answer “Yes” or “No”.  Provide any comments if necessary.  See Definitions worksheet for definition of "DRC conflict-free".</v>
      </c>
      <c r="B40" s="128" t="s">
        <v>2558</v>
      </c>
    </row>
    <row r="41" spans="1:3" ht="48.6">
      <c r="A41" s="135"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8" t="s">
        <v>2556</v>
      </c>
    </row>
    <row r="42" spans="1:3" ht="154.5" customHeight="1">
      <c r="A42" s="135"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8" t="s">
        <v>2557</v>
      </c>
    </row>
    <row r="43" spans="1:3" ht="48.6">
      <c r="A43" s="135"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8" t="s">
        <v>2553</v>
      </c>
    </row>
    <row r="44" spans="1:3" ht="20.55" customHeight="1">
      <c r="A44" s="135" t="str">
        <f ca="1">OFFSET(L!$C$1,MATCH("Instructions"&amp;ADDRESS(ROW(),COLUMN(),4),L!$A:$A,0)-1,SL,,)</f>
        <v>G. Please answer “Yes” or “No”.  Provide any comments, if necessary.</v>
      </c>
      <c r="B44" s="128"/>
    </row>
    <row r="45" spans="1:3" ht="129.6">
      <c r="A45" s="135"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8" t="s">
        <v>2554</v>
      </c>
    </row>
    <row r="46" spans="1:3" ht="32.4">
      <c r="A46" s="135" t="str">
        <f ca="1">OFFSET(L!$C$1,MATCH("Instructions"&amp;ADDRESS(ROW(),COLUMN(),4),L!$A:$A,0)-1,SL,,)</f>
        <v>I. Please answer “Yes” or “No”.  If “Yes”, please describe how you manage your corrective action process.</v>
      </c>
      <c r="B46" s="128" t="s">
        <v>2553</v>
      </c>
    </row>
    <row r="47" spans="1:3" ht="48.6">
      <c r="A47" s="135"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8" t="s">
        <v>2556</v>
      </c>
    </row>
    <row r="48" spans="1:3" ht="16.2">
      <c r="A48" s="139"/>
      <c r="B48" s="128"/>
    </row>
    <row r="49" spans="1:2" ht="38.549999999999997" customHeight="1">
      <c r="A49" s="138" t="str">
        <f ca="1">OFFSET(L!$C$1,MATCH("Instructions"&amp;ADDRESS(ROW(),COLUMN(),4),L!$A:$A,0)-1,SL,,)</f>
        <v>Instructions for completing the Smelter List Tab.
Provide answers in ENGLISH only</v>
      </c>
      <c r="B49" s="128" t="s">
        <v>2553</v>
      </c>
    </row>
    <row r="50" spans="1:2" ht="22.95" customHeight="1">
      <c r="A50" s="135" t="str">
        <f ca="1">OFFSET(L!$C$1,MATCH("Instructions"&amp;ADDRESS(ROW(),COLUMN(),4),L!$A:$A,0)-1,SL,,)</f>
        <v>Note:  Columns with (*) are mandatory fields</v>
      </c>
      <c r="B50" s="128"/>
    </row>
    <row r="51" spans="1:2" ht="64.8">
      <c r="A51" s="135"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8" t="s">
        <v>2552</v>
      </c>
    </row>
    <row r="52" spans="1:2" ht="43.5" customHeight="1">
      <c r="A52" s="135" t="str">
        <f ca="1">OFFSET(L!$C$1,MATCH("Instructions"&amp;ADDRESS(ROW(),COLUMN(),4),L!$A:$A,0)-1,SL,,)</f>
        <v>1. Smelter Identification Input Column - If you know the Smelter Identification Number, input the number in Column A (columns B, C, D, E, F, G, I, and J will auto-populate).  Column A does not autopopulate.</v>
      </c>
      <c r="B52" s="128" t="s">
        <v>2553</v>
      </c>
    </row>
    <row r="53" spans="1:2" ht="25.5" customHeight="1">
      <c r="A53" s="135" t="str">
        <f ca="1">OFFSET(L!$C$1,MATCH("Instructions"&amp;ADDRESS(ROW(),COLUMN(),4),L!$A:$A,0)-1,SL,,)</f>
        <v>2. Metal (*)   -   Use the pull down menu to select the metal for which you are entering smelter information.  This field is mandatory.</v>
      </c>
      <c r="B53" s="128"/>
    </row>
    <row r="54" spans="1:2" ht="67.05" customHeight="1">
      <c r="A54" s="227"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8" t="s">
        <v>2553</v>
      </c>
    </row>
    <row r="55" spans="1:2" ht="64.8">
      <c r="A55" s="135" t="str">
        <f ca="1">OFFSET(L!$C$1,MATCH("Instructions"&amp;ADDRESS(ROW(),COLUMN(),4),L!$A:$A,0)-1,SL,,)</f>
        <v>4. Smelter Name (*)- Fill in smelter name if you selected "Smelter Not Listed" in column C.  This field will auto-populate when a smelter name in selected in Column C.  This field is mandatory.</v>
      </c>
      <c r="B55" s="128" t="s">
        <v>2552</v>
      </c>
    </row>
    <row r="56" spans="1:2" ht="61.95" customHeight="1">
      <c r="A56" s="1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8" t="s">
        <v>2558</v>
      </c>
    </row>
    <row r="57" spans="1:2" ht="64.8">
      <c r="A57" s="1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8" t="s">
        <v>2552</v>
      </c>
    </row>
    <row r="58" spans="1:2" ht="64.8">
      <c r="A58" s="1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8" t="s">
        <v>2552</v>
      </c>
    </row>
    <row r="59" spans="1:2" ht="37.5" customHeight="1">
      <c r="A59" s="135" t="str">
        <f ca="1">OFFSET(L!$C$1,MATCH("Instructions"&amp;ADDRESS(ROW(),COLUMN(),4),L!$A:$A,0)-1,SL,,)</f>
        <v>8. Smelter Street -  Provide the street name on which the smelter is located. This field is optional.</v>
      </c>
      <c r="B59" s="128" t="s">
        <v>2552</v>
      </c>
    </row>
    <row r="60" spans="1:2" ht="32.4">
      <c r="A60" s="135" t="str">
        <f ca="1">OFFSET(L!$C$1,MATCH("Instructions"&amp;ADDRESS(ROW(),COLUMN(),4),L!$A:$A,0)-1,SL,,)</f>
        <v>9. Smelter City – Provide the city name of where the smelter is located. This field is optional.</v>
      </c>
      <c r="B60" s="128" t="s">
        <v>2553</v>
      </c>
    </row>
    <row r="61" spans="1:2" ht="48.6">
      <c r="A61" s="135" t="str">
        <f ca="1">OFFSET(L!$C$1,MATCH("Instructions"&amp;ADDRESS(ROW(),COLUMN(),4),L!$A:$A,0)-1,SL,,)</f>
        <v>10.. Smelter Location: State/Province, if applicable – Provide the state or province where the smelter is located. This field is optional.</v>
      </c>
      <c r="B61" s="128" t="s">
        <v>2556</v>
      </c>
    </row>
    <row r="62" spans="1:2" ht="158.55000000000001" customHeight="1">
      <c r="A62" s="1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8" t="s">
        <v>2556</v>
      </c>
    </row>
    <row r="63" spans="1:2" ht="64.8">
      <c r="A63" s="1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8" t="s">
        <v>2552</v>
      </c>
    </row>
    <row r="64" spans="1:2" ht="80.55" customHeight="1">
      <c r="A64" s="1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v>
      </c>
      <c r="B64" s="128" t="s">
        <v>2552</v>
      </c>
    </row>
    <row r="65" spans="1:15" ht="94.95" customHeight="1">
      <c r="A65" s="1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v>
      </c>
      <c r="B65" s="128"/>
    </row>
    <row r="66" spans="1:15" ht="41.55" customHeight="1">
      <c r="A66" s="135"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8"/>
    </row>
    <row r="67" spans="1:15" ht="40.049999999999997" customHeight="1">
      <c r="A67" s="135" t="str">
        <f ca="1">OFFSET(L!$C$1,MATCH("Instructions"&amp;ADDRESS(ROW(),COLUMN(),4),L!$A:$A,0)-1,SL,,)</f>
        <v>16. Comments – free form text field to enter any comments concerning the smelter.  Example: smelter is being acquired by Company YYY</v>
      </c>
      <c r="B67" s="128"/>
    </row>
    <row r="68" spans="1:15" s="28" customFormat="1" ht="16.2">
      <c r="A68" s="140"/>
      <c r="B68" s="128"/>
      <c r="C68" s="127"/>
      <c r="D68"/>
      <c r="E68"/>
      <c r="F68"/>
      <c r="G68"/>
      <c r="H68"/>
      <c r="I68"/>
      <c r="J68"/>
      <c r="K68"/>
      <c r="L68"/>
      <c r="M68"/>
      <c r="N68"/>
      <c r="O68"/>
    </row>
    <row r="69" spans="1:15" s="28" customFormat="1" ht="103.05" customHeight="1">
      <c r="A69" s="13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8"/>
      <c r="C69" s="127"/>
      <c r="D69"/>
      <c r="E69"/>
      <c r="F69"/>
      <c r="G69"/>
      <c r="H69"/>
      <c r="I69"/>
      <c r="J69"/>
      <c r="K69"/>
      <c r="L69"/>
      <c r="M69"/>
      <c r="N69"/>
      <c r="O69"/>
    </row>
    <row r="70" spans="1:15" s="28" customFormat="1" ht="16.2">
      <c r="A70" s="140"/>
      <c r="B70" s="128"/>
      <c r="C70" s="127"/>
      <c r="D70"/>
      <c r="E70"/>
      <c r="F70"/>
      <c r="G70"/>
      <c r="H70"/>
      <c r="I70"/>
      <c r="J70"/>
      <c r="K70"/>
      <c r="L70"/>
      <c r="M70"/>
      <c r="N70"/>
      <c r="O70"/>
    </row>
    <row r="71" spans="1:15" ht="32.4">
      <c r="A71" s="138" t="str">
        <f ca="1">OFFSET(L!$C$1,MATCH("Instructions"&amp;ADDRESS(ROW(),COLUMN(),4),L!$A:$A,0)-1,SL,,)</f>
        <v>TERMS AND CONDITIONS</v>
      </c>
      <c r="B71" s="128" t="s">
        <v>2553</v>
      </c>
    </row>
    <row r="72" spans="1:15" ht="178.2">
      <c r="A72" s="135"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8" t="s">
        <v>2559</v>
      </c>
    </row>
    <row r="73" spans="1:15" ht="97.2">
      <c r="A73" s="135"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8" t="s">
        <v>2557</v>
      </c>
    </row>
    <row r="74" spans="1:15" ht="81">
      <c r="A74" s="135"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8" t="s">
        <v>2558</v>
      </c>
    </row>
    <row r="75" spans="1:15" ht="178.2">
      <c r="A75" s="135"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8" t="s">
        <v>2559</v>
      </c>
    </row>
    <row r="76" spans="1:15" ht="64.8">
      <c r="A76" s="13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8" t="s">
        <v>2552</v>
      </c>
    </row>
    <row r="77" spans="1:15" ht="32.4">
      <c r="A77" s="135" t="str">
        <f ca="1">OFFSET(L!$C$1,MATCH("Instructions"&amp;ADDRESS(ROW(),COLUMN(),4),L!$A:$A,0)-1,SL,,)</f>
        <v xml:space="preserve">By accessing and using the List or any Tool, and in consideration thereof, the User agrees to the foregoing. </v>
      </c>
      <c r="B77" s="128" t="s">
        <v>2553</v>
      </c>
    </row>
    <row r="78" spans="1:15" ht="32.4">
      <c r="A78" s="135"/>
      <c r="B78" s="128" t="s">
        <v>870</v>
      </c>
    </row>
    <row r="79" spans="1:15" ht="16.2">
      <c r="A79" s="135" t="str">
        <f ca="1">OFFSET(L!$C$1,MATCH("General"&amp;"Cpy",L!$A:$A,0)-1,SL,,)</f>
        <v>© 2016 Conflict-Free Sourcing Initiative. All rights reserved.</v>
      </c>
      <c r="B79" s="129"/>
    </row>
    <row r="80" spans="1:15" ht="16.2">
      <c r="A80" s="136" t="s">
        <v>1955</v>
      </c>
      <c r="B80" s="129"/>
    </row>
    <row r="81" spans="1:1" ht="16.2">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30"/>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RowHeight="12.6"/>
  <cols>
    <col min="1" max="1" width="1.6328125" style="127" customWidth="1"/>
    <col min="2" max="2" width="35.453125" style="127" customWidth="1"/>
    <col min="3" max="3" width="105.453125" style="127" customWidth="1"/>
    <col min="4" max="5" width="1.6328125" style="127" customWidth="1"/>
    <col min="6" max="6" width="4.453125" style="127" customWidth="1"/>
    <col min="7" max="7" width="4.81640625" style="127" customWidth="1"/>
    <col min="8" max="16384" width="8.7265625" style="127"/>
  </cols>
  <sheetData>
    <row r="1" spans="1:5" ht="13.2" thickTop="1">
      <c r="A1" s="322"/>
      <c r="B1" s="323"/>
      <c r="C1" s="323"/>
      <c r="D1" s="324"/>
    </row>
    <row r="2" spans="1:5" ht="70.2" customHeight="1">
      <c r="A2" s="96"/>
      <c r="B2" s="190" t="str">
        <f ca="1">OFFSET(L!$C$1,MATCH("Definitions"&amp;ADDRESS(ROW(),COLUMN(),4),L!$A:$A,0)-1,SL,,)</f>
        <v>ITEM</v>
      </c>
      <c r="C2" s="190" t="str">
        <f ca="1">OFFSET(L!$C$1,MATCH("Definitions"&amp;ADDRESS(ROW(),COLUMN(),4),L!$A:$A,0)-1,SL,,)</f>
        <v>DEFINITION</v>
      </c>
      <c r="D2" s="326"/>
      <c r="E2" s="141"/>
    </row>
    <row r="3" spans="1:5" ht="48.6">
      <c r="A3" s="96"/>
      <c r="B3" s="82" t="str">
        <f ca="1">OFFSET(L!$C$1,MATCH("Definitions"&amp;ADDRESS(ROW(),COLUMN(),4),L!$A:$A,0)-1,SL,,)</f>
        <v>3TG</v>
      </c>
      <c r="C3" s="82" t="str">
        <f ca="1">OFFSET(L!$C$1,MATCH("Definitions"&amp;ADDRESS(ROW(),COLUMN(),4),L!$A:$A,0)-1,SL,,)</f>
        <v>Tantalum, tin, tungsten, gold</v>
      </c>
      <c r="D3" s="326"/>
      <c r="E3" s="142" t="s">
        <v>2561</v>
      </c>
    </row>
    <row r="4" spans="1:5" ht="64.5" customHeight="1">
      <c r="A4" s="96"/>
      <c r="B4" s="82" t="str">
        <f ca="1">OFFSET(L!$C$1,MATCH("Definitions"&amp;ADDRESS(ROW(),COLUMN(),4),L!$A:$A,0)-1,SL,,)</f>
        <v>Authorizer</v>
      </c>
      <c r="C4" s="8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42"/>
    </row>
    <row r="5" spans="1:5" ht="153.75" customHeight="1">
      <c r="A5" s="96"/>
      <c r="B5" s="82" t="str">
        <f ca="1">OFFSET(L!$C$1,MATCH("Definitions"&amp;ADDRESS(ROW(),COLUMN(),4),L!$A:$A,0)-1,SL,,)</f>
        <v>CFSP Compliant Smelter List</v>
      </c>
      <c r="C5" s="8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26"/>
      <c r="E5" s="142" t="s">
        <v>2562</v>
      </c>
    </row>
    <row r="6" spans="1:5" ht="78.75" customHeight="1">
      <c r="A6" s="96"/>
      <c r="B6" s="82" t="str">
        <f ca="1">OFFSET(L!$C$1,MATCH("Definitions"&amp;ADDRESS(ROW(),COLUMN(),4),L!$A:$A,0)-1,SL,,)</f>
        <v>Conflict-Free Smelter Program (CFSP)</v>
      </c>
      <c r="C6" s="8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26"/>
      <c r="E6" s="142" t="s">
        <v>2562</v>
      </c>
    </row>
    <row r="7" spans="1:5" ht="188.25" customHeight="1">
      <c r="A7" s="96"/>
      <c r="B7" s="82" t="str">
        <f ca="1">OFFSET(L!$C$1,MATCH("Definitions"&amp;ADDRESS(ROW(),COLUMN(),4),L!$A:$A,0)-1,SL,,)</f>
        <v>Conflict-Free Sourcing Initiative</v>
      </c>
      <c r="C7" s="8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26"/>
      <c r="E7" s="142" t="s">
        <v>2565</v>
      </c>
    </row>
    <row r="8" spans="1:5" ht="132" customHeight="1">
      <c r="A8" s="96"/>
      <c r="B8" s="82" t="str">
        <f ca="1">OFFSET(L!$C$1,MATCH("Definitions"&amp;ADDRESS(ROW(),COLUMN(),4),L!$A:$A,0)-1,SL,,)</f>
        <v>Conflict Mineral</v>
      </c>
      <c r="C8" s="8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26"/>
      <c r="E8" s="142" t="s">
        <v>2562</v>
      </c>
    </row>
    <row r="9" spans="1:5" ht="90.75" customHeight="1">
      <c r="A9" s="96"/>
      <c r="B9" s="82" t="str">
        <f ca="1">OFFSET(L!$C$1,MATCH("Definitions"&amp;ADDRESS(ROW(),COLUMN(),4),L!$A:$A,0)-1,SL,,)</f>
        <v>Covered Country(ies)</v>
      </c>
      <c r="C9" s="8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26"/>
      <c r="E9" s="142" t="s">
        <v>2561</v>
      </c>
    </row>
    <row r="10" spans="1:5" ht="110.25" customHeight="1">
      <c r="A10" s="96"/>
      <c r="B10" s="82" t="str">
        <f ca="1">OFFSET(L!$C$1,MATCH("Definitions"&amp;ADDRESS(ROW(),COLUMN(),4),L!$A:$A,0)-1,SL,,)</f>
        <v>Declaration Scope or Class</v>
      </c>
      <c r="C10" s="8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26"/>
      <c r="E10" s="142" t="s">
        <v>2561</v>
      </c>
    </row>
    <row r="11" spans="1:5" ht="59.25" customHeight="1">
      <c r="A11" s="96"/>
      <c r="B11" s="82" t="str">
        <f ca="1">OFFSET(L!$C$1,MATCH("Definitions"&amp;ADDRESS(ROW(),COLUMN(),4),L!$A:$A,0)-1,SL,,)</f>
        <v>Dodd-Frank</v>
      </c>
      <c r="C11" s="82" t="str">
        <f ca="1">OFFSET(L!$C$1,MATCH("Definitions"&amp;ADDRESS(ROW(),COLUMN(),4),L!$A:$A,0)-1,SL,,)</f>
        <v>2010 United States legislation, Dodd-Frank Wall Street Reform and Consumer Protection Act, Section 1502 (“Dodd-Frank”) (http://www.sec.gov/about/laws/wallstreetreform-cpa.pdf)</v>
      </c>
      <c r="D11" s="326"/>
      <c r="E11" s="142" t="s">
        <v>2561</v>
      </c>
    </row>
    <row r="12" spans="1:5" ht="30" customHeight="1">
      <c r="A12" s="96"/>
      <c r="B12" s="82" t="str">
        <f ca="1">OFFSET(L!$C$1,MATCH("Definitions"&amp;ADDRESS(ROW(),COLUMN(),4),L!$A:$A,0)-1,SL,,)</f>
        <v>DRC</v>
      </c>
      <c r="C12" s="82" t="str">
        <f ca="1">OFFSET(L!$C$1,MATCH("Definitions"&amp;ADDRESS(ROW(),COLUMN(),4),L!$A:$A,0)-1,SL,,)</f>
        <v>Democratic Republic of Congo</v>
      </c>
      <c r="D12" s="326"/>
      <c r="E12" s="142" t="s">
        <v>2563</v>
      </c>
    </row>
    <row r="13" spans="1:5" ht="76.5" customHeight="1">
      <c r="A13" s="96"/>
      <c r="B13" s="82" t="str">
        <f ca="1">OFFSET(L!$C$1,MATCH("Definitions"&amp;ADDRESS(ROW(),COLUMN(),4),L!$A:$A,0)-1,SL,,)</f>
        <v>DRC conflict-free</v>
      </c>
      <c r="C13" s="8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26"/>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6"/>
      <c r="E14" s="142" t="s">
        <v>2561</v>
      </c>
    </row>
    <row r="15" spans="1:5" ht="33.75" customHeight="1">
      <c r="A15" s="96"/>
      <c r="B15" s="82" t="str">
        <f ca="1">OFFSET(L!$C$1,MATCH("Definitions"&amp;ADDRESS(ROW(),COLUMN(),4),L!$A:$A,0)-1,SL,,)</f>
        <v xml:space="preserve">GeSI </v>
      </c>
      <c r="C15" s="82" t="str">
        <f ca="1">OFFSET(L!$C$1,MATCH("Definitions"&amp;ADDRESS(ROW(),COLUMN(),4),L!$A:$A,0)-1,SL,,)</f>
        <v>Global e-Sustainability Initiative (www.gesi.org)</v>
      </c>
      <c r="D15" s="326"/>
      <c r="E15" s="142" t="s">
        <v>2561</v>
      </c>
    </row>
    <row r="16" spans="1:5" ht="84.75" customHeight="1">
      <c r="A16" s="96"/>
      <c r="B16" s="82" t="str">
        <f ca="1">OFFSET(L!$C$1,MATCH("Definitions"&amp;ADDRESS(ROW(),COLUMN(),4),L!$A:$A,0)-1,SL,,)</f>
        <v>Gold (Au) refiner (smelter)</v>
      </c>
      <c r="C16" s="8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26"/>
      <c r="E16" s="142" t="s">
        <v>2561</v>
      </c>
    </row>
    <row r="17" spans="1:5" ht="96.75" customHeight="1">
      <c r="A17" s="96"/>
      <c r="B17" s="82" t="str">
        <f ca="1">OFFSET(L!$C$1,MATCH("Definitions"&amp;ADDRESS(ROW(),COLUMN(),4),L!$A:$A,0)-1,SL,,)</f>
        <v>Independent Third-Party Audit Firm</v>
      </c>
      <c r="C17" s="8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26"/>
      <c r="E17" s="142" t="s">
        <v>2561</v>
      </c>
    </row>
    <row r="18" spans="1:5" ht="341.25" customHeight="1">
      <c r="A18" s="96"/>
      <c r="B18" s="82" t="str">
        <f ca="1">OFFSET(L!$C$1,MATCH("Definitions"&amp;ADDRESS(ROW(),COLUMN(),4),L!$A:$A,0)-1,SL,,)</f>
        <v>Intentionally added</v>
      </c>
      <c r="C18" s="8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26"/>
      <c r="E18" s="142"/>
    </row>
    <row r="19" spans="1:5" ht="153.75" customHeight="1">
      <c r="A19" s="96"/>
      <c r="B19" s="82" t="str">
        <f ca="1">OFFSET(L!$C$1,MATCH("Definitions"&amp;ADDRESS(ROW(),COLUMN(),4),L!$A:$A,0)-1,SL,,)</f>
        <v>IPC</v>
      </c>
      <c r="C19" s="8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26"/>
      <c r="E19" s="142"/>
    </row>
    <row r="20" spans="1:5" ht="93" customHeight="1">
      <c r="A20" s="96"/>
      <c r="B20" s="82" t="str">
        <f ca="1">OFFSET(L!$C$1,MATCH("Definitions"&amp;ADDRESS(ROW(),COLUMN(),4),L!$A:$A,0)-1,SL,,)</f>
        <v>IPC-1755 Conflict Minerals Data Exchange Standard</v>
      </c>
      <c r="C20" s="8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26"/>
      <c r="E20" s="142"/>
    </row>
    <row r="21" spans="1:5" ht="154.5" customHeight="1">
      <c r="A21" s="96"/>
      <c r="B21" s="82" t="str">
        <f ca="1">OFFSET(L!$C$1,MATCH("Definitions"&amp;ADDRESS(ROW(),COLUMN(),4),L!$A:$A,0)-1,SL,,)</f>
        <v>Necessary for the Functionality of a Product</v>
      </c>
      <c r="C21" s="8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26"/>
      <c r="E21" s="142"/>
    </row>
    <row r="22" spans="1:5" ht="168.75" customHeight="1">
      <c r="A22" s="96"/>
      <c r="B22" s="82" t="str">
        <f ca="1">OFFSET(L!$C$1,MATCH("Definitions"&amp;ADDRESS(ROW(),COLUMN(),4),L!$A:$A,0)-1,SL,,)</f>
        <v>Necessary for the Production of a Product</v>
      </c>
      <c r="C22" s="8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26"/>
      <c r="E22" s="142"/>
    </row>
    <row r="23" spans="1:5" ht="27.75" customHeight="1">
      <c r="A23" s="96"/>
      <c r="B23" s="82" t="str">
        <f ca="1">OFFSET(L!$C$1,MATCH("Definitions"&amp;ADDRESS(ROW(),COLUMN(),4),L!$A:$A,0)-1,SL,,)</f>
        <v>OECD</v>
      </c>
      <c r="C23" s="82" t="str">
        <f ca="1">OFFSET(L!$C$1,MATCH("Definitions"&amp;ADDRESS(ROW(),COLUMN(),4),L!$A:$A,0)-1,SL,,)</f>
        <v>Organisation for Economic Co-operation and Development</v>
      </c>
      <c r="D23" s="326"/>
      <c r="E23" s="142"/>
    </row>
    <row r="24" spans="1:5" ht="61.5" customHeight="1">
      <c r="A24" s="96"/>
      <c r="B24" s="82" t="str">
        <f ca="1">OFFSET(L!$C$1,MATCH("Definitions"&amp;ADDRESS(ROW(),COLUMN(),4),L!$A:$A,0)-1,SL,,)</f>
        <v>Product</v>
      </c>
      <c r="C24" s="82" t="str">
        <f ca="1">OFFSET(L!$C$1,MATCH("Definitions"&amp;ADDRESS(ROW(),COLUMN(),4),L!$A:$A,0)-1,SL,,)</f>
        <v>A company’s Product or Finished good is a material or item which has completed the final stage of manufacturing and/or processing and is available for distribution or sale to customers.</v>
      </c>
      <c r="D24" s="326"/>
      <c r="E24" s="142" t="s">
        <v>2561</v>
      </c>
    </row>
    <row r="25" spans="1:5" ht="117.75" customHeight="1">
      <c r="A25" s="96"/>
      <c r="B25" s="82" t="str">
        <f ca="1">OFFSET(L!$C$1,MATCH("Definitions"&amp;ADDRESS(ROW(),COLUMN(),4),L!$A:$A,0)-1,SL,,)</f>
        <v>Recycled or Scrap Sources</v>
      </c>
      <c r="C25" s="8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26"/>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6"/>
      <c r="E26" s="142" t="s">
        <v>2561</v>
      </c>
    </row>
    <row r="27" spans="1:5" ht="101.25" customHeight="1">
      <c r="A27" s="96"/>
      <c r="B27" s="82" t="str">
        <f ca="1">OFFSET(L!$C$1,MATCH("Definitions"&amp;ADDRESS(ROW(),COLUMN(),4),L!$A:$A,0)-1,SL,,)</f>
        <v>Smelter</v>
      </c>
      <c r="C27" s="8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42" t="s">
        <v>2562</v>
      </c>
    </row>
    <row r="28" spans="1:5" ht="71.25" customHeight="1">
      <c r="A28" s="96"/>
      <c r="B28" s="82" t="str">
        <f ca="1">OFFSET(L!$C$1,MATCH("Definitions"&amp;ADDRESS(ROW(),COLUMN(),4),L!$A:$A,0)-1,SL,,)</f>
        <v>Smelter Identification Number</v>
      </c>
      <c r="C28" s="8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26"/>
      <c r="E28" s="142" t="s">
        <v>2563</v>
      </c>
    </row>
    <row r="29" spans="1:5" ht="112.5" customHeight="1">
      <c r="A29" s="96"/>
      <c r="B29" s="82" t="str">
        <f ca="1">OFFSET(L!$C$1,MATCH("Definitions"&amp;ADDRESS(ROW(),COLUMN(),4),L!$A:$A,0)-1,SL,,)</f>
        <v>Tantalum (Ta) smelter</v>
      </c>
      <c r="C29" s="8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26"/>
      <c r="E29" s="142" t="s">
        <v>2564</v>
      </c>
    </row>
    <row r="30" spans="1:5" ht="121.5" customHeight="1">
      <c r="A30" s="96"/>
      <c r="B30" s="82" t="str">
        <f ca="1">OFFSET(L!$C$1,MATCH("Definitions"&amp;ADDRESS(ROW(),COLUMN(),4),L!$A:$A,0)-1,SL,,)</f>
        <v>Tin (Sn) smelter</v>
      </c>
      <c r="C30" s="8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26"/>
      <c r="E30" s="142"/>
    </row>
    <row r="31" spans="1:5" ht="129.75" customHeight="1">
      <c r="A31" s="96"/>
      <c r="B31" s="82" t="str">
        <f ca="1">OFFSET(L!$C$1,MATCH("Definitions"&amp;ADDRESS(ROW(),COLUMN(),4),L!$A:$A,0)-1,SL,,)</f>
        <v>Tungsten (W) smelter</v>
      </c>
      <c r="C31" s="8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26"/>
      <c r="E31" s="142"/>
    </row>
    <row r="32" spans="1:5" ht="21.75" customHeight="1">
      <c r="A32" s="96"/>
      <c r="B32" s="325" t="str">
        <f ca="1">OFFSET(L!$C$1,MATCH("General"&amp;"Cpy",L!$A:$A,0)-1,SL,,)</f>
        <v>© 2016 Conflict-Free Sourcing Initiative. All rights reserved.</v>
      </c>
      <c r="C32" s="325"/>
      <c r="D32" s="326"/>
      <c r="E32" s="142"/>
    </row>
    <row r="33" spans="1:4" ht="13.2" thickBot="1">
      <c r="A33" s="97"/>
      <c r="B33" s="221"/>
      <c r="C33" s="221"/>
      <c r="D33" s="327"/>
    </row>
    <row r="34" spans="1:4" ht="13.2"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30"/>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G44" sqref="G44:J44"/>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27" customWidth="1"/>
    <col min="13" max="15" width="4.81640625" style="127" customWidth="1"/>
    <col min="16" max="20" width="9.1796875" hidden="1" customWidth="1"/>
    <col min="21" max="24" width="9.1796875" customWidth="1"/>
  </cols>
  <sheetData>
    <row r="1" spans="1:34" ht="16.8" thickTop="1">
      <c r="A1" s="352"/>
      <c r="B1" s="353"/>
      <c r="C1" s="353"/>
      <c r="D1" s="353"/>
      <c r="E1" s="353"/>
      <c r="F1" s="353"/>
      <c r="G1" s="353"/>
      <c r="H1" s="353"/>
      <c r="I1" s="353"/>
      <c r="J1" s="353"/>
      <c r="K1" s="354"/>
      <c r="L1" s="153"/>
      <c r="M1" s="144"/>
      <c r="N1" s="144"/>
      <c r="O1" s="145"/>
      <c r="P1" s="12"/>
      <c r="Q1" s="12"/>
      <c r="R1" s="12"/>
      <c r="S1" s="12"/>
      <c r="T1" s="12"/>
      <c r="U1" s="12"/>
      <c r="V1" s="12"/>
      <c r="W1" s="12"/>
      <c r="X1" s="12"/>
      <c r="Y1" s="12"/>
      <c r="Z1" s="12"/>
      <c r="AA1" s="12"/>
      <c r="AB1" s="12"/>
      <c r="AC1" s="12"/>
      <c r="AD1" s="12"/>
      <c r="AE1" s="12"/>
      <c r="AF1" s="12"/>
      <c r="AG1" s="12"/>
      <c r="AH1" s="12"/>
    </row>
    <row r="2" spans="1:34" ht="82.2" customHeight="1">
      <c r="A2" s="49"/>
      <c r="B2" s="189"/>
      <c r="C2" s="50"/>
      <c r="D2" s="355" t="str">
        <f ca="1">OFFSET(L!$C$1,MATCH("Declaration"&amp;ADDRESS(ROW(),COLUMN(),4),L!$A:$A,0)-1,SL,,)</f>
        <v>Conflict Minerals Reporting Template (CMRT)</v>
      </c>
      <c r="E2" s="356"/>
      <c r="F2" s="356"/>
      <c r="G2" s="356"/>
      <c r="H2" s="356"/>
      <c r="I2" s="356"/>
      <c r="J2" s="357"/>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1529</v>
      </c>
      <c r="E3" s="12"/>
      <c r="F3" s="363" t="str">
        <f ca="1">IF(AND($D$8="",$I$3=""),"",OFFSET(L!$C$1,MATCH("Declaration"&amp;ADDRESS(ROW(),COLUMN(),4),L!$A:$A,0)-1,SL,,))</f>
        <v>Click here to check required fields completion</v>
      </c>
      <c r="G3" s="363"/>
      <c r="H3" s="363"/>
      <c r="I3" s="220" t="str">
        <f ca="1">IF(AND(Checker!D2&lt;&gt;47,VALUE(Checker!D2)&gt;0),OFFSET(L!$C$1,MATCH("Declaration"&amp;ADDRESS(ROW(),COLUMN(),4),L!$A:$A,0)-1,SL,,),"")</f>
        <v/>
      </c>
      <c r="J3" s="191" t="s">
        <v>4755</v>
      </c>
      <c r="K3" s="51"/>
      <c r="L3" s="153"/>
      <c r="M3" s="144"/>
      <c r="N3" s="144"/>
      <c r="O3" s="145"/>
      <c r="P3" s="158">
        <f>MATCH($D$3,LN,0)</f>
        <v>1</v>
      </c>
    </row>
    <row r="4" spans="1:34" ht="16.2">
      <c r="A4" s="49"/>
      <c r="B4" s="361" t="str">
        <f ca="1">OFFSET(L!$C$1,MATCH("Declaration"&amp;ADDRESS(ROW(),COLUMN(),4),L!$A:$A,0)-1,SL,,)</f>
        <v>The purpose of this document is to collect sourcing information on tin, tantalum, tungsten and gold used in products</v>
      </c>
      <c r="C4" s="361"/>
      <c r="D4" s="361"/>
      <c r="E4" s="361"/>
      <c r="F4" s="361"/>
      <c r="G4" s="361"/>
      <c r="H4" s="361"/>
      <c r="I4" s="364" t="str">
        <f ca="1">OFFSET(L!$C$1,MATCH("Declaration"&amp;ADDRESS(ROW(),COLUMN(),4),L!$A:$A,0)-1,SL,,)</f>
        <v>Link to Terms &amp; Conditions</v>
      </c>
      <c r="J4" s="364"/>
      <c r="K4" s="51"/>
      <c r="L4" s="155"/>
      <c r="M4" s="144"/>
      <c r="N4" s="144"/>
      <c r="O4" s="145"/>
      <c r="P4" s="12"/>
      <c r="Q4" s="12"/>
      <c r="R4" s="12"/>
      <c r="S4" s="12"/>
      <c r="T4" s="12"/>
      <c r="U4" s="12"/>
      <c r="V4" s="12"/>
      <c r="W4" s="12"/>
      <c r="X4" s="12"/>
      <c r="Y4" s="12"/>
      <c r="Z4" s="12"/>
      <c r="AA4" s="12"/>
      <c r="AB4" s="12"/>
      <c r="AC4" s="12"/>
      <c r="AD4" s="12"/>
      <c r="AE4" s="12"/>
      <c r="AF4" s="12"/>
      <c r="AG4" s="12"/>
      <c r="AH4" s="12"/>
    </row>
    <row r="5" spans="1:34" ht="16.2">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32.4">
      <c r="A6" s="49"/>
      <c r="B6" s="361" t="str">
        <f ca="1">OFFSET(L!$C$1,MATCH("Declaration"&amp;ADDRESS(ROW(),COLUMN(),4),L!$A:$A,0)-1,SL,,)</f>
        <v>Mandatory fields are noted with an asterisk (*).</v>
      </c>
      <c r="C6" s="361"/>
      <c r="D6" s="361"/>
      <c r="E6" s="361"/>
      <c r="F6" s="361"/>
      <c r="G6" s="361"/>
      <c r="H6" s="361"/>
      <c r="I6" s="361"/>
      <c r="J6" s="361"/>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6.2">
      <c r="A7" s="49"/>
      <c r="B7" s="368" t="str">
        <f ca="1">OFFSET(L!$C$1,MATCH("Declaration"&amp;ADDRESS(ROW(),COLUMN(),4),L!$A:$A,0)-1,SL,,)</f>
        <v>Company Information</v>
      </c>
      <c r="C7" s="368"/>
      <c r="D7" s="368"/>
      <c r="E7" s="368"/>
      <c r="F7" s="368"/>
      <c r="G7" s="368"/>
      <c r="H7" s="368"/>
      <c r="I7" s="368"/>
      <c r="J7" s="368"/>
      <c r="K7" s="51"/>
      <c r="L7" s="155"/>
      <c r="M7" s="144"/>
      <c r="N7" s="144"/>
      <c r="O7" s="145"/>
      <c r="P7" s="12"/>
      <c r="Q7" s="12"/>
      <c r="R7" s="12"/>
      <c r="S7" s="12"/>
      <c r="T7" s="12"/>
      <c r="U7" s="12"/>
      <c r="V7" s="12"/>
      <c r="W7" s="12"/>
      <c r="X7" s="12"/>
      <c r="Y7" s="12"/>
      <c r="Z7" s="12"/>
      <c r="AA7" s="12"/>
      <c r="AB7" s="12"/>
      <c r="AC7" s="12"/>
      <c r="AD7" s="12"/>
      <c r="AE7" s="12"/>
      <c r="AF7" s="12"/>
      <c r="AG7" s="12"/>
      <c r="AH7" s="12"/>
    </row>
    <row r="8" spans="1:34" ht="16.2">
      <c r="A8" s="53"/>
      <c r="B8" s="95" t="str">
        <f ca="1">OFFSET(L!$C$1,MATCH("Declaration"&amp;ADDRESS(ROW(),COLUMN(),4),L!$A:$A,0)-1,SL,,)</f>
        <v>Company Name (*):</v>
      </c>
      <c r="C8" s="98"/>
      <c r="D8" s="358" t="s">
        <v>5010</v>
      </c>
      <c r="E8" s="359"/>
      <c r="F8" s="359"/>
      <c r="G8" s="359"/>
      <c r="H8" s="359"/>
      <c r="I8" s="359"/>
      <c r="J8" s="360"/>
      <c r="K8" s="54"/>
      <c r="L8" s="155"/>
      <c r="M8" s="144"/>
      <c r="N8" s="144"/>
      <c r="O8" s="145"/>
      <c r="P8" s="12"/>
      <c r="Q8" s="12"/>
      <c r="R8" s="12"/>
      <c r="S8" s="12"/>
      <c r="T8" s="12"/>
      <c r="U8" s="12"/>
      <c r="V8" s="12"/>
      <c r="W8" s="12"/>
      <c r="X8" s="12"/>
      <c r="Y8" s="12"/>
      <c r="Z8" s="12"/>
      <c r="AA8" s="12"/>
      <c r="AB8" s="12"/>
      <c r="AC8" s="12"/>
      <c r="AD8" s="12"/>
      <c r="AE8" s="12"/>
      <c r="AF8" s="12"/>
      <c r="AG8" s="12"/>
      <c r="AH8" s="12"/>
    </row>
    <row r="9" spans="1:34" ht="16.2">
      <c r="A9" s="53"/>
      <c r="B9" s="95" t="str">
        <f ca="1">OFFSET(L!$C$1,MATCH("Declaration"&amp;ADDRESS(ROW(),COLUMN(),4),L!$A:$A,0)-1,SL,,)</f>
        <v>Declaration Scope or Class (*):</v>
      </c>
      <c r="C9" s="98"/>
      <c r="D9" s="365" t="s">
        <v>935</v>
      </c>
      <c r="E9" s="366"/>
      <c r="F9" s="366"/>
      <c r="G9" s="367"/>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549999999999997" customHeight="1">
      <c r="A10" s="53"/>
      <c r="B10" s="369" t="str">
        <f ca="1">OFFSET(L!$C$1,MATCH("Declaration"&amp;ADDRESS(ROW(),COLUMN(),4)&amp;LEFT($D$9,1),L!$A:$A,0)-1,SL,,)</f>
        <v>Description of Scope:</v>
      </c>
      <c r="C10" s="169"/>
      <c r="D10" s="337"/>
      <c r="E10" s="338"/>
      <c r="F10" s="338"/>
      <c r="G10" s="338"/>
      <c r="H10" s="338"/>
      <c r="I10" s="338"/>
      <c r="J10" s="339"/>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6.2">
      <c r="A11" s="53"/>
      <c r="B11" s="370"/>
      <c r="C11" s="169"/>
      <c r="D11" s="371" t="str">
        <f ca="1">IF(D9=Q9,OFFSET(L!$C$1,MATCH("Declaration"&amp;ADDRESS(ROW(),COLUMN(),4),L!$A:$A,0)-1,SL,,),"")</f>
        <v/>
      </c>
      <c r="E11" s="372"/>
      <c r="F11" s="372"/>
      <c r="G11" s="372"/>
      <c r="H11" s="372"/>
      <c r="I11" s="372"/>
      <c r="J11" s="373"/>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6.2">
      <c r="A12" s="53"/>
      <c r="B12" s="56" t="str">
        <f ca="1">OFFSET(L!$C$1,MATCH("Declaration"&amp;ADDRESS(ROW(),COLUMN(),4),L!$A:$A,0)-1,SL,,)</f>
        <v>Company Unique ID:</v>
      </c>
      <c r="C12" s="99"/>
      <c r="D12" s="375"/>
      <c r="E12" s="376"/>
      <c r="F12" s="376"/>
      <c r="G12" s="376"/>
      <c r="H12" s="376"/>
      <c r="I12" s="376"/>
      <c r="J12" s="377"/>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6.2">
      <c r="A13" s="53"/>
      <c r="B13" s="56" t="str">
        <f ca="1">OFFSET(L!$C$1,MATCH("Declaration"&amp;ADDRESS(ROW(),COLUMN(),4),L!$A:$A,0)-1,SL,,)</f>
        <v>Company Unique ID Authority:</v>
      </c>
      <c r="C13" s="99"/>
      <c r="D13" s="329"/>
      <c r="E13" s="362"/>
      <c r="F13" s="362"/>
      <c r="G13" s="362"/>
      <c r="H13" s="362"/>
      <c r="I13" s="362"/>
      <c r="J13" s="330"/>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6.2">
      <c r="A14" s="53"/>
      <c r="B14" s="56" t="str">
        <f ca="1">OFFSET(L!$C$1,MATCH("Declaration"&amp;ADDRESS(ROW(),COLUMN(),4),L!$A:$A,0)-1,SL,,)</f>
        <v>Address:</v>
      </c>
      <c r="C14" s="99"/>
      <c r="D14" s="329"/>
      <c r="E14" s="362"/>
      <c r="F14" s="362"/>
      <c r="G14" s="362"/>
      <c r="H14" s="362"/>
      <c r="I14" s="362"/>
      <c r="J14" s="330"/>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6.2">
      <c r="A15" s="53"/>
      <c r="B15" s="56" t="str">
        <f ca="1">OFFSET(L!$C$1,MATCH("Declaration"&amp;ADDRESS(ROW(),COLUMN(),4),L!$A:$A,0)-1,SL,,)</f>
        <v>Contact Name (*):</v>
      </c>
      <c r="C15" s="99"/>
      <c r="D15" s="346" t="s">
        <v>5011</v>
      </c>
      <c r="E15" s="347"/>
      <c r="F15" s="347"/>
      <c r="G15" s="347"/>
      <c r="H15" s="347"/>
      <c r="I15" s="347"/>
      <c r="J15" s="348"/>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6.2">
      <c r="A16" s="53"/>
      <c r="B16" s="56" t="str">
        <f ca="1">OFFSET(L!$C$1,MATCH("Declaration"&amp;ADDRESS(ROW(),COLUMN(),4),L!$A:$A,0)-1,SL,,)</f>
        <v>Email – Contact (*):</v>
      </c>
      <c r="C16" s="99"/>
      <c r="D16" s="334" t="s">
        <v>5012</v>
      </c>
      <c r="E16" s="335"/>
      <c r="F16" s="335"/>
      <c r="G16" s="335"/>
      <c r="H16" s="335"/>
      <c r="I16" s="335"/>
      <c r="J16" s="336"/>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6.2">
      <c r="A17" s="53"/>
      <c r="B17" s="56" t="str">
        <f ca="1">OFFSET(L!$C$1,MATCH("Declaration"&amp;ADDRESS(ROW(),COLUMN(),4),L!$A:$A,0)-1,SL,,)</f>
        <v>Phone – Contact (*):</v>
      </c>
      <c r="C17" s="99"/>
      <c r="D17" s="346" t="s">
        <v>5013</v>
      </c>
      <c r="E17" s="347"/>
      <c r="F17" s="347"/>
      <c r="G17" s="347"/>
      <c r="H17" s="347"/>
      <c r="I17" s="347"/>
      <c r="J17" s="348"/>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2">
      <c r="A18" s="53"/>
      <c r="B18" s="56" t="str">
        <f ca="1">OFFSET(L!$C$1,MATCH("Declaration"&amp;ADDRESS(ROW(),COLUMN(),4),L!$A:$A,0)-1,SL,,)</f>
        <v>Authorizer (*):</v>
      </c>
      <c r="C18" s="99"/>
      <c r="D18" s="346" t="s">
        <v>5011</v>
      </c>
      <c r="E18" s="347"/>
      <c r="F18" s="347"/>
      <c r="G18" s="347"/>
      <c r="H18" s="347"/>
      <c r="I18" s="347"/>
      <c r="J18" s="348"/>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2">
      <c r="A19" s="53"/>
      <c r="B19" s="56" t="str">
        <f ca="1">OFFSET(L!$C$1,MATCH("Declaration"&amp;ADDRESS(ROW(),COLUMN(),4),L!$A:$A,0)-1,SL,,)</f>
        <v>Title - Authorizer:</v>
      </c>
      <c r="C19" s="99"/>
      <c r="D19" s="346" t="s">
        <v>5014</v>
      </c>
      <c r="E19" s="347"/>
      <c r="F19" s="347"/>
      <c r="G19" s="347"/>
      <c r="H19" s="347"/>
      <c r="I19" s="347"/>
      <c r="J19" s="348"/>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2">
      <c r="A20" s="53"/>
      <c r="B20" s="56" t="str">
        <f ca="1">OFFSET(L!$C$1,MATCH("Declaration"&amp;ADDRESS(ROW(),COLUMN(),4),L!$A:$A,0)-1,SL,,)</f>
        <v>Email - Authorizer (*):</v>
      </c>
      <c r="C20" s="99"/>
      <c r="D20" s="337" t="s">
        <v>5012</v>
      </c>
      <c r="E20" s="338"/>
      <c r="F20" s="338"/>
      <c r="G20" s="338"/>
      <c r="H20" s="338"/>
      <c r="I20" s="338"/>
      <c r="J20" s="339"/>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6.2">
      <c r="A21" s="53"/>
      <c r="B21" s="56" t="str">
        <f ca="1">OFFSET(L!$C$1,MATCH("Declaration"&amp;ADDRESS(ROW(),COLUMN(),4),L!$A:$A,0)-1,SL,,)</f>
        <v>Phone - Authorizer (*):</v>
      </c>
      <c r="C21" s="184"/>
      <c r="D21" s="340" t="s">
        <v>5013</v>
      </c>
      <c r="E21" s="341"/>
      <c r="F21" s="341"/>
      <c r="G21" s="341"/>
      <c r="H21" s="341"/>
      <c r="I21" s="341"/>
      <c r="J21" s="342"/>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7.399999999999999">
      <c r="A22" s="53"/>
      <c r="B22" s="56" t="str">
        <f ca="1">OFFSET(L!$C$1,MATCH("Declaration"&amp;ADDRESS(ROW(),COLUMN(),4),L!$A:$A,0)-1,SL,,)</f>
        <v>Effective Date (*):</v>
      </c>
      <c r="C22" s="100"/>
      <c r="D22" s="343">
        <v>42549</v>
      </c>
      <c r="E22" s="344"/>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7.399999999999999">
      <c r="A23" s="57"/>
      <c r="B23" s="101"/>
      <c r="C23" s="20"/>
      <c r="D23" s="378"/>
      <c r="E23" s="378"/>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6.2">
      <c r="A24" s="58"/>
      <c r="B24" s="345" t="str">
        <f ca="1">OFFSET(L!$C$1,MATCH("Declaration"&amp;ADDRESS(ROW(),COLUMN(),4),L!$A:$A,0)-1,SL,,)</f>
        <v>Answer the following questions 1 - 7 based on the declaration scope indicated above</v>
      </c>
      <c r="C24" s="345"/>
      <c r="D24" s="345"/>
      <c r="E24" s="345"/>
      <c r="F24" s="345"/>
      <c r="G24" s="345"/>
      <c r="H24" s="345"/>
      <c r="I24" s="345"/>
      <c r="J24" s="345"/>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8.6">
      <c r="A25" s="57"/>
      <c r="B25" s="60" t="str">
        <f ca="1">OFFSET(L!$C$1,MATCH("Declaration"&amp;ADDRESS(ROW(),COLUMN(),4),L!$A:$A,0)-1,SL,,)</f>
        <v>1) Is the 3TG intentionally added to your product? (*)</v>
      </c>
      <c r="C25" s="20"/>
      <c r="D25" s="349" t="str">
        <f ca="1">OFFSET(L!$C$1,MATCH("Declaration"&amp;ADDRESS(ROW(),COLUMN(),4),L!$A:$A,0)-1,SL,,)</f>
        <v>Answer</v>
      </c>
      <c r="E25" s="349"/>
      <c r="F25" s="21"/>
      <c r="G25" s="60" t="str">
        <f ca="1">OFFSET(L!$C$1,MATCH("Declaration"&amp;ADDRESS(ROW(),COLUMN(),4),L!$A:$A,0)-1,SL,,)</f>
        <v>Comments</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2">
      <c r="A26" s="57"/>
      <c r="B26" s="56" t="str">
        <f ca="1">OFFSET(L!$C$1,MATCH("Declaration"&amp;ADDRESS(ROW(),COLUMN(),4),L!$A:$A,0)-1,SL,,)&amp;P26</f>
        <v>Tantalum  (*)</v>
      </c>
      <c r="C26" s="50"/>
      <c r="D26" s="329" t="s">
        <v>924</v>
      </c>
      <c r="E26" s="330"/>
      <c r="F26" s="15"/>
      <c r="G26" s="331"/>
      <c r="H26" s="332"/>
      <c r="I26" s="332"/>
      <c r="J26" s="333"/>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2">
      <c r="A27" s="57"/>
      <c r="B27" s="56" t="str">
        <f ca="1">OFFSET(L!$C$1,MATCH("Declaration"&amp;ADDRESS(ROW(),COLUMN(),4),L!$A:$A,0)-1,SL,,)&amp;P27</f>
        <v>Tin  (*)</v>
      </c>
      <c r="C27" s="50"/>
      <c r="D27" s="329" t="s">
        <v>924</v>
      </c>
      <c r="E27" s="330"/>
      <c r="F27" s="15"/>
      <c r="G27" s="331"/>
      <c r="H27" s="332"/>
      <c r="I27" s="332"/>
      <c r="J27" s="333"/>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2">
      <c r="A28" s="57"/>
      <c r="B28" s="56" t="str">
        <f ca="1">OFFSET(L!$C$1,MATCH("Declaration"&amp;ADDRESS(ROW(),COLUMN(),4),L!$A:$A,0)-1,SL,,)&amp;P28</f>
        <v>Gold  (*)</v>
      </c>
      <c r="C28" s="50"/>
      <c r="D28" s="329" t="s">
        <v>924</v>
      </c>
      <c r="E28" s="330"/>
      <c r="F28" s="15"/>
      <c r="G28" s="331"/>
      <c r="H28" s="332"/>
      <c r="I28" s="332"/>
      <c r="J28" s="333"/>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2">
      <c r="A29" s="57"/>
      <c r="B29" s="56" t="str">
        <f ca="1">OFFSET(L!$C$1,MATCH("Declaration"&amp;ADDRESS(ROW(),COLUMN(),4),L!$A:$A,0)-1,SL,,)&amp;P29</f>
        <v>Tungsten  (*)</v>
      </c>
      <c r="C29" s="50"/>
      <c r="D29" s="329" t="s">
        <v>924</v>
      </c>
      <c r="E29" s="330"/>
      <c r="F29" s="15"/>
      <c r="G29" s="331"/>
      <c r="H29" s="332"/>
      <c r="I29" s="332"/>
      <c r="J29" s="333"/>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7.399999999999999">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55" customHeight="1">
      <c r="A31" s="57"/>
      <c r="B31" s="60" t="str">
        <f ca="1">OFFSET(L!$C$1,MATCH("Declaration"&amp;ADDRESS(ROW(),COLUMN(),4),L!$A:$A,0)-1,SL,,)</f>
        <v>2) Is the 3TG necessary to the production of your company’s products and contained in the finished product that your company manufactures or contracts to manufacture?  (*)</v>
      </c>
      <c r="C31" s="13"/>
      <c r="D31" s="328" t="str">
        <f ca="1">D25</f>
        <v>Answer</v>
      </c>
      <c r="E31" s="328"/>
      <c r="F31" s="21"/>
      <c r="G31" s="60" t="str">
        <f ca="1">G25</f>
        <v>Comments</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2">
      <c r="A32" s="57"/>
      <c r="B32" s="56" t="str">
        <f ca="1">B26</f>
        <v>Tantalum  (*)</v>
      </c>
      <c r="C32" s="13"/>
      <c r="D32" s="329" t="s">
        <v>924</v>
      </c>
      <c r="E32" s="330"/>
      <c r="F32" s="63"/>
      <c r="G32" s="331"/>
      <c r="H32" s="332"/>
      <c r="I32" s="332"/>
      <c r="J32" s="333"/>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2">
      <c r="A33" s="57"/>
      <c r="B33" s="56" t="str">
        <f ca="1">B27</f>
        <v>Tin  (*)</v>
      </c>
      <c r="C33" s="13"/>
      <c r="D33" s="329" t="s">
        <v>924</v>
      </c>
      <c r="E33" s="330"/>
      <c r="F33" s="63"/>
      <c r="G33" s="331"/>
      <c r="H33" s="332"/>
      <c r="I33" s="332"/>
      <c r="J33" s="333"/>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2">
      <c r="A34" s="57"/>
      <c r="B34" s="56" t="str">
        <f ca="1">B28</f>
        <v>Gold  (*)</v>
      </c>
      <c r="C34" s="13"/>
      <c r="D34" s="329" t="s">
        <v>924</v>
      </c>
      <c r="E34" s="330"/>
      <c r="F34" s="63"/>
      <c r="G34" s="331"/>
      <c r="H34" s="332"/>
      <c r="I34" s="332"/>
      <c r="J34" s="333"/>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2">
      <c r="A35" s="57"/>
      <c r="B35" s="56" t="str">
        <f ca="1">B29</f>
        <v>Tungsten  (*)</v>
      </c>
      <c r="C35" s="13"/>
      <c r="D35" s="329" t="s">
        <v>924</v>
      </c>
      <c r="E35" s="330"/>
      <c r="F35" s="63"/>
      <c r="G35" s="331"/>
      <c r="H35" s="332"/>
      <c r="I35" s="332"/>
      <c r="J35" s="333"/>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7.399999999999999">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Do any of the smelters in your supply chain source the 3TG from the covered countries? (SEC term, see definitions tab) (*)</v>
      </c>
      <c r="C37" s="13"/>
      <c r="D37" s="328" t="str">
        <f ca="1">D25</f>
        <v>Answer</v>
      </c>
      <c r="E37" s="328"/>
      <c r="F37" s="21"/>
      <c r="G37" s="60" t="str">
        <f ca="1">G25</f>
        <v>Comments</v>
      </c>
      <c r="H37" s="374"/>
      <c r="I37" s="374"/>
      <c r="J37" s="374"/>
      <c r="K37" s="51"/>
      <c r="L37" s="150" t="s">
        <v>2470</v>
      </c>
      <c r="M37" s="144"/>
      <c r="N37" s="144"/>
      <c r="O37" s="145"/>
      <c r="P37" s="61">
        <f ca="1">COUNTIF(D$25:D$35,"No")</f>
        <v>0</v>
      </c>
      <c r="Q37" s="61" t="str">
        <f ca="1">IF(P37=8,""," (*)")</f>
        <v xml:space="preserve"> (*)</v>
      </c>
      <c r="R37" s="12"/>
      <c r="S37" s="12"/>
      <c r="T37" s="12"/>
      <c r="U37" s="12"/>
      <c r="V37" s="12"/>
      <c r="W37" s="12"/>
      <c r="X37" s="12"/>
      <c r="Y37" s="12"/>
      <c r="Z37" s="12"/>
      <c r="AA37" s="12"/>
      <c r="AB37" s="12"/>
      <c r="AC37" s="12"/>
      <c r="AD37" s="12"/>
      <c r="AE37" s="12"/>
      <c r="AF37" s="12"/>
      <c r="AG37" s="12"/>
      <c r="AH37" s="12"/>
    </row>
    <row r="38" spans="1:34" ht="22.2">
      <c r="A38" s="57"/>
      <c r="B38" s="56" t="str">
        <f ca="1">OFFSET(L!$C$1,MATCH("Declaration"&amp;ADDRESS(ROW(),COLUMN(),4),L!$A:$A,0)-1,SL,,)&amp;P38</f>
        <v>Tantalum  (*)</v>
      </c>
      <c r="C38" s="13"/>
      <c r="D38" s="329" t="s">
        <v>924</v>
      </c>
      <c r="E38" s="330"/>
      <c r="F38" s="63"/>
      <c r="G38" s="331" t="s">
        <v>5200</v>
      </c>
      <c r="H38" s="332"/>
      <c r="I38" s="332"/>
      <c r="J38" s="333"/>
      <c r="K38" s="51"/>
      <c r="L38" s="156"/>
      <c r="M38" s="146"/>
      <c r="N38" s="144"/>
      <c r="O38" s="145"/>
      <c r="P38" s="158" t="str">
        <f>IF(AND(D26="No",D32="No"),"","(*)")</f>
        <v>(*)</v>
      </c>
      <c r="Q38" s="12"/>
      <c r="R38" s="12"/>
      <c r="S38" s="12"/>
      <c r="T38" s="12"/>
      <c r="U38" s="12"/>
      <c r="V38" s="12"/>
      <c r="W38" s="12"/>
      <c r="X38" s="12"/>
      <c r="Y38" s="12"/>
      <c r="Z38" s="12"/>
      <c r="AA38" s="12"/>
      <c r="AB38" s="12"/>
      <c r="AC38" s="12"/>
      <c r="AD38" s="12"/>
      <c r="AE38" s="12"/>
      <c r="AF38" s="12"/>
      <c r="AG38" s="12"/>
      <c r="AH38" s="12"/>
    </row>
    <row r="39" spans="1:34" ht="22.2">
      <c r="A39" s="57"/>
      <c r="B39" s="56" t="str">
        <f ca="1">OFFSET(L!$C$1,MATCH("Declaration"&amp;ADDRESS(ROW(),COLUMN(),4),L!$A:$A,0)-1,SL,,)&amp;P39</f>
        <v>Tin  (*)</v>
      </c>
      <c r="C39" s="13"/>
      <c r="D39" s="329" t="s">
        <v>924</v>
      </c>
      <c r="E39" s="330"/>
      <c r="F39" s="63"/>
      <c r="G39" s="331" t="s">
        <v>5015</v>
      </c>
      <c r="H39" s="332"/>
      <c r="I39" s="332"/>
      <c r="J39" s="333"/>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2">
      <c r="A40" s="57"/>
      <c r="B40" s="56" t="str">
        <f ca="1">OFFSET(L!$C$1,MATCH("Declaration"&amp;ADDRESS(ROW(),COLUMN(),4),L!$A:$A,0)-1,SL,,)&amp;P40</f>
        <v>Gold  (*)</v>
      </c>
      <c r="C40" s="13"/>
      <c r="D40" s="329" t="s">
        <v>924</v>
      </c>
      <c r="E40" s="330"/>
      <c r="F40" s="63"/>
      <c r="G40" s="331" t="s">
        <v>5016</v>
      </c>
      <c r="H40" s="332"/>
      <c r="I40" s="332"/>
      <c r="J40" s="333"/>
      <c r="K40" s="51"/>
      <c r="L40" s="156"/>
      <c r="M40" s="144"/>
      <c r="N40" s="144"/>
      <c r="O40" s="145"/>
      <c r="P40" s="158" t="str">
        <f>IF(AND(D28="No",D34="No"),"","(*)")</f>
        <v>(*)</v>
      </c>
      <c r="Q40" s="12"/>
      <c r="R40" s="12"/>
      <c r="S40" s="12"/>
      <c r="T40" s="12"/>
      <c r="U40" s="12"/>
      <c r="V40" s="12"/>
      <c r="W40" s="12"/>
      <c r="X40" s="12"/>
      <c r="Y40" s="12"/>
      <c r="Z40" s="12"/>
      <c r="AA40" s="12"/>
      <c r="AB40" s="12"/>
      <c r="AC40" s="12"/>
      <c r="AD40" s="12"/>
      <c r="AE40" s="12"/>
      <c r="AF40" s="12"/>
      <c r="AG40" s="12"/>
      <c r="AH40" s="12"/>
    </row>
    <row r="41" spans="1:34" ht="22.2">
      <c r="A41" s="57"/>
      <c r="B41" s="56" t="str">
        <f ca="1">OFFSET(L!$C$1,MATCH("Declaration"&amp;ADDRESS(ROW(),COLUMN(),4),L!$A:$A,0)-1,SL,,)&amp;P41</f>
        <v>Tungsten  (*)</v>
      </c>
      <c r="C41" s="13"/>
      <c r="D41" s="329" t="s">
        <v>924</v>
      </c>
      <c r="E41" s="330"/>
      <c r="F41" s="63"/>
      <c r="G41" s="331" t="s">
        <v>5199</v>
      </c>
      <c r="H41" s="332"/>
      <c r="I41" s="332"/>
      <c r="J41" s="333"/>
      <c r="K41" s="51"/>
      <c r="L41" s="156"/>
      <c r="M41" s="144"/>
      <c r="N41" s="144"/>
      <c r="O41" s="145"/>
      <c r="P41" s="158" t="str">
        <f>IF(AND(D29="No",D35="No"),"","(*)")</f>
        <v>(*)</v>
      </c>
      <c r="Q41" s="12"/>
      <c r="R41" s="12"/>
      <c r="S41" s="12"/>
      <c r="T41" s="12"/>
      <c r="U41" s="12"/>
      <c r="V41" s="12"/>
      <c r="W41" s="12"/>
      <c r="X41" s="12"/>
      <c r="Y41" s="12"/>
      <c r="Z41" s="12"/>
      <c r="AA41" s="12"/>
      <c r="AB41" s="12"/>
      <c r="AC41" s="12"/>
      <c r="AD41" s="12"/>
      <c r="AE41" s="12"/>
      <c r="AF41" s="12"/>
      <c r="AG41" s="12"/>
      <c r="AH41" s="12"/>
    </row>
    <row r="42" spans="1:34" ht="17.399999999999999">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Does 100 percent of the 3TG (necessary to the functionality or production of your products) originate from recycled or scrap sources?  (*)</v>
      </c>
      <c r="C43" s="13"/>
      <c r="D43" s="328" t="str">
        <f ca="1">D25</f>
        <v>Answer</v>
      </c>
      <c r="E43" s="328"/>
      <c r="F43" s="21"/>
      <c r="G43" s="60" t="str">
        <f ca="1">G25</f>
        <v>Comments</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2">
      <c r="A44" s="57"/>
      <c r="B44" s="56" t="str">
        <f ca="1">B38</f>
        <v>Tantalum  (*)</v>
      </c>
      <c r="C44" s="13"/>
      <c r="D44" s="329" t="s">
        <v>925</v>
      </c>
      <c r="E44" s="330"/>
      <c r="F44" s="63"/>
      <c r="G44" s="331"/>
      <c r="H44" s="332"/>
      <c r="I44" s="332"/>
      <c r="J44" s="333"/>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2">
      <c r="A45" s="57"/>
      <c r="B45" s="56" t="str">
        <f ca="1">B39</f>
        <v>Tin  (*)</v>
      </c>
      <c r="C45" s="13"/>
      <c r="D45" s="329" t="s">
        <v>925</v>
      </c>
      <c r="E45" s="330"/>
      <c r="F45" s="63"/>
      <c r="G45" s="331"/>
      <c r="H45" s="332"/>
      <c r="I45" s="332"/>
      <c r="J45" s="333"/>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2">
      <c r="A46" s="57"/>
      <c r="B46" s="56" t="str">
        <f ca="1">B40</f>
        <v>Gold  (*)</v>
      </c>
      <c r="C46" s="13"/>
      <c r="D46" s="329" t="s">
        <v>925</v>
      </c>
      <c r="E46" s="330"/>
      <c r="F46" s="63"/>
      <c r="G46" s="331"/>
      <c r="H46" s="332"/>
      <c r="I46" s="332"/>
      <c r="J46" s="333"/>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2">
      <c r="A47" s="57"/>
      <c r="B47" s="56" t="str">
        <f ca="1">B41</f>
        <v>Tungsten  (*)</v>
      </c>
      <c r="C47" s="13"/>
      <c r="D47" s="329" t="s">
        <v>925</v>
      </c>
      <c r="E47" s="330"/>
      <c r="F47" s="63"/>
      <c r="G47" s="331"/>
      <c r="H47" s="332"/>
      <c r="I47" s="332"/>
      <c r="J47" s="333"/>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7.399999999999999">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55" customHeight="1">
      <c r="A49" s="57"/>
      <c r="B49" s="181" t="str">
        <f ca="1">OFFSET(L!$C$1,MATCH("Declaration"&amp;ADDRESS(ROW(),COLUMN(),4),L!$A:$A,0)-1,SL,,)&amp;Q$37</f>
        <v>5) Have you received data/information for each 3TG from all relevant suppliers? (*)</v>
      </c>
      <c r="C49" s="13"/>
      <c r="D49" s="328" t="str">
        <f ca="1">D25</f>
        <v>Answer</v>
      </c>
      <c r="E49" s="328"/>
      <c r="F49" s="21"/>
      <c r="G49" s="60" t="str">
        <f ca="1">G25</f>
        <v>Comments</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2">
      <c r="A50" s="57"/>
      <c r="B50" s="56" t="str">
        <f ca="1">B38</f>
        <v>Tantalum  (*)</v>
      </c>
      <c r="C50" s="50"/>
      <c r="D50" s="329" t="s">
        <v>929</v>
      </c>
      <c r="E50" s="330"/>
      <c r="F50" s="63"/>
      <c r="G50" s="331" t="s">
        <v>5197</v>
      </c>
      <c r="H50" s="332"/>
      <c r="I50" s="332"/>
      <c r="J50" s="333"/>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2">
      <c r="A51" s="57"/>
      <c r="B51" s="56" t="str">
        <f ca="1">B39</f>
        <v>Tin  (*)</v>
      </c>
      <c r="C51" s="50"/>
      <c r="D51" s="329" t="s">
        <v>929</v>
      </c>
      <c r="E51" s="330"/>
      <c r="F51" s="63"/>
      <c r="G51" s="351" t="s">
        <v>5197</v>
      </c>
      <c r="H51" s="332"/>
      <c r="I51" s="332"/>
      <c r="J51" s="333"/>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2">
      <c r="A52" s="57"/>
      <c r="B52" s="56" t="str">
        <f ca="1">B40</f>
        <v>Gold  (*)</v>
      </c>
      <c r="C52" s="50"/>
      <c r="D52" s="329" t="s">
        <v>929</v>
      </c>
      <c r="E52" s="330"/>
      <c r="F52" s="63"/>
      <c r="G52" s="331" t="s">
        <v>5196</v>
      </c>
      <c r="H52" s="332"/>
      <c r="I52" s="332"/>
      <c r="J52" s="333"/>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2">
      <c r="A53" s="57"/>
      <c r="B53" s="56" t="str">
        <f ca="1">B41</f>
        <v>Tungsten  (*)</v>
      </c>
      <c r="C53" s="50"/>
      <c r="D53" s="329" t="s">
        <v>929</v>
      </c>
      <c r="E53" s="330"/>
      <c r="F53" s="63"/>
      <c r="G53" s="331" t="s">
        <v>5198</v>
      </c>
      <c r="H53" s="332"/>
      <c r="I53" s="332"/>
      <c r="J53" s="333"/>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6.2">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8.6">
      <c r="A55" s="57"/>
      <c r="B55" s="181" t="str">
        <f ca="1">OFFSET(L!$C$1,MATCH("Declaration"&amp;ADDRESS(ROW(),COLUMN(),4),L!$A:$A,0)-1,SL,,)&amp;Q$37</f>
        <v>6) Have you identified all of the smelters supplying the 3TG to your supply chain?  (*)</v>
      </c>
      <c r="C55" s="13"/>
      <c r="D55" s="328" t="str">
        <f ca="1">D25</f>
        <v>Answer</v>
      </c>
      <c r="E55" s="328"/>
      <c r="F55" s="21"/>
      <c r="G55" s="60" t="str">
        <f ca="1">G25</f>
        <v>Comments</v>
      </c>
      <c r="H55" s="350"/>
      <c r="I55" s="350"/>
      <c r="J55" s="350"/>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2">
      <c r="A56" s="57"/>
      <c r="B56" s="56" t="str">
        <f ca="1">B38</f>
        <v>Tantalum  (*)</v>
      </c>
      <c r="C56" s="13"/>
      <c r="D56" s="329" t="s">
        <v>925</v>
      </c>
      <c r="E56" s="330"/>
      <c r="F56" s="63"/>
      <c r="G56" s="331" t="s">
        <v>5018</v>
      </c>
      <c r="H56" s="332"/>
      <c r="I56" s="332"/>
      <c r="J56" s="333"/>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2">
      <c r="A57" s="57"/>
      <c r="B57" s="56" t="str">
        <f ca="1">B39</f>
        <v>Tin  (*)</v>
      </c>
      <c r="C57" s="13"/>
      <c r="D57" s="329" t="s">
        <v>925</v>
      </c>
      <c r="E57" s="330"/>
      <c r="F57" s="63"/>
      <c r="G57" s="331" t="s">
        <v>5018</v>
      </c>
      <c r="H57" s="332"/>
      <c r="I57" s="332"/>
      <c r="J57" s="333"/>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2">
      <c r="A58" s="57"/>
      <c r="B58" s="56" t="str">
        <f ca="1">B40</f>
        <v>Gold  (*)</v>
      </c>
      <c r="C58" s="13"/>
      <c r="D58" s="329" t="s">
        <v>925</v>
      </c>
      <c r="E58" s="330"/>
      <c r="F58" s="63"/>
      <c r="G58" s="331" t="s">
        <v>5018</v>
      </c>
      <c r="H58" s="332"/>
      <c r="I58" s="332"/>
      <c r="J58" s="333"/>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2">
      <c r="A59" s="57"/>
      <c r="B59" s="56" t="str">
        <f ca="1">B41</f>
        <v>Tungsten  (*)</v>
      </c>
      <c r="C59" s="13"/>
      <c r="D59" s="329" t="s">
        <v>925</v>
      </c>
      <c r="E59" s="330"/>
      <c r="F59" s="63"/>
      <c r="G59" s="331" t="s">
        <v>5018</v>
      </c>
      <c r="H59" s="332"/>
      <c r="I59" s="332"/>
      <c r="J59" s="333"/>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6.2">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8.6">
      <c r="A61" s="57"/>
      <c r="B61" s="60" t="str">
        <f ca="1">OFFSET(L!$C$1,MATCH("Declaration"&amp;ADDRESS(ROW(),COLUMN(),4),L!$A:$A,0)-1,SL,,)&amp;Q$37</f>
        <v>7) Has all applicable smelter information received by your company been reported in this declaration?  (*)</v>
      </c>
      <c r="C61" s="13"/>
      <c r="D61" s="328" t="str">
        <f ca="1">D25</f>
        <v>Answer</v>
      </c>
      <c r="E61" s="328"/>
      <c r="F61" s="21"/>
      <c r="G61" s="60" t="str">
        <f ca="1">G25</f>
        <v>Comments</v>
      </c>
      <c r="H61" s="350" t="str">
        <f>IF(Q69="(*)","Click here to enter smelter names","")</f>
        <v/>
      </c>
      <c r="I61" s="350"/>
      <c r="J61" s="350"/>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2">
      <c r="A62" s="57"/>
      <c r="B62" s="56" t="str">
        <f ca="1">B38</f>
        <v>Tantalum  (*)</v>
      </c>
      <c r="C62" s="50"/>
      <c r="D62" s="329" t="s">
        <v>924</v>
      </c>
      <c r="E62" s="330"/>
      <c r="F62" s="64"/>
      <c r="G62" s="331" t="s">
        <v>5017</v>
      </c>
      <c r="H62" s="332"/>
      <c r="I62" s="332"/>
      <c r="J62" s="333"/>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2">
      <c r="A63" s="57"/>
      <c r="B63" s="56" t="str">
        <f ca="1">B39</f>
        <v>Tin  (*)</v>
      </c>
      <c r="C63" s="50"/>
      <c r="D63" s="329" t="s">
        <v>924</v>
      </c>
      <c r="E63" s="330"/>
      <c r="F63" s="64"/>
      <c r="G63" s="331" t="s">
        <v>5017</v>
      </c>
      <c r="H63" s="332"/>
      <c r="I63" s="332"/>
      <c r="J63" s="333"/>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2">
      <c r="A64" s="57"/>
      <c r="B64" s="56" t="str">
        <f ca="1">B40</f>
        <v>Gold  (*)</v>
      </c>
      <c r="C64" s="50"/>
      <c r="D64" s="329" t="s">
        <v>924</v>
      </c>
      <c r="E64" s="330"/>
      <c r="F64" s="64"/>
      <c r="G64" s="331" t="s">
        <v>5017</v>
      </c>
      <c r="H64" s="332"/>
      <c r="I64" s="332"/>
      <c r="J64" s="333"/>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2">
      <c r="A65" s="53"/>
      <c r="B65" s="56" t="str">
        <f ca="1">B41</f>
        <v>Tungsten  (*)</v>
      </c>
      <c r="C65" s="65"/>
      <c r="D65" s="329" t="s">
        <v>924</v>
      </c>
      <c r="E65" s="330"/>
      <c r="F65" s="66"/>
      <c r="G65" s="331" t="s">
        <v>5017</v>
      </c>
      <c r="H65" s="332"/>
      <c r="I65" s="332"/>
      <c r="J65" s="333"/>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6.2">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6.2">
      <c r="A67" s="57"/>
      <c r="B67" s="383" t="str">
        <f ca="1">OFFSET(L!$C$1,MATCH("Declaration"&amp;ADDRESS(ROW(),COLUMN(),4),L!$A:$A,0)-1,SL,,)</f>
        <v>Answer the Following Questions at a Company Level</v>
      </c>
      <c r="C67" s="383"/>
      <c r="D67" s="383"/>
      <c r="E67" s="383"/>
      <c r="F67" s="383"/>
      <c r="G67" s="383"/>
      <c r="H67" s="383"/>
      <c r="I67" s="383"/>
      <c r="J67" s="383"/>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6.2">
      <c r="A68" s="67"/>
      <c r="B68" s="68" t="str">
        <f ca="1">OFFSET(L!$C$1,MATCH("Declaration"&amp;ADDRESS(ROW(),COLUMN(),4),L!$A:$A,0)-1,SL,,)</f>
        <v>Question</v>
      </c>
      <c r="C68" s="103"/>
      <c r="D68" s="349" t="str">
        <f ca="1">D25</f>
        <v>Answer</v>
      </c>
      <c r="E68" s="349"/>
      <c r="F68" s="69"/>
      <c r="G68" s="349" t="str">
        <f ca="1">G25</f>
        <v>Comments</v>
      </c>
      <c r="H68" s="349" t="e">
        <f>HLOOKUP(SL,LT,$O68,0)</f>
        <v>#NAME?</v>
      </c>
      <c r="I68" s="349"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32.4">
      <c r="A69" s="57"/>
      <c r="B69" s="72" t="str">
        <f ca="1">OFFSET(L!$C$1,MATCH("Declaration"&amp;ADDRESS(ROW(),COLUMN(),4),L!$A:$A,0)-1,SL,,)&amp;$Q$37</f>
        <v>A. Do you have a policy in place that addresses conflict minerals sourcing? (*)</v>
      </c>
      <c r="C69" s="73"/>
      <c r="D69" s="329" t="s">
        <v>924</v>
      </c>
      <c r="E69" s="330"/>
      <c r="F69" s="73"/>
      <c r="G69" s="331"/>
      <c r="H69" s="332"/>
      <c r="I69" s="332"/>
      <c r="J69" s="333"/>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6.2">
      <c r="A70" s="57"/>
      <c r="B70" s="74"/>
      <c r="C70" s="15"/>
      <c r="D70" s="1"/>
      <c r="E70" s="1"/>
      <c r="F70" s="15"/>
      <c r="G70" s="382"/>
      <c r="H70" s="382"/>
      <c r="I70" s="382"/>
      <c r="J70" s="382"/>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9.2" customHeight="1">
      <c r="A71" s="57"/>
      <c r="B71" s="72" t="str">
        <f ca="1">OFFSET(L!$C$1,MATCH("Declaration"&amp;ADDRESS(ROW(),COLUMN(),4),L!$A:$A,0)-1,SL,,)&amp;$Q$37</f>
        <v>B. Is your conflict minerals sourcing policy publicly available on your website? (Note – If yes, the user shall specify the URL in the comment field.) (*)</v>
      </c>
      <c r="C71" s="73"/>
      <c r="D71" s="329" t="s">
        <v>924</v>
      </c>
      <c r="E71" s="330"/>
      <c r="F71" s="73"/>
      <c r="G71" s="384" t="s">
        <v>5019</v>
      </c>
      <c r="H71" s="385"/>
      <c r="I71" s="385"/>
      <c r="J71" s="386"/>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6.2">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Do you require your direct suppliers to be DRC conflict-free? (*)</v>
      </c>
      <c r="C73" s="73"/>
      <c r="D73" s="329" t="s">
        <v>924</v>
      </c>
      <c r="E73" s="330"/>
      <c r="F73" s="73"/>
      <c r="G73" s="331"/>
      <c r="H73" s="332"/>
      <c r="I73" s="332"/>
      <c r="J73" s="333"/>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6.2">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Do you require your direct suppliers to source the 3TG from smelters whose due diligence practices have been validated by an independent third party audit program? (*)</v>
      </c>
      <c r="C75" s="73"/>
      <c r="D75" s="329" t="s">
        <v>924</v>
      </c>
      <c r="E75" s="330"/>
      <c r="F75" s="73"/>
      <c r="G75" s="331" t="s">
        <v>5020</v>
      </c>
      <c r="H75" s="332"/>
      <c r="I75" s="332"/>
      <c r="J75" s="333"/>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6.2">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Have you implemented due diligence measures for conflict-free sourcing? (*)</v>
      </c>
      <c r="C77" s="73"/>
      <c r="D77" s="329" t="s">
        <v>924</v>
      </c>
      <c r="E77" s="330"/>
      <c r="F77" s="73"/>
      <c r="G77" s="331" t="s">
        <v>5021</v>
      </c>
      <c r="H77" s="332"/>
      <c r="I77" s="332"/>
      <c r="J77" s="333"/>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6.2">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3"/>
      <c r="D79" s="329" t="s">
        <v>924</v>
      </c>
      <c r="E79" s="330"/>
      <c r="F79" s="73"/>
      <c r="G79" s="331" t="s">
        <v>5022</v>
      </c>
      <c r="H79" s="332"/>
      <c r="I79" s="332"/>
      <c r="J79" s="333"/>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6.2">
      <c r="A80" s="57"/>
      <c r="B80" s="77"/>
      <c r="C80" s="15"/>
      <c r="D80" s="1"/>
      <c r="E80" s="1"/>
      <c r="F80" s="16"/>
      <c r="G80" s="382"/>
      <c r="H80" s="382"/>
      <c r="I80" s="382"/>
      <c r="J80" s="382"/>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32.4">
      <c r="A81" s="57"/>
      <c r="B81" s="72" t="str">
        <f ca="1">OFFSET(L!$C$1,MATCH("Declaration"&amp;ADDRESS(ROW(),COLUMN(),4),L!$A:$A,0)-1,SL,,)&amp;$Q$37</f>
        <v>G. Do you request smelter names from your suppliers? (*)</v>
      </c>
      <c r="C81" s="73"/>
      <c r="D81" s="329" t="s">
        <v>924</v>
      </c>
      <c r="E81" s="330"/>
      <c r="F81" s="73"/>
      <c r="G81" s="331" t="s">
        <v>5022</v>
      </c>
      <c r="H81" s="332"/>
      <c r="I81" s="332"/>
      <c r="J81" s="333"/>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6.2">
      <c r="A82" s="57"/>
      <c r="B82" s="77"/>
      <c r="C82" s="15"/>
      <c r="D82" s="1"/>
      <c r="E82" s="1"/>
      <c r="F82" s="16"/>
      <c r="G82" s="382"/>
      <c r="H82" s="382"/>
      <c r="I82" s="382"/>
      <c r="J82" s="382"/>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7.200000000000003" customHeight="1">
      <c r="A83" s="57"/>
      <c r="B83" s="72" t="str">
        <f ca="1">OFFSET(L!$C$1,MATCH("Declaration"&amp;ADDRESS(ROW(),COLUMN(),4),L!$A:$A,0)-1,SL,,)&amp;$Q$37</f>
        <v>H. Do you review due diligence information received from your suppliers against your company’s expectations? (*)</v>
      </c>
      <c r="C83" s="73"/>
      <c r="D83" s="329" t="s">
        <v>924</v>
      </c>
      <c r="E83" s="330"/>
      <c r="F83" s="73"/>
      <c r="G83" s="331"/>
      <c r="H83" s="332"/>
      <c r="I83" s="332"/>
      <c r="J83" s="333"/>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6.2">
      <c r="A84" s="57"/>
      <c r="B84" s="74"/>
      <c r="C84" s="15"/>
      <c r="D84" s="1"/>
      <c r="E84" s="1"/>
      <c r="F84" s="16"/>
      <c r="G84" s="387"/>
      <c r="H84" s="387"/>
      <c r="I84" s="387"/>
      <c r="J84" s="387"/>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32.4">
      <c r="A85" s="57"/>
      <c r="B85" s="72" t="str">
        <f ca="1">OFFSET(L!$C$1,MATCH("Declaration"&amp;ADDRESS(ROW(),COLUMN(),4),L!$A:$A,0)-1,SL,,)&amp;$Q$37</f>
        <v>I. Does your review process include corrective action management? (*)</v>
      </c>
      <c r="C85" s="73"/>
      <c r="D85" s="329" t="s">
        <v>924</v>
      </c>
      <c r="E85" s="330"/>
      <c r="F85" s="73"/>
      <c r="G85" s="331" t="s">
        <v>5023</v>
      </c>
      <c r="H85" s="332"/>
      <c r="I85" s="332"/>
      <c r="J85" s="333"/>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6.2">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32.4">
      <c r="A87" s="57"/>
      <c r="B87" s="72" t="str">
        <f ca="1">OFFSET(L!$C$1,MATCH("Declaration"&amp;ADDRESS(ROW(),COLUMN(),4),L!$A:$A,0)-1,SL,,)&amp;$Q$37</f>
        <v>J. Are you subject to the SEC Conflict Minerals rule? (*)</v>
      </c>
      <c r="C87" s="73"/>
      <c r="D87" s="329" t="s">
        <v>925</v>
      </c>
      <c r="E87" s="330"/>
      <c r="F87" s="73"/>
      <c r="G87" s="331" t="s">
        <v>5024</v>
      </c>
      <c r="H87" s="332"/>
      <c r="I87" s="332"/>
      <c r="J87" s="333"/>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6.2">
      <c r="A88" s="57"/>
      <c r="B88" s="381" t="str">
        <f ca="1">IF(OR($D$8="",$I$3=""),"","Click here to check required fields completion")</f>
        <v/>
      </c>
      <c r="C88" s="381"/>
      <c r="D88" s="381"/>
      <c r="E88" s="381"/>
      <c r="F88" s="381"/>
      <c r="G88" s="381"/>
      <c r="H88" s="381"/>
      <c r="I88" s="381"/>
      <c r="J88" s="381"/>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6.8" thickBot="1">
      <c r="A89" s="379" t="str">
        <f ca="1">OFFSET(L!$C$1,MATCH("General"&amp;"Cpy",L!$A:$A,0)-1,SL,,)</f>
        <v>© 2016 Conflict-Free Sourcing Initiative. All rights reserved.</v>
      </c>
      <c r="B89" s="380"/>
      <c r="C89" s="380"/>
      <c r="D89" s="380"/>
      <c r="E89" s="380"/>
      <c r="F89" s="380"/>
      <c r="G89" s="380"/>
      <c r="H89" s="380"/>
      <c r="I89" s="380"/>
      <c r="J89" s="380"/>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6.8"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87:E87"/>
    <mergeCell ref="G70:J70"/>
    <mergeCell ref="G84:J84"/>
    <mergeCell ref="D77:E77"/>
    <mergeCell ref="G85:J85"/>
    <mergeCell ref="D73:E73"/>
    <mergeCell ref="G80:J80"/>
    <mergeCell ref="G77:J77"/>
    <mergeCell ref="G73:J73"/>
    <mergeCell ref="D71:E71"/>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1:K1"/>
    <mergeCell ref="D2:J2"/>
    <mergeCell ref="D8:J8"/>
    <mergeCell ref="D18:J18"/>
    <mergeCell ref="B4:H4"/>
    <mergeCell ref="D10:J10"/>
    <mergeCell ref="D14:J14"/>
    <mergeCell ref="D13:J13"/>
    <mergeCell ref="F3:H3"/>
    <mergeCell ref="I4:J4"/>
    <mergeCell ref="D9:G9"/>
    <mergeCell ref="B7:J7"/>
    <mergeCell ref="B10:B11"/>
    <mergeCell ref="D15:J15"/>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s>
  <phoneticPr fontId="5" type="noConversion"/>
  <conditionalFormatting sqref="D69:E69 D71:E71 D73:E73 D75:E75 D87:E87 D79:E79 D81:E81 D83:E83 D85:E85 D77">
    <cfRule type="expression" dxfId="60" priority="30" stopIfTrue="1">
      <formula>AND($D$26="No",$D$27="No",$D$28="No",$D$29="No")</formula>
    </cfRule>
    <cfRule type="expression" dxfId="59" priority="31" stopIfTrue="1">
      <formula>IF(D69="",TRUE)</formula>
    </cfRule>
  </conditionalFormatting>
  <conditionalFormatting sqref="G71:J71">
    <cfRule type="expression" dxfId="58" priority="2" stopIfTrue="1">
      <formula>IF(AND($D$71="Yes",$G$71=""),TRUE)</formula>
    </cfRule>
  </conditionalFormatting>
  <conditionalFormatting sqref="D26:E26">
    <cfRule type="expression" dxfId="57" priority="82" stopIfTrue="1">
      <formula>IF($D$26="",TRUE)</formula>
    </cfRule>
  </conditionalFormatting>
  <conditionalFormatting sqref="D38:E38 D44:E44 D50:E50 D56:E56 D62:E62">
    <cfRule type="expression" dxfId="56" priority="87" stopIfTrue="1">
      <formula>$P$38=""</formula>
    </cfRule>
    <cfRule type="expression" dxfId="55" priority="88" stopIfTrue="1">
      <formula>D38=""</formula>
    </cfRule>
  </conditionalFormatting>
  <conditionalFormatting sqref="D27:E27">
    <cfRule type="expression" dxfId="54" priority="89" stopIfTrue="1">
      <formula>IF($D$27="",TRUE)</formula>
    </cfRule>
  </conditionalFormatting>
  <conditionalFormatting sqref="D28:E28">
    <cfRule type="expression" dxfId="53" priority="90" stopIfTrue="1">
      <formula>IF($D$28="",TRUE)</formula>
    </cfRule>
  </conditionalFormatting>
  <conditionalFormatting sqref="D29:E29">
    <cfRule type="expression" dxfId="52" priority="91" stopIfTrue="1">
      <formula>IF($D$29="",TRUE)</formula>
    </cfRule>
  </conditionalFormatting>
  <conditionalFormatting sqref="D32:E32">
    <cfRule type="expression" dxfId="51" priority="92" stopIfTrue="1">
      <formula>IF($D$32="",TRUE)</formula>
    </cfRule>
  </conditionalFormatting>
  <conditionalFormatting sqref="D33:E33">
    <cfRule type="expression" dxfId="50" priority="93" stopIfTrue="1">
      <formula>IF($D$33="",TRUE)</formula>
    </cfRule>
  </conditionalFormatting>
  <conditionalFormatting sqref="D34:E34">
    <cfRule type="expression" dxfId="49" priority="94" stopIfTrue="1">
      <formula>IF($D$34="",TRUE)</formula>
    </cfRule>
  </conditionalFormatting>
  <conditionalFormatting sqref="D35:E35">
    <cfRule type="expression" dxfId="48" priority="95" stopIfTrue="1">
      <formula>IF($D$35="",TRUE)</formula>
    </cfRule>
  </conditionalFormatting>
  <conditionalFormatting sqref="D8:J8">
    <cfRule type="expression" dxfId="47" priority="96" stopIfTrue="1">
      <formula>IF($D$8="",TRUE)</formula>
    </cfRule>
  </conditionalFormatting>
  <conditionalFormatting sqref="D9:G9">
    <cfRule type="expression" dxfId="46" priority="97" stopIfTrue="1">
      <formula>IF($D$9="",TRUE)</formula>
    </cfRule>
  </conditionalFormatting>
  <conditionalFormatting sqref="D15:J15">
    <cfRule type="expression" dxfId="45" priority="98" stopIfTrue="1">
      <formula>IF($D$15="",TRUE)</formula>
    </cfRule>
  </conditionalFormatting>
  <conditionalFormatting sqref="D16:J16">
    <cfRule type="expression" dxfId="44" priority="99" stopIfTrue="1">
      <formula>IF($D$16="",TRUE)</formula>
    </cfRule>
  </conditionalFormatting>
  <conditionalFormatting sqref="D17:J17">
    <cfRule type="expression" dxfId="43" priority="100" stopIfTrue="1">
      <formula>IF($D$17="",TRUE)</formula>
    </cfRule>
  </conditionalFormatting>
  <conditionalFormatting sqref="D18:J18">
    <cfRule type="expression" dxfId="42" priority="101" stopIfTrue="1">
      <formula>IF($D$18="",TRUE)</formula>
    </cfRule>
  </conditionalFormatting>
  <conditionalFormatting sqref="D20:J20">
    <cfRule type="expression" dxfId="41" priority="102" stopIfTrue="1">
      <formula>IF($D$20="",TRUE)</formula>
    </cfRule>
  </conditionalFormatting>
  <conditionalFormatting sqref="D21:J21">
    <cfRule type="expression" dxfId="40" priority="103" stopIfTrue="1">
      <formula>IF($D$21="",TRUE)</formula>
    </cfRule>
  </conditionalFormatting>
  <conditionalFormatting sqref="D22:E22">
    <cfRule type="expression" dxfId="39" priority="104" stopIfTrue="1">
      <formula>IF($D$22="",TRUE)</formula>
    </cfRule>
  </conditionalFormatting>
  <conditionalFormatting sqref="D39:E39 D45:E45 D51:E51 D57:E57 D63:E63">
    <cfRule type="expression" dxfId="38" priority="105" stopIfTrue="1">
      <formula>$P$39=""</formula>
    </cfRule>
    <cfRule type="expression" dxfId="37" priority="106" stopIfTrue="1">
      <formula>D39=""</formula>
    </cfRule>
  </conditionalFormatting>
  <conditionalFormatting sqref="D40:E40 D46:E46 D52:E52 D58:E58 D64:E64">
    <cfRule type="expression" dxfId="36" priority="107" stopIfTrue="1">
      <formula>$P$40=""</formula>
    </cfRule>
    <cfRule type="expression" dxfId="35" priority="108" stopIfTrue="1">
      <formula>D40=""</formula>
    </cfRule>
  </conditionalFormatting>
  <conditionalFormatting sqref="D41:E41 D47:E47 D53:E53 D59:E59 D65:E65">
    <cfRule type="expression" dxfId="34" priority="109" stopIfTrue="1">
      <formula>$P$41=""</formula>
    </cfRule>
    <cfRule type="expression" dxfId="33" priority="110" stopIfTrue="1">
      <formula>D41=""</formula>
    </cfRule>
  </conditionalFormatting>
  <conditionalFormatting sqref="D10:J10">
    <cfRule type="expression" dxfId="32" priority="1" stopIfTrue="1">
      <formula>IF($D$9=$Q$9,TRUE)</formula>
    </cfRule>
    <cfRule type="expression" dxfId="31"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494"/>
  <sheetViews>
    <sheetView showGridLines="0" showZeros="0" zoomScale="75" zoomScaleNormal="75" workbookViewId="0">
      <pane ySplit="4" topLeftCell="A233" activePane="bottomLeft" state="frozen"/>
      <selection pane="bottomLeft" activeCell="C226" sqref="C226"/>
    </sheetView>
  </sheetViews>
  <sheetFormatPr defaultRowHeight="12.6"/>
  <cols>
    <col min="1" max="1" width="13.453125" style="209" customWidth="1"/>
    <col min="2" max="2" width="13.36328125" style="209" customWidth="1"/>
    <col min="3" max="4" width="40.453125" style="209" customWidth="1"/>
    <col min="5" max="5" width="25.7265625" style="209" customWidth="1"/>
    <col min="6" max="6" width="14.6328125" style="209" customWidth="1"/>
    <col min="7" max="7" width="15.6328125" style="209" customWidth="1"/>
    <col min="8" max="8" width="25.1796875" style="209" customWidth="1"/>
    <col min="9" max="9" width="24.26953125" style="209" customWidth="1"/>
    <col min="10" max="10" width="18.36328125" style="209" customWidth="1"/>
    <col min="11" max="11" width="27.36328125" style="209" customWidth="1"/>
    <col min="12" max="12" width="20.6328125" style="209" customWidth="1"/>
    <col min="13" max="13" width="35.1796875" style="209" customWidth="1"/>
    <col min="14" max="14" width="42.1796875" style="209" customWidth="1"/>
    <col min="15" max="15" width="32.1796875" style="209" customWidth="1"/>
    <col min="16" max="16" width="22.81640625" style="209" customWidth="1"/>
    <col min="17" max="17" width="43.453125" style="209" customWidth="1"/>
    <col min="18" max="18" width="8.7265625" style="144" hidden="1" customWidth="1"/>
    <col min="19" max="19" width="6.1796875" style="144" hidden="1" customWidth="1"/>
    <col min="20" max="20" width="8.6328125" style="144" hidden="1" customWidth="1"/>
    <col min="21" max="21" width="8.7265625" style="144" hidden="1" customWidth="1"/>
    <col min="22" max="23" width="4.36328125" style="144" hidden="1" customWidth="1"/>
    <col min="24" max="24" width="4.36328125" style="209" hidden="1" customWidth="1"/>
    <col min="25" max="25" width="7.7265625" style="209" hidden="1" customWidth="1"/>
    <col min="26" max="31" width="4.36328125" style="209" customWidth="1"/>
    <col min="32" max="16384" width="8.7265625" style="209"/>
  </cols>
  <sheetData>
    <row r="1" spans="1:25" s="22" customFormat="1" ht="13.8"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TO BEGIN:</v>
      </c>
      <c r="C2" s="274"/>
      <c r="D2" s="274"/>
      <c r="E2" s="274"/>
      <c r="F2" s="115"/>
      <c r="G2" s="115"/>
      <c r="H2" s="115"/>
      <c r="I2" s="116"/>
      <c r="J2" s="388" t="str">
        <f ca="1">OFFSET(L!$C$1,MATCH("Smelter List"&amp;ADDRESS(ROW(),COLUMN(),4),L!$A:$A,0)-1,SL,,)</f>
        <v>Link to "CFSP Compliant Smelter List"</v>
      </c>
      <c r="K2" s="389"/>
      <c r="L2" s="389"/>
      <c r="M2" s="389"/>
      <c r="N2" s="389"/>
      <c r="O2" s="389"/>
      <c r="P2" s="173"/>
      <c r="Q2" s="162"/>
      <c r="R2" s="237"/>
      <c r="S2" s="237"/>
      <c r="T2" s="238"/>
      <c r="U2" s="237"/>
      <c r="V2" s="237"/>
      <c r="W2" s="237"/>
    </row>
    <row r="3" spans="1:25" s="22" customFormat="1" ht="188.25" customHeight="1">
      <c r="A3" s="273"/>
      <c r="B3" s="390"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0"/>
      <c r="D3" s="390"/>
      <c r="E3" s="390"/>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6.2" customHeight="1">
      <c r="A4" s="203"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Reference List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 xml:space="preserve">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05" t="str">
        <f ca="1">OFFSET(L!$C$1,MATCH("Smelter List"&amp;ADDRESS(ROW(),COLUMN(),4),L!$A:$A,0)-1,SL,,)</f>
        <v>Comments</v>
      </c>
      <c r="R4" s="241"/>
      <c r="S4" s="242"/>
      <c r="T4" s="242" t="s">
        <v>2573</v>
      </c>
      <c r="U4" s="242" t="s">
        <v>1831</v>
      </c>
      <c r="V4" s="242"/>
      <c r="W4" s="242"/>
    </row>
    <row r="5" spans="1:25" s="228" customFormat="1" ht="20.399999999999999">
      <c r="A5" s="257" t="s">
        <v>1300</v>
      </c>
      <c r="B5" s="232" t="s">
        <v>2323</v>
      </c>
      <c r="C5" s="297" t="s">
        <v>2455</v>
      </c>
      <c r="D5" s="161" t="s">
        <v>2455</v>
      </c>
      <c r="E5" s="161" t="s">
        <v>1760</v>
      </c>
      <c r="F5" s="161" t="s">
        <v>1300</v>
      </c>
      <c r="G5" s="161" t="s">
        <v>5032</v>
      </c>
      <c r="H5" s="247">
        <f ca="1">IF(ISERROR($S5),"",OFFSET('Smelter Reference List'!$G$4,$S5-4,0))</f>
        <v>0</v>
      </c>
      <c r="I5" s="248" t="str">
        <f ca="1">IF(ISERROR($S5),"",OFFSET('Smelter Reference List'!$H$4,$S5-4,0))</f>
        <v>Navoi</v>
      </c>
      <c r="J5" s="248" t="str">
        <f ca="1">IF(ISERROR($S5),"",OFFSET('Smelter Reference List'!$I$4,$S5-4,0))</f>
        <v>Navoi Province</v>
      </c>
      <c r="K5" s="249"/>
      <c r="L5" s="249"/>
      <c r="M5" s="249"/>
      <c r="N5" s="249"/>
      <c r="O5" s="249"/>
      <c r="P5" s="249"/>
      <c r="Q5" s="250"/>
      <c r="R5" s="233"/>
      <c r="S5" s="234">
        <f>IF(C5="",NA(),MATCH($B5&amp;$C5,'Smelter Reference List'!$J:$J,0))</f>
        <v>136</v>
      </c>
      <c r="T5" s="235"/>
      <c r="U5" s="235">
        <f>IF(AND(C5="Smelter not listed",OR(LEN(D5)=0,LEN(E5)=0)),1,0)</f>
        <v>0</v>
      </c>
      <c r="V5" s="235"/>
      <c r="W5" s="235"/>
      <c r="Y5" s="258" t="str">
        <f>B5&amp;C5</f>
        <v>GoldNavoi Mining and Metallurgical Combinat</v>
      </c>
    </row>
    <row r="6" spans="1:25" s="228" customFormat="1" ht="20.399999999999999">
      <c r="A6" s="257" t="s">
        <v>1255</v>
      </c>
      <c r="B6" s="232" t="s">
        <v>2323</v>
      </c>
      <c r="C6" s="297" t="s">
        <v>4341</v>
      </c>
      <c r="D6" s="161" t="s">
        <v>4341</v>
      </c>
      <c r="E6" s="161" t="s">
        <v>2256</v>
      </c>
      <c r="F6" s="161" t="s">
        <v>1255</v>
      </c>
      <c r="G6" s="161" t="s">
        <v>5033</v>
      </c>
      <c r="H6" s="247">
        <f ca="1">IF(ISERROR($S6),"",OFFSET('Smelter Reference List'!$G$4,$S6-4,0))</f>
        <v>0</v>
      </c>
      <c r="I6" s="248" t="str">
        <f ca="1">IF(ISERROR($S6),"",OFFSET('Smelter Reference List'!$H$4,$S6-4,0))</f>
        <v>Gimpo</v>
      </c>
      <c r="J6" s="248" t="str">
        <f ca="1">IF(ISERROR($S6),"",OFFSET('Smelter Reference List'!$I$4,$S6-4,0))</f>
        <v>Gyeonggi</v>
      </c>
      <c r="K6" s="245"/>
      <c r="L6" s="245"/>
      <c r="M6" s="245"/>
      <c r="N6" s="245"/>
      <c r="O6" s="245"/>
      <c r="P6" s="245"/>
      <c r="Q6" s="246"/>
      <c r="R6" s="233"/>
      <c r="S6" s="234">
        <f>IF(C6="",NA(),MATCH($B6&amp;$C6,'Smelter Reference List'!$J:$J,0))</f>
        <v>53</v>
      </c>
      <c r="T6" s="235"/>
      <c r="U6" s="235">
        <f t="shared" ref="U6:U69" si="0">IF(AND(C6="Smelter not listed",OR(LEN(D6)=0,LEN(E6)=0)),1,0)</f>
        <v>0</v>
      </c>
      <c r="V6" s="235"/>
      <c r="W6" s="235"/>
      <c r="Y6" s="228" t="str">
        <f t="shared" ref="Y6:Y69" si="1">B6&amp;C6</f>
        <v>GoldDSC (Do Sung Corporation)</v>
      </c>
    </row>
    <row r="7" spans="1:25" s="228" customFormat="1" ht="20.399999999999999">
      <c r="A7" s="257" t="s">
        <v>1252</v>
      </c>
      <c r="B7" s="232" t="s">
        <v>2323</v>
      </c>
      <c r="C7" s="297" t="s">
        <v>4150</v>
      </c>
      <c r="D7" s="161" t="s">
        <v>4150</v>
      </c>
      <c r="E7" s="161" t="s">
        <v>2256</v>
      </c>
      <c r="F7" s="161" t="s">
        <v>1252</v>
      </c>
      <c r="G7" s="161" t="s">
        <v>5034</v>
      </c>
      <c r="H7" s="247">
        <f ca="1">IF(ISERROR($S7),"",OFFSET('Smelter Reference List'!$G$4,$S7-4,0))</f>
        <v>0</v>
      </c>
      <c r="I7" s="248" t="str">
        <f ca="1">IF(ISERROR($S7),"",OFFSET('Smelter Reference List'!$H$4,$S7-4,0))</f>
        <v>Namdong-gu</v>
      </c>
      <c r="J7" s="248" t="str">
        <f ca="1">IF(ISERROR($S7),"",OFFSET('Smelter Reference List'!$I$4,$S7-4,0))</f>
        <v>Incheon</v>
      </c>
      <c r="K7" s="245"/>
      <c r="L7" s="245"/>
      <c r="M7" s="245"/>
      <c r="N7" s="245"/>
      <c r="O7" s="245"/>
      <c r="P7" s="245"/>
      <c r="Q7" s="246"/>
      <c r="R7" s="233"/>
      <c r="S7" s="234">
        <f>IF(C7="",NA(),MATCH($B7&amp;$C7,'Smelter Reference List'!$J:$J,0))</f>
        <v>42</v>
      </c>
      <c r="T7" s="235"/>
      <c r="U7" s="235">
        <f t="shared" si="0"/>
        <v>0</v>
      </c>
      <c r="V7" s="235"/>
      <c r="W7" s="235"/>
      <c r="Y7" s="228" t="str">
        <f t="shared" si="1"/>
        <v>GoldDaejin Indus Co., Ltd.</v>
      </c>
    </row>
    <row r="8" spans="1:25" s="228" customFormat="1" ht="20.399999999999999">
      <c r="A8" s="257" t="s">
        <v>1249</v>
      </c>
      <c r="B8" s="232" t="s">
        <v>2323</v>
      </c>
      <c r="C8" s="297" t="s">
        <v>4682</v>
      </c>
      <c r="D8" s="161" t="s">
        <v>4682</v>
      </c>
      <c r="E8" s="161" t="s">
        <v>2179</v>
      </c>
      <c r="F8" s="161" t="s">
        <v>1249</v>
      </c>
      <c r="G8" s="161" t="s">
        <v>5035</v>
      </c>
      <c r="H8" s="247">
        <f ca="1">IF(ISERROR($S8),"",OFFSET('Smelter Reference List'!$G$4,$S8-4,0))</f>
        <v>0</v>
      </c>
      <c r="I8" s="248" t="str">
        <f ca="1">IF(ISERROR($S8),"",OFFSET('Smelter Reference List'!$H$4,$S8-4,0))</f>
        <v>Biel-Bienne</v>
      </c>
      <c r="J8" s="248" t="str">
        <f ca="1">IF(ISERROR($S8),"",OFFSET('Smelter Reference List'!$I$4,$S8-4,0))</f>
        <v>Bern</v>
      </c>
      <c r="K8" s="245"/>
      <c r="L8" s="245"/>
      <c r="M8" s="245"/>
      <c r="N8" s="245"/>
      <c r="O8" s="245"/>
      <c r="P8" s="245"/>
      <c r="Q8" s="246"/>
      <c r="R8" s="233"/>
      <c r="S8" s="234">
        <f>IF(C8="",NA(),MATCH($B8&amp;$C8,'Smelter Reference List'!$J:$J,0))</f>
        <v>35</v>
      </c>
      <c r="T8" s="235"/>
      <c r="U8" s="235">
        <f t="shared" si="0"/>
        <v>0</v>
      </c>
      <c r="V8" s="235"/>
      <c r="W8" s="235"/>
      <c r="Y8" s="228" t="str">
        <f t="shared" si="1"/>
        <v>GoldCendres + Métaux S.A.</v>
      </c>
    </row>
    <row r="9" spans="1:25" s="228" customFormat="1" ht="20.399999999999999">
      <c r="A9" s="257" t="s">
        <v>3340</v>
      </c>
      <c r="B9" s="232" t="s">
        <v>2323</v>
      </c>
      <c r="C9" s="297" t="s">
        <v>3339</v>
      </c>
      <c r="D9" s="161" t="s">
        <v>3339</v>
      </c>
      <c r="E9" s="161" t="s">
        <v>2246</v>
      </c>
      <c r="F9" s="161" t="s">
        <v>3340</v>
      </c>
      <c r="G9" s="161"/>
      <c r="H9" s="247">
        <f ca="1">IF(ISERROR($S9),"",OFFSET('Smelter Reference List'!$G$4,$S9-4,0))</f>
        <v>0</v>
      </c>
      <c r="I9" s="248" t="str">
        <f ca="1">IF(ISERROR($S9),"",OFFSET('Smelter Reference List'!$H$4,$S9-4,0))</f>
        <v>Sesto Fiorentino</v>
      </c>
      <c r="J9" s="248" t="str">
        <f ca="1">IF(ISERROR($S9),"",OFFSET('Smelter Reference List'!$I$4,$S9-4,0))</f>
        <v>Florence</v>
      </c>
      <c r="K9" s="245"/>
      <c r="L9" s="245"/>
      <c r="M9" s="245"/>
      <c r="N9" s="245"/>
      <c r="O9" s="245"/>
      <c r="P9" s="245"/>
      <c r="Q9" s="246"/>
      <c r="R9" s="233"/>
      <c r="S9" s="234">
        <f>IF(C9="",NA(),MATCH($B9&amp;$C9,'Smelter Reference List'!$J:$J,0))</f>
        <v>57</v>
      </c>
      <c r="T9" s="235"/>
      <c r="U9" s="235">
        <f t="shared" si="0"/>
        <v>0</v>
      </c>
      <c r="V9" s="235"/>
      <c r="W9" s="235"/>
      <c r="Y9" s="228" t="str">
        <f t="shared" si="1"/>
        <v>GoldFaggi Enrico S.p.A.</v>
      </c>
    </row>
    <row r="10" spans="1:25" s="228" customFormat="1" ht="20.399999999999999">
      <c r="A10" s="257" t="s">
        <v>3344</v>
      </c>
      <c r="B10" s="232" t="s">
        <v>2323</v>
      </c>
      <c r="C10" s="297" t="s">
        <v>3343</v>
      </c>
      <c r="D10" s="161" t="s">
        <v>3343</v>
      </c>
      <c r="E10" s="161" t="s">
        <v>1759</v>
      </c>
      <c r="F10" s="161" t="s">
        <v>3344</v>
      </c>
      <c r="G10" s="161"/>
      <c r="H10" s="247">
        <f ca="1">IF(ISERROR($S10),"",OFFSET('Smelter Reference List'!$G$4,$S10-4,0))</f>
        <v>0</v>
      </c>
      <c r="I10" s="248" t="str">
        <f ca="1">IF(ISERROR($S10),"",OFFSET('Smelter Reference List'!$H$4,$S10-4,0))</f>
        <v>Warwick</v>
      </c>
      <c r="J10" s="248" t="str">
        <f ca="1">IF(ISERROR($S10),"",OFFSET('Smelter Reference List'!$I$4,$S10-4,0))</f>
        <v>Rhode Island</v>
      </c>
      <c r="K10" s="245"/>
      <c r="L10" s="245"/>
      <c r="M10" s="245"/>
      <c r="N10" s="245"/>
      <c r="O10" s="245"/>
      <c r="P10" s="245"/>
      <c r="Q10" s="246"/>
      <c r="R10" s="233"/>
      <c r="S10" s="234">
        <f>IF(C10="",NA(),MATCH($B10&amp;$C10,'Smelter Reference List'!$J:$J,0))</f>
        <v>62</v>
      </c>
      <c r="T10" s="235"/>
      <c r="U10" s="235">
        <f t="shared" si="0"/>
        <v>0</v>
      </c>
      <c r="V10" s="235"/>
      <c r="W10" s="235"/>
      <c r="Y10" s="228" t="str">
        <f t="shared" si="1"/>
        <v>GoldGeib Refining Corporation</v>
      </c>
    </row>
    <row r="11" spans="1:25" s="228" customFormat="1" ht="20.399999999999999">
      <c r="A11" s="257" t="s">
        <v>2689</v>
      </c>
      <c r="B11" s="232" t="s">
        <v>2323</v>
      </c>
      <c r="C11" s="297" t="s">
        <v>2688</v>
      </c>
      <c r="D11" s="161" t="s">
        <v>2688</v>
      </c>
      <c r="E11" s="161" t="s">
        <v>1708</v>
      </c>
      <c r="F11" s="161" t="s">
        <v>2689</v>
      </c>
      <c r="G11" s="161"/>
      <c r="H11" s="247">
        <f ca="1">IF(ISERROR($S11),"",OFFSET('Smelter Reference List'!$G$4,$S11-4,0))</f>
        <v>0</v>
      </c>
      <c r="I11" s="248" t="str">
        <f ca="1">IF(ISERROR($S11),"",OFFSET('Smelter Reference List'!$H$4,$S11-4,0))</f>
        <v>Lubin</v>
      </c>
      <c r="J11" s="248" t="str">
        <f ca="1">IF(ISERROR($S11),"",OFFSET('Smelter Reference List'!$I$4,$S11-4,0))</f>
        <v>Lower Silesian Voivodeship</v>
      </c>
      <c r="K11" s="245"/>
      <c r="L11" s="245"/>
      <c r="M11" s="245"/>
      <c r="N11" s="245"/>
      <c r="O11" s="245"/>
      <c r="P11" s="245"/>
      <c r="Q11" s="246"/>
      <c r="R11" s="233"/>
      <c r="S11" s="234">
        <f>IF(C11="",NA(),MATCH($B11&amp;$C11,'Smelter Reference List'!$J:$J,0))</f>
        <v>98</v>
      </c>
      <c r="T11" s="235"/>
      <c r="U11" s="235">
        <f t="shared" si="0"/>
        <v>0</v>
      </c>
      <c r="V11" s="235"/>
      <c r="W11" s="235"/>
      <c r="Y11" s="228" t="str">
        <f t="shared" si="1"/>
        <v>GoldKGHM Polska Miedź Spółka Akcyjna</v>
      </c>
    </row>
    <row r="12" spans="1:25" s="228" customFormat="1" ht="20.399999999999999">
      <c r="A12" s="257" t="s">
        <v>3368</v>
      </c>
      <c r="B12" s="232" t="s">
        <v>2323</v>
      </c>
      <c r="C12" s="297" t="s">
        <v>4692</v>
      </c>
      <c r="D12" s="161" t="s">
        <v>4692</v>
      </c>
      <c r="E12" s="161" t="s">
        <v>2256</v>
      </c>
      <c r="F12" s="161" t="s">
        <v>3368</v>
      </c>
      <c r="G12" s="161"/>
      <c r="H12" s="247">
        <f ca="1">IF(ISERROR($S12),"",OFFSET('Smelter Reference List'!$G$4,$S12-4,0))</f>
        <v>0</v>
      </c>
      <c r="I12" s="248" t="str">
        <f ca="1">IF(ISERROR($S12),"",OFFSET('Smelter Reference List'!$H$4,$S12-4,0))</f>
        <v>Gangnam</v>
      </c>
      <c r="J12" s="248" t="str">
        <f ca="1">IF(ISERROR($S12),"",OFFSET('Smelter Reference List'!$I$4,$S12-4,0))</f>
        <v>Seoul</v>
      </c>
      <c r="K12" s="245"/>
      <c r="L12" s="245"/>
      <c r="M12" s="245"/>
      <c r="N12" s="245"/>
      <c r="O12" s="245"/>
      <c r="P12" s="245"/>
      <c r="Q12" s="246"/>
      <c r="R12" s="233"/>
      <c r="S12" s="234">
        <f>IF(C12="",NA(),MATCH($B12&amp;$C12,'Smelter Reference List'!$J:$J,0))</f>
        <v>103</v>
      </c>
      <c r="T12" s="235"/>
      <c r="U12" s="235">
        <f t="shared" si="0"/>
        <v>0</v>
      </c>
      <c r="V12" s="235"/>
      <c r="W12" s="235"/>
      <c r="Y12" s="228" t="str">
        <f t="shared" si="1"/>
        <v>GoldKorea Zinc Co., Ltd.</v>
      </c>
    </row>
    <row r="13" spans="1:25" s="228" customFormat="1" ht="20.399999999999999">
      <c r="A13" s="257" t="s">
        <v>3233</v>
      </c>
      <c r="B13" s="232" t="s">
        <v>2323</v>
      </c>
      <c r="C13" s="297" t="s">
        <v>3232</v>
      </c>
      <c r="D13" s="161" t="s">
        <v>3232</v>
      </c>
      <c r="E13" s="161" t="s">
        <v>2181</v>
      </c>
      <c r="F13" s="161" t="s">
        <v>3233</v>
      </c>
      <c r="G13" s="161"/>
      <c r="H13" s="247">
        <f ca="1">IF(ISERROR($S13),"",OFFSET('Smelter Reference List'!$G$4,$S13-4,0))</f>
        <v>0</v>
      </c>
      <c r="I13" s="248" t="str">
        <f ca="1">IF(ISERROR($S13),"",OFFSET('Smelter Reference List'!$H$4,$S13-4,0))</f>
        <v>Suzhou Industrial Park</v>
      </c>
      <c r="J13" s="248" t="str">
        <f ca="1">IF(ISERROR($S13),"",OFFSET('Smelter Reference List'!$I$4,$S13-4,0))</f>
        <v>Jiangsu</v>
      </c>
      <c r="K13" s="245"/>
      <c r="L13" s="245"/>
      <c r="M13" s="245"/>
      <c r="N13" s="245"/>
      <c r="O13" s="245"/>
      <c r="P13" s="245"/>
      <c r="Q13" s="246"/>
      <c r="R13" s="233"/>
      <c r="S13" s="234">
        <f>IF(C13="",NA(),MATCH($B13&amp;$C13,'Smelter Reference List'!$J:$J,0))</f>
        <v>122</v>
      </c>
      <c r="T13" s="235"/>
      <c r="U13" s="235">
        <f t="shared" si="0"/>
        <v>0</v>
      </c>
      <c r="V13" s="235"/>
      <c r="W13" s="235"/>
      <c r="Y13" s="228" t="str">
        <f t="shared" si="1"/>
        <v>GoldMetalor Technologies (Suzhou) Ltd.</v>
      </c>
    </row>
    <row r="14" spans="1:25" s="228" customFormat="1" ht="20.399999999999999">
      <c r="A14" s="257" t="s">
        <v>2731</v>
      </c>
      <c r="B14" s="232" t="s">
        <v>2323</v>
      </c>
      <c r="C14" s="297" t="s">
        <v>2730</v>
      </c>
      <c r="D14" s="161" t="s">
        <v>2730</v>
      </c>
      <c r="E14" s="161" t="s">
        <v>2256</v>
      </c>
      <c r="F14" s="161" t="s">
        <v>2731</v>
      </c>
      <c r="G14" s="161"/>
      <c r="H14" s="247">
        <f ca="1">IF(ISERROR($S14),"",OFFSET('Smelter Reference List'!$G$4,$S14-4,0))</f>
        <v>0</v>
      </c>
      <c r="I14" s="248" t="str">
        <f ca="1">IF(ISERROR($S14),"",OFFSET('Smelter Reference List'!$H$4,$S14-4,0))</f>
        <v>Namdong</v>
      </c>
      <c r="J14" s="248" t="str">
        <f ca="1">IF(ISERROR($S14),"",OFFSET('Smelter Reference List'!$I$4,$S14-4,0))</f>
        <v>Incheon</v>
      </c>
      <c r="K14" s="245"/>
      <c r="L14" s="245"/>
      <c r="M14" s="245"/>
      <c r="N14" s="245"/>
      <c r="O14" s="245"/>
      <c r="P14" s="245"/>
      <c r="Q14" s="246"/>
      <c r="R14" s="233"/>
      <c r="S14" s="234">
        <f>IF(C14="",NA(),MATCH($B14&amp;$C14,'Smelter Reference List'!$J:$J,0))</f>
        <v>166</v>
      </c>
      <c r="T14" s="235"/>
      <c r="U14" s="235">
        <f t="shared" si="0"/>
        <v>0</v>
      </c>
      <c r="V14" s="235"/>
      <c r="W14" s="235"/>
      <c r="Y14" s="228" t="str">
        <f t="shared" si="1"/>
        <v>GoldSamduck Precious Metals</v>
      </c>
    </row>
    <row r="15" spans="1:25" s="228" customFormat="1" ht="20.399999999999999">
      <c r="A15" s="257" t="s">
        <v>4273</v>
      </c>
      <c r="B15" s="232" t="s">
        <v>2323</v>
      </c>
      <c r="C15" s="297" t="s">
        <v>4270</v>
      </c>
      <c r="D15" s="161" t="s">
        <v>4270</v>
      </c>
      <c r="E15" s="161" t="s">
        <v>2195</v>
      </c>
      <c r="F15" s="161" t="s">
        <v>4273</v>
      </c>
      <c r="G15" s="161"/>
      <c r="H15" s="247">
        <f ca="1">IF(ISERROR($S15),"",OFFSET('Smelter Reference List'!$G$4,$S15-4,0))</f>
        <v>0</v>
      </c>
      <c r="I15" s="248" t="str">
        <f ca="1">IF(ISERROR($S15),"",OFFSET('Smelter Reference List'!$H$4,$S15-4,0))</f>
        <v>Halsbrücke</v>
      </c>
      <c r="J15" s="248" t="str">
        <f ca="1">IF(ISERROR($S15),"",OFFSET('Smelter Reference List'!$I$4,$S15-4,0))</f>
        <v>Saxony</v>
      </c>
      <c r="K15" s="245"/>
      <c r="L15" s="245"/>
      <c r="M15" s="245"/>
      <c r="N15" s="245"/>
      <c r="O15" s="245"/>
      <c r="P15" s="245"/>
      <c r="Q15" s="246"/>
      <c r="R15" s="233"/>
      <c r="S15" s="234">
        <f>IF(C15="",NA(),MATCH($B15&amp;$C15,'Smelter Reference List'!$J:$J,0))</f>
        <v>168</v>
      </c>
      <c r="T15" s="235"/>
      <c r="U15" s="235">
        <f t="shared" si="0"/>
        <v>0</v>
      </c>
      <c r="V15" s="235"/>
      <c r="W15" s="235"/>
      <c r="Y15" s="228" t="str">
        <f t="shared" si="1"/>
        <v>GoldSAXONIA Edelmetalle GmbH</v>
      </c>
    </row>
    <row r="16" spans="1:25" s="228" customFormat="1" ht="20.399999999999999">
      <c r="A16" s="257" t="s">
        <v>4274</v>
      </c>
      <c r="B16" s="232" t="s">
        <v>2323</v>
      </c>
      <c r="C16" s="297" t="s">
        <v>4271</v>
      </c>
      <c r="D16" s="161" t="s">
        <v>4271</v>
      </c>
      <c r="E16" s="161" t="s">
        <v>2195</v>
      </c>
      <c r="F16" s="161" t="s">
        <v>4274</v>
      </c>
      <c r="G16" s="161"/>
      <c r="H16" s="247">
        <f ca="1">IF(ISERROR($S16),"",OFFSET('Smelter Reference List'!$G$4,$S16-4,0))</f>
        <v>0</v>
      </c>
      <c r="I16" s="248" t="str">
        <f ca="1">IF(ISERROR($S16),"",OFFSET('Smelter Reference List'!$H$4,$S16-4,0))</f>
        <v>Pforzheim</v>
      </c>
      <c r="J16" s="248" t="str">
        <f ca="1">IF(ISERROR($S16),"",OFFSET('Smelter Reference List'!$I$4,$S16-4,0))</f>
        <v>Baden-Württemberg</v>
      </c>
      <c r="K16" s="245"/>
      <c r="L16" s="245"/>
      <c r="M16" s="245"/>
      <c r="N16" s="245"/>
      <c r="O16" s="245"/>
      <c r="P16" s="245"/>
      <c r="Q16" s="246"/>
      <c r="R16" s="233"/>
      <c r="S16" s="234">
        <f>IF(C16="",NA(),MATCH($B16&amp;$C16,'Smelter Reference List'!$J:$J,0))</f>
        <v>219</v>
      </c>
      <c r="T16" s="235"/>
      <c r="U16" s="235">
        <f t="shared" si="0"/>
        <v>0</v>
      </c>
      <c r="V16" s="235"/>
      <c r="W16" s="235"/>
      <c r="Y16" s="228" t="str">
        <f t="shared" si="1"/>
        <v>GoldWIELAND Edelmetalle GmbH</v>
      </c>
    </row>
    <row r="17" spans="1:25" s="228" customFormat="1" ht="20.399999999999999">
      <c r="A17" s="257" t="s">
        <v>1257</v>
      </c>
      <c r="B17" s="232" t="s">
        <v>2323</v>
      </c>
      <c r="C17" s="297" t="s">
        <v>4292</v>
      </c>
      <c r="D17" s="161" t="s">
        <v>4292</v>
      </c>
      <c r="E17" s="161" t="s">
        <v>2195</v>
      </c>
      <c r="F17" s="161" t="s">
        <v>1257</v>
      </c>
      <c r="G17" s="161" t="s">
        <v>5025</v>
      </c>
      <c r="H17" s="247">
        <f ca="1">IF(ISERROR($S17),"",OFFSET('Smelter Reference List'!$G$4,$S17-4,0))</f>
        <v>0</v>
      </c>
      <c r="I17" s="248" t="str">
        <f ca="1">IF(ISERROR($S17),"",OFFSET('Smelter Reference List'!$H$4,$S17-4,0))</f>
        <v>Pforzheim</v>
      </c>
      <c r="J17" s="248" t="str">
        <f ca="1">IF(ISERROR($S17),"",OFFSET('Smelter Reference List'!$I$4,$S17-4,0))</f>
        <v>Baden-Württemberg</v>
      </c>
      <c r="K17" s="245"/>
      <c r="L17" s="245"/>
      <c r="M17" s="245"/>
      <c r="N17" s="245"/>
      <c r="O17" s="245"/>
      <c r="P17" s="245"/>
      <c r="Q17" s="246"/>
      <c r="R17" s="233"/>
      <c r="S17" s="234">
        <f>IF(C17="",NA(),MATCH($B17&amp;$C17,'Smelter Reference List'!$J:$J,0))</f>
        <v>47</v>
      </c>
      <c r="T17" s="235"/>
      <c r="U17" s="235">
        <f t="shared" si="0"/>
        <v>0</v>
      </c>
      <c r="V17" s="235"/>
      <c r="W17" s="235"/>
      <c r="Y17" s="228" t="str">
        <f t="shared" si="1"/>
        <v>GoldDODUCO GmbH</v>
      </c>
    </row>
    <row r="18" spans="1:25" s="228" customFormat="1" ht="20.399999999999999">
      <c r="A18" s="257" t="s">
        <v>2691</v>
      </c>
      <c r="B18" s="232" t="s">
        <v>2323</v>
      </c>
      <c r="C18" s="297" t="s">
        <v>4191</v>
      </c>
      <c r="D18" s="161" t="s">
        <v>4191</v>
      </c>
      <c r="E18" s="161" t="s">
        <v>2239</v>
      </c>
      <c r="F18" s="161" t="s">
        <v>2691</v>
      </c>
      <c r="G18" s="161" t="s">
        <v>5025</v>
      </c>
      <c r="H18" s="247">
        <f ca="1">IF(ISERROR($S18),"",OFFSET('Smelter Reference List'!$G$4,$S18-4,0))</f>
        <v>0</v>
      </c>
      <c r="I18" s="248" t="str">
        <f ca="1">IF(ISERROR($S18),"",OFFSET('Smelter Reference List'!$H$4,$S18-4,0))</f>
        <v>Mewat</v>
      </c>
      <c r="J18" s="248" t="str">
        <f ca="1">IF(ISERROR($S18),"",OFFSET('Smelter Reference List'!$I$4,$S18-4,0))</f>
        <v>Haryana</v>
      </c>
      <c r="K18" s="245"/>
      <c r="L18" s="245"/>
      <c r="M18" s="245"/>
      <c r="N18" s="245"/>
      <c r="O18" s="245"/>
      <c r="P18" s="245"/>
      <c r="Q18" s="246"/>
      <c r="R18" s="233"/>
      <c r="S18" s="234">
        <f>IF(C18="",NA(),MATCH($B18&amp;$C18,'Smelter Reference List'!$J:$J,0))</f>
        <v>131</v>
      </c>
      <c r="T18" s="235"/>
      <c r="U18" s="235">
        <f t="shared" si="0"/>
        <v>0</v>
      </c>
      <c r="V18" s="235"/>
      <c r="W18" s="235"/>
      <c r="Y18" s="228" t="str">
        <f t="shared" si="1"/>
        <v>GoldMMTC-PAMP India Pvt., Ltd.</v>
      </c>
    </row>
    <row r="19" spans="1:25" s="228" customFormat="1" ht="20.399999999999999">
      <c r="A19" s="257" t="s">
        <v>2693</v>
      </c>
      <c r="B19" s="232" t="s">
        <v>2323</v>
      </c>
      <c r="C19" s="297" t="s">
        <v>2692</v>
      </c>
      <c r="D19" s="161" t="s">
        <v>2692</v>
      </c>
      <c r="E19" s="161" t="s">
        <v>1759</v>
      </c>
      <c r="F19" s="161" t="s">
        <v>2693</v>
      </c>
      <c r="G19" s="161" t="s">
        <v>5025</v>
      </c>
      <c r="H19" s="247">
        <f ca="1">IF(ISERROR($S19),"",OFFSET('Smelter Reference List'!$G$4,$S19-4,0))</f>
        <v>0</v>
      </c>
      <c r="I19" s="248" t="str">
        <f ca="1">IF(ISERROR($S19),"",OFFSET('Smelter Reference List'!$H$4,$S19-4,0))</f>
        <v>Miami</v>
      </c>
      <c r="J19" s="248" t="str">
        <f ca="1">IF(ISERROR($S19),"",OFFSET('Smelter Reference List'!$I$4,$S19-4,0))</f>
        <v>Florida</v>
      </c>
      <c r="K19" s="245"/>
      <c r="L19" s="245"/>
      <c r="M19" s="245"/>
      <c r="N19" s="245"/>
      <c r="O19" s="245"/>
      <c r="P19" s="245"/>
      <c r="Q19" s="246"/>
      <c r="R19" s="233"/>
      <c r="S19" s="234">
        <f>IF(C19="",NA(),MATCH($B19&amp;$C19,'Smelter Reference List'!$J:$J,0))</f>
        <v>158</v>
      </c>
      <c r="T19" s="235"/>
      <c r="U19" s="235">
        <f t="shared" si="0"/>
        <v>0</v>
      </c>
      <c r="V19" s="235"/>
      <c r="W19" s="235"/>
      <c r="Y19" s="228" t="str">
        <f t="shared" si="1"/>
        <v>GoldRepublic Metals Corporation</v>
      </c>
    </row>
    <row r="20" spans="1:25" s="228" customFormat="1" ht="20.399999999999999">
      <c r="A20" s="257" t="s">
        <v>2696</v>
      </c>
      <c r="B20" s="232" t="s">
        <v>2323</v>
      </c>
      <c r="C20" s="297" t="s">
        <v>2695</v>
      </c>
      <c r="D20" s="161" t="s">
        <v>2695</v>
      </c>
      <c r="E20" s="161" t="s">
        <v>1753</v>
      </c>
      <c r="F20" s="161" t="s">
        <v>2696</v>
      </c>
      <c r="G20" s="161" t="s">
        <v>5025</v>
      </c>
      <c r="H20" s="247">
        <f ca="1">IF(ISERROR($S20),"",OFFSET('Smelter Reference List'!$G$4,$S20-4,0))</f>
        <v>0</v>
      </c>
      <c r="I20" s="248" t="str">
        <f ca="1">IF(ISERROR($S20),"",OFFSET('Smelter Reference List'!$H$4,$S20-4,0))</f>
        <v>Dayuan</v>
      </c>
      <c r="J20" s="248" t="str">
        <f ca="1">IF(ISERROR($S20),"",OFFSET('Smelter Reference List'!$I$4,$S20-4,0))</f>
        <v>Taoyuan</v>
      </c>
      <c r="K20" s="245"/>
      <c r="L20" s="245"/>
      <c r="M20" s="245"/>
      <c r="N20" s="245"/>
      <c r="O20" s="245"/>
      <c r="P20" s="245"/>
      <c r="Q20" s="246"/>
      <c r="R20" s="233"/>
      <c r="S20" s="234">
        <f>IF(C20="",NA(),MATCH($B20&amp;$C20,'Smelter Reference List'!$J:$J,0))</f>
        <v>181</v>
      </c>
      <c r="T20" s="235"/>
      <c r="U20" s="235">
        <f t="shared" si="0"/>
        <v>0</v>
      </c>
      <c r="V20" s="235"/>
      <c r="W20" s="235"/>
      <c r="Y20" s="228" t="str">
        <f t="shared" si="1"/>
        <v>GoldSingway Technology Co., Ltd.</v>
      </c>
    </row>
    <row r="21" spans="1:25" s="228" customFormat="1" ht="20.399999999999999">
      <c r="A21" s="257" t="s">
        <v>208</v>
      </c>
      <c r="B21" s="232" t="s">
        <v>2323</v>
      </c>
      <c r="C21" s="297" t="s">
        <v>207</v>
      </c>
      <c r="D21" s="161" t="s">
        <v>207</v>
      </c>
      <c r="E21" s="161" t="s">
        <v>1743</v>
      </c>
      <c r="F21" s="161" t="s">
        <v>208</v>
      </c>
      <c r="G21" s="161" t="s">
        <v>5025</v>
      </c>
      <c r="H21" s="247">
        <f ca="1">IF(ISERROR($S21),"",OFFSET('Smelter Reference List'!$G$4,$S21-4,0))</f>
        <v>0</v>
      </c>
      <c r="I21" s="248" t="str">
        <f ca="1">IF(ISERROR($S21),"",OFFSET('Smelter Reference List'!$H$4,$S21-4,0))</f>
        <v>Dokmai</v>
      </c>
      <c r="J21" s="248" t="str">
        <f ca="1">IF(ISERROR($S21),"",OFFSET('Smelter Reference List'!$I$4,$S21-4,0))</f>
        <v>Pravet</v>
      </c>
      <c r="K21" s="245"/>
      <c r="L21" s="245"/>
      <c r="M21" s="245"/>
      <c r="N21" s="245"/>
      <c r="O21" s="245"/>
      <c r="P21" s="245"/>
      <c r="Q21" s="246"/>
      <c r="R21" s="233"/>
      <c r="S21" s="234">
        <f>IF(C21="",NA(),MATCH($B21&amp;$C21,'Smelter Reference List'!$J:$J,0))</f>
        <v>213</v>
      </c>
      <c r="T21" s="235"/>
      <c r="U21" s="235">
        <f t="shared" si="0"/>
        <v>0</v>
      </c>
      <c r="V21" s="235"/>
      <c r="W21" s="235"/>
      <c r="Y21" s="228" t="str">
        <f t="shared" si="1"/>
        <v>GoldUmicore Precious Metals Thailand</v>
      </c>
    </row>
    <row r="22" spans="1:25" s="228" customFormat="1" ht="20.399999999999999">
      <c r="A22" s="257" t="s">
        <v>1310</v>
      </c>
      <c r="B22" s="232" t="s">
        <v>2323</v>
      </c>
      <c r="C22" s="297" t="s">
        <v>4171</v>
      </c>
      <c r="D22" s="161" t="s">
        <v>4171</v>
      </c>
      <c r="E22" s="161" t="s">
        <v>1772</v>
      </c>
      <c r="F22" s="161" t="s">
        <v>1310</v>
      </c>
      <c r="G22" s="161" t="s">
        <v>5122</v>
      </c>
      <c r="H22" s="247">
        <f ca="1">IF(ISERROR($S22),"",OFFSET('Smelter Reference List'!$G$4,$S22-4,0))</f>
        <v>0</v>
      </c>
      <c r="I22" s="248" t="str">
        <f ca="1">IF(ISERROR($S22),"",OFFSET('Smelter Reference List'!$H$4,$S22-4,0))</f>
        <v>Germiston</v>
      </c>
      <c r="J22" s="248" t="str">
        <f ca="1">IF(ISERROR($S22),"",OFFSET('Smelter Reference List'!$I$4,$S22-4,0))</f>
        <v>Gauteng</v>
      </c>
      <c r="K22" s="245"/>
      <c r="L22" s="245"/>
      <c r="M22" s="245"/>
      <c r="N22" s="245"/>
      <c r="O22" s="245"/>
      <c r="P22" s="245"/>
      <c r="Q22" s="246"/>
      <c r="R22" s="233"/>
      <c r="S22" s="234">
        <f>IF(C22="",NA(),MATCH($B22&amp;$C22,'Smelter Reference List'!$J:$J,0))</f>
        <v>155</v>
      </c>
      <c r="T22" s="235"/>
      <c r="U22" s="235">
        <f t="shared" si="0"/>
        <v>0</v>
      </c>
      <c r="V22" s="235"/>
      <c r="W22" s="235"/>
      <c r="Y22" s="228" t="str">
        <f t="shared" si="1"/>
        <v>GoldRand Refinery (Pty) Ltd.</v>
      </c>
    </row>
    <row r="23" spans="1:25" s="228" customFormat="1" ht="20.399999999999999">
      <c r="A23" s="257" t="s">
        <v>1236</v>
      </c>
      <c r="B23" s="232" t="s">
        <v>2323</v>
      </c>
      <c r="C23" s="297" t="s">
        <v>1190</v>
      </c>
      <c r="D23" s="161" t="s">
        <v>1190</v>
      </c>
      <c r="E23" s="161" t="s">
        <v>1760</v>
      </c>
      <c r="F23" s="161" t="s">
        <v>1236</v>
      </c>
      <c r="G23" s="161" t="s">
        <v>5123</v>
      </c>
      <c r="H23" s="247">
        <f ca="1">IF(ISERROR($S23),"",OFFSET('Smelter Reference List'!$G$4,$S23-4,0))</f>
        <v>0</v>
      </c>
      <c r="I23" s="248" t="str">
        <f ca="1">IF(ISERROR($S23),"",OFFSET('Smelter Reference List'!$H$4,$S23-4,0))</f>
        <v>Almalyk</v>
      </c>
      <c r="J23" s="248" t="str">
        <f ca="1">IF(ISERROR($S23),"",OFFSET('Smelter Reference List'!$I$4,$S23-4,0))</f>
        <v>Tashkent Province</v>
      </c>
      <c r="K23" s="245"/>
      <c r="L23" s="245"/>
      <c r="M23" s="245"/>
      <c r="N23" s="245"/>
      <c r="O23" s="245"/>
      <c r="P23" s="245"/>
      <c r="Q23" s="246"/>
      <c r="R23" s="233"/>
      <c r="S23" s="234">
        <f>IF(C23="",NA(),MATCH($B23&amp;$C23,'Smelter Reference List'!$J:$J,0))</f>
        <v>12</v>
      </c>
      <c r="T23" s="235"/>
      <c r="U23" s="235">
        <f t="shared" si="0"/>
        <v>0</v>
      </c>
      <c r="V23" s="235"/>
      <c r="W23" s="235"/>
      <c r="Y23" s="228" t="str">
        <f t="shared" si="1"/>
        <v>GoldAlmalyk Mining and Metallurgical Complex (AMMC)</v>
      </c>
    </row>
    <row r="24" spans="1:25" s="228" customFormat="1" ht="20.399999999999999">
      <c r="A24" s="257" t="s">
        <v>1280</v>
      </c>
      <c r="B24" s="232" t="s">
        <v>2323</v>
      </c>
      <c r="C24" s="297" t="s">
        <v>1279</v>
      </c>
      <c r="D24" s="161" t="s">
        <v>1279</v>
      </c>
      <c r="E24" s="161" t="s">
        <v>1759</v>
      </c>
      <c r="F24" s="161" t="s">
        <v>1280</v>
      </c>
      <c r="G24" s="161" t="s">
        <v>5124</v>
      </c>
      <c r="H24" s="247">
        <f ca="1">IF(ISERROR($S24),"",OFFSET('Smelter Reference List'!$G$4,$S24-4,0))</f>
        <v>0</v>
      </c>
      <c r="I24" s="248" t="str">
        <f ca="1">IF(ISERROR($S24),"",OFFSET('Smelter Reference List'!$H$4,$S24-4,0))</f>
        <v>Magna</v>
      </c>
      <c r="J24" s="248" t="str">
        <f ca="1">IF(ISERROR($S24),"",OFFSET('Smelter Reference List'!$I$4,$S24-4,0))</f>
        <v>Utah</v>
      </c>
      <c r="K24" s="245"/>
      <c r="L24" s="245"/>
      <c r="M24" s="245"/>
      <c r="N24" s="245"/>
      <c r="O24" s="245"/>
      <c r="P24" s="245"/>
      <c r="Q24" s="246"/>
      <c r="R24" s="233"/>
      <c r="S24" s="234">
        <f>IF(C24="",NA(),MATCH($B24&amp;$C24,'Smelter Reference List'!$J:$J,0))</f>
        <v>97</v>
      </c>
      <c r="T24" s="235"/>
      <c r="U24" s="235">
        <f t="shared" si="0"/>
        <v>0</v>
      </c>
      <c r="V24" s="235"/>
      <c r="W24" s="235"/>
      <c r="Y24" s="228" t="str">
        <f t="shared" si="1"/>
        <v>GoldKennecott Utah Copper LLC</v>
      </c>
    </row>
    <row r="25" spans="1:25" s="228" customFormat="1" ht="20.399999999999999">
      <c r="A25" s="257" t="s">
        <v>1330</v>
      </c>
      <c r="B25" s="232" t="s">
        <v>2323</v>
      </c>
      <c r="C25" s="297" t="s">
        <v>1470</v>
      </c>
      <c r="D25" s="161" t="s">
        <v>1470</v>
      </c>
      <c r="E25" s="161" t="s">
        <v>1759</v>
      </c>
      <c r="F25" s="161" t="s">
        <v>1330</v>
      </c>
      <c r="G25" s="161" t="s">
        <v>5125</v>
      </c>
      <c r="H25" s="247">
        <f ca="1">IF(ISERROR($S25),"",OFFSET('Smelter Reference List'!$G$4,$S25-4,0))</f>
        <v>0</v>
      </c>
      <c r="I25" s="248" t="str">
        <f ca="1">IF(ISERROR($S25),"",OFFSET('Smelter Reference List'!$H$4,$S25-4,0))</f>
        <v>Alden</v>
      </c>
      <c r="J25" s="248" t="str">
        <f ca="1">IF(ISERROR($S25),"",OFFSET('Smelter Reference List'!$I$4,$S25-4,0))</f>
        <v>New York</v>
      </c>
      <c r="K25" s="245"/>
      <c r="L25" s="245"/>
      <c r="M25" s="245"/>
      <c r="N25" s="245"/>
      <c r="O25" s="245"/>
      <c r="P25" s="245"/>
      <c r="Q25" s="246"/>
      <c r="R25" s="233"/>
      <c r="S25" s="234">
        <f>IF(C25="",NA(),MATCH($B25&amp;$C25,'Smelter Reference List'!$J:$J,0))</f>
        <v>215</v>
      </c>
      <c r="T25" s="235"/>
      <c r="U25" s="235">
        <f t="shared" si="0"/>
        <v>0</v>
      </c>
      <c r="V25" s="235"/>
      <c r="W25" s="235"/>
      <c r="Y25" s="228" t="str">
        <f t="shared" si="1"/>
        <v>GoldUnited Precious Metal Refining, Inc.</v>
      </c>
    </row>
    <row r="26" spans="1:25" s="228" customFormat="1" ht="20.399999999999999">
      <c r="A26" s="257" t="s">
        <v>1302</v>
      </c>
      <c r="B26" s="232" t="s">
        <v>2323</v>
      </c>
      <c r="C26" s="297" t="s">
        <v>4268</v>
      </c>
      <c r="D26" s="161" t="s">
        <v>4268</v>
      </c>
      <c r="E26" s="161" t="s">
        <v>1759</v>
      </c>
      <c r="F26" s="161" t="s">
        <v>1302</v>
      </c>
      <c r="G26" s="161" t="s">
        <v>5126</v>
      </c>
      <c r="H26" s="247">
        <f ca="1">IF(ISERROR($S26),"",OFFSET('Smelter Reference List'!$G$4,$S26-4,0))</f>
        <v>0</v>
      </c>
      <c r="I26" s="248" t="str">
        <f ca="1">IF(ISERROR($S26),"",OFFSET('Smelter Reference List'!$H$4,$S26-4,0))</f>
        <v>Jackson</v>
      </c>
      <c r="J26" s="248" t="str">
        <f ca="1">IF(ISERROR($S26),"",OFFSET('Smelter Reference List'!$I$4,$S26-4,0))</f>
        <v>Ohio</v>
      </c>
      <c r="K26" s="245"/>
      <c r="L26" s="245"/>
      <c r="M26" s="245"/>
      <c r="N26" s="245"/>
      <c r="O26" s="245"/>
      <c r="P26" s="245"/>
      <c r="Q26" s="246"/>
      <c r="R26" s="233"/>
      <c r="S26" s="234">
        <f>IF(C26="",NA(),MATCH($B26&amp;$C26,'Smelter Reference List'!$J:$J,0))</f>
        <v>55</v>
      </c>
      <c r="T26" s="235"/>
      <c r="U26" s="235">
        <f t="shared" si="0"/>
        <v>0</v>
      </c>
      <c r="V26" s="235"/>
      <c r="W26" s="235"/>
      <c r="Y26" s="228" t="str">
        <f t="shared" si="1"/>
        <v>GoldElemetal Refining, LLC</v>
      </c>
    </row>
    <row r="27" spans="1:25" s="228" customFormat="1" ht="20.399999999999999">
      <c r="A27" s="257" t="s">
        <v>1294</v>
      </c>
      <c r="B27" s="232" t="s">
        <v>2323</v>
      </c>
      <c r="C27" s="297" t="s">
        <v>2453</v>
      </c>
      <c r="D27" s="161" t="s">
        <v>2453</v>
      </c>
      <c r="E27" s="161" t="s">
        <v>1759</v>
      </c>
      <c r="F27" s="161" t="s">
        <v>1294</v>
      </c>
      <c r="G27" s="161" t="s">
        <v>5127</v>
      </c>
      <c r="H27" s="247">
        <f ca="1">IF(ISERROR($S27),"",OFFSET('Smelter Reference List'!$G$4,$S27-4,0))</f>
        <v>0</v>
      </c>
      <c r="I27" s="248" t="str">
        <f ca="1">IF(ISERROR($S27),"",OFFSET('Smelter Reference List'!$H$4,$S27-4,0))</f>
        <v>North Attleboro</v>
      </c>
      <c r="J27" s="248" t="str">
        <f ca="1">IF(ISERROR($S27),"",OFFSET('Smelter Reference List'!$I$4,$S27-4,0))</f>
        <v>Massachusetts</v>
      </c>
      <c r="K27" s="245"/>
      <c r="L27" s="245"/>
      <c r="M27" s="245"/>
      <c r="N27" s="245"/>
      <c r="O27" s="245"/>
      <c r="P27" s="245"/>
      <c r="Q27" s="246"/>
      <c r="R27" s="233"/>
      <c r="S27" s="234">
        <f>IF(C27="",NA(),MATCH($B27&amp;$C27,'Smelter Reference List'!$J:$J,0))</f>
        <v>124</v>
      </c>
      <c r="T27" s="235"/>
      <c r="U27" s="235">
        <f t="shared" si="0"/>
        <v>0</v>
      </c>
      <c r="V27" s="235"/>
      <c r="W27" s="235"/>
      <c r="Y27" s="228" t="str">
        <f t="shared" si="1"/>
        <v>GoldMetalor USA Refining Corporation</v>
      </c>
    </row>
    <row r="28" spans="1:25" s="228" customFormat="1" ht="20.399999999999999">
      <c r="A28" s="257" t="s">
        <v>1289</v>
      </c>
      <c r="B28" s="232" t="s">
        <v>2323</v>
      </c>
      <c r="C28" s="297" t="s">
        <v>1792</v>
      </c>
      <c r="D28" s="161" t="s">
        <v>1792</v>
      </c>
      <c r="E28" s="161" t="s">
        <v>1759</v>
      </c>
      <c r="F28" s="161" t="s">
        <v>1289</v>
      </c>
      <c r="G28" s="161" t="s">
        <v>5128</v>
      </c>
      <c r="H28" s="247">
        <f ca="1">IF(ISERROR($S28),"",OFFSET('Smelter Reference List'!$G$4,$S28-4,0))</f>
        <v>0</v>
      </c>
      <c r="I28" s="248" t="str">
        <f ca="1">IF(ISERROR($S28),"",OFFSET('Smelter Reference List'!$H$4,$S28-4,0))</f>
        <v>Buffalo</v>
      </c>
      <c r="J28" s="248" t="str">
        <f ca="1">IF(ISERROR($S28),"",OFFSET('Smelter Reference List'!$I$4,$S28-4,0))</f>
        <v>New York</v>
      </c>
      <c r="K28" s="245"/>
      <c r="L28" s="245"/>
      <c r="M28" s="245"/>
      <c r="N28" s="245"/>
      <c r="O28" s="245"/>
      <c r="P28" s="245"/>
      <c r="Q28" s="246"/>
      <c r="R28" s="233"/>
      <c r="S28" s="234">
        <f>IF(C28="",NA(),MATCH($B28&amp;$C28,'Smelter Reference List'!$J:$J,0))</f>
        <v>115</v>
      </c>
      <c r="T28" s="235"/>
      <c r="U28" s="235">
        <f t="shared" si="0"/>
        <v>0</v>
      </c>
      <c r="V28" s="235"/>
      <c r="W28" s="235"/>
      <c r="Y28" s="228" t="str">
        <f t="shared" si="1"/>
        <v>GoldMaterion</v>
      </c>
    </row>
    <row r="29" spans="1:25" s="228" customFormat="1" ht="20.399999999999999">
      <c r="A29" s="257" t="s">
        <v>1273</v>
      </c>
      <c r="B29" s="232" t="s">
        <v>2323</v>
      </c>
      <c r="C29" s="297" t="s">
        <v>4267</v>
      </c>
      <c r="D29" s="161" t="s">
        <v>4267</v>
      </c>
      <c r="E29" s="161" t="s">
        <v>1759</v>
      </c>
      <c r="F29" s="161" t="s">
        <v>1273</v>
      </c>
      <c r="G29" s="161" t="s">
        <v>5129</v>
      </c>
      <c r="H29" s="247">
        <f ca="1">IF(ISERROR($S29),"",OFFSET('Smelter Reference List'!$G$4,$S29-4,0))</f>
        <v>0</v>
      </c>
      <c r="I29" s="248" t="str">
        <f ca="1">IF(ISERROR($S29),"",OFFSET('Smelter Reference List'!$H$4,$S29-4,0))</f>
        <v>Salt Lake City</v>
      </c>
      <c r="J29" s="248" t="str">
        <f ca="1">IF(ISERROR($S29),"",OFFSET('Smelter Reference List'!$I$4,$S29-4,0))</f>
        <v>Utah</v>
      </c>
      <c r="K29" s="245"/>
      <c r="L29" s="245"/>
      <c r="M29" s="245"/>
      <c r="N29" s="245"/>
      <c r="O29" s="245"/>
      <c r="P29" s="245"/>
      <c r="Q29" s="246"/>
      <c r="R29" s="233"/>
      <c r="S29" s="234">
        <f>IF(C29="",NA(),MATCH($B29&amp;$C29,'Smelter Reference List'!$J:$J,0))</f>
        <v>20</v>
      </c>
      <c r="T29" s="235"/>
      <c r="U29" s="235">
        <f t="shared" si="0"/>
        <v>0</v>
      </c>
      <c r="V29" s="235"/>
      <c r="W29" s="235"/>
      <c r="Y29" s="228" t="str">
        <f t="shared" si="1"/>
        <v>GoldAsahi Refining USA Inc.</v>
      </c>
    </row>
    <row r="30" spans="1:25" s="228" customFormat="1" ht="20.399999999999999">
      <c r="A30" s="257" t="s">
        <v>1320</v>
      </c>
      <c r="B30" s="232" t="s">
        <v>2323</v>
      </c>
      <c r="C30" s="297" t="s">
        <v>1797</v>
      </c>
      <c r="D30" s="161" t="s">
        <v>1797</v>
      </c>
      <c r="E30" s="161" t="s">
        <v>1753</v>
      </c>
      <c r="F30" s="161" t="s">
        <v>1320</v>
      </c>
      <c r="G30" s="161" t="s">
        <v>5130</v>
      </c>
      <c r="H30" s="247">
        <f ca="1">IF(ISERROR($S30),"",OFFSET('Smelter Reference List'!$G$4,$S30-4,0))</f>
        <v>0</v>
      </c>
      <c r="I30" s="248" t="str">
        <f ca="1">IF(ISERROR($S30),"",OFFSET('Smelter Reference List'!$H$4,$S30-4,0))</f>
        <v>Tainan City</v>
      </c>
      <c r="J30" s="248" t="str">
        <f ca="1">IF(ISERROR($S30),"",OFFSET('Smelter Reference List'!$I$4,$S30-4,0))</f>
        <v>Taiwan</v>
      </c>
      <c r="K30" s="245"/>
      <c r="L30" s="245"/>
      <c r="M30" s="245"/>
      <c r="N30" s="245"/>
      <c r="O30" s="245"/>
      <c r="P30" s="245"/>
      <c r="Q30" s="246"/>
      <c r="R30" s="233"/>
      <c r="S30" s="234">
        <f>IF(C30="",NA(),MATCH($B30&amp;$C30,'Smelter Reference List'!$J:$J,0))</f>
        <v>185</v>
      </c>
      <c r="T30" s="235"/>
      <c r="U30" s="235">
        <f t="shared" si="0"/>
        <v>0</v>
      </c>
      <c r="V30" s="235"/>
      <c r="W30" s="235"/>
      <c r="Y30" s="228" t="str">
        <f t="shared" si="1"/>
        <v>GoldSolar Applied Materials Technology Corp.</v>
      </c>
    </row>
    <row r="31" spans="1:25" s="228" customFormat="1" ht="20.399999999999999">
      <c r="A31" s="257" t="s">
        <v>1299</v>
      </c>
      <c r="B31" s="232" t="s">
        <v>2323</v>
      </c>
      <c r="C31" s="297" t="s">
        <v>2460</v>
      </c>
      <c r="D31" s="161" t="s">
        <v>2460</v>
      </c>
      <c r="E31" s="161" t="s">
        <v>1751</v>
      </c>
      <c r="F31" s="161" t="s">
        <v>1299</v>
      </c>
      <c r="G31" s="161" t="s">
        <v>5131</v>
      </c>
      <c r="H31" s="247">
        <f ca="1">IF(ISERROR($S31),"",OFFSET('Smelter Reference List'!$G$4,$S31-4,0))</f>
        <v>0</v>
      </c>
      <c r="I31" s="248" t="str">
        <f ca="1">IF(ISERROR($S31),"",OFFSET('Smelter Reference List'!$H$4,$S31-4,0))</f>
        <v>Bahçelievler</v>
      </c>
      <c r="J31" s="248" t="str">
        <f ca="1">IF(ISERROR($S31),"",OFFSET('Smelter Reference List'!$I$4,$S31-4,0))</f>
        <v>Istanbul</v>
      </c>
      <c r="K31" s="245"/>
      <c r="L31" s="245"/>
      <c r="M31" s="245"/>
      <c r="N31" s="245"/>
      <c r="O31" s="245"/>
      <c r="P31" s="245"/>
      <c r="Q31" s="246"/>
      <c r="R31" s="233"/>
      <c r="S31" s="234">
        <f>IF(C31="",NA(),MATCH($B31&amp;$C31,'Smelter Reference List'!$J:$J,0))</f>
        <v>135</v>
      </c>
      <c r="T31" s="235"/>
      <c r="U31" s="235">
        <f t="shared" si="0"/>
        <v>0</v>
      </c>
      <c r="V31" s="235"/>
      <c r="W31" s="235"/>
      <c r="Y31" s="228" t="str">
        <f t="shared" si="1"/>
        <v>GoldNadir Metal Rafineri San. Ve Tic. A.Ş.</v>
      </c>
    </row>
    <row r="32" spans="1:25" s="228" customFormat="1" ht="20.399999999999999">
      <c r="A32" s="257" t="s">
        <v>1270</v>
      </c>
      <c r="B32" s="232" t="s">
        <v>2323</v>
      </c>
      <c r="C32" s="297" t="s">
        <v>2459</v>
      </c>
      <c r="D32" s="161" t="s">
        <v>2459</v>
      </c>
      <c r="E32" s="161" t="s">
        <v>1751</v>
      </c>
      <c r="F32" s="161" t="s">
        <v>1270</v>
      </c>
      <c r="G32" s="161" t="s">
        <v>5132</v>
      </c>
      <c r="H32" s="247">
        <f ca="1">IF(ISERROR($S32),"",OFFSET('Smelter Reference List'!$G$4,$S32-4,0))</f>
        <v>0</v>
      </c>
      <c r="I32" s="248" t="str">
        <f ca="1">IF(ISERROR($S32),"",OFFSET('Smelter Reference List'!$H$4,$S32-4,0))</f>
        <v>Kuyumcukent</v>
      </c>
      <c r="J32" s="248" t="str">
        <f ca="1">IF(ISERROR($S32),"",OFFSET('Smelter Reference List'!$I$4,$S32-4,0))</f>
        <v>Istanbul</v>
      </c>
      <c r="K32" s="245"/>
      <c r="L32" s="245"/>
      <c r="M32" s="245"/>
      <c r="N32" s="245"/>
      <c r="O32" s="245"/>
      <c r="P32" s="245"/>
      <c r="Q32" s="246"/>
      <c r="R32" s="233"/>
      <c r="S32" s="234">
        <f>IF(C32="",NA(),MATCH($B32&amp;$C32,'Smelter Reference List'!$J:$J,0))</f>
        <v>83</v>
      </c>
      <c r="T32" s="235"/>
      <c r="U32" s="235">
        <f t="shared" si="0"/>
        <v>0</v>
      </c>
      <c r="V32" s="235"/>
      <c r="W32" s="235"/>
      <c r="Y32" s="228" t="str">
        <f t="shared" si="1"/>
        <v>GoldIstanbul Gold Refinery</v>
      </c>
    </row>
    <row r="33" spans="1:25" s="228" customFormat="1" ht="20.399999999999999">
      <c r="A33" s="257" t="s">
        <v>1244</v>
      </c>
      <c r="B33" s="232" t="s">
        <v>2323</v>
      </c>
      <c r="C33" s="297" t="s">
        <v>2450</v>
      </c>
      <c r="D33" s="161" t="s">
        <v>2450</v>
      </c>
      <c r="E33" s="161" t="s">
        <v>1736</v>
      </c>
      <c r="F33" s="161" t="s">
        <v>1244</v>
      </c>
      <c r="G33" s="161" t="s">
        <v>5133</v>
      </c>
      <c r="H33" s="247">
        <f ca="1">IF(ISERROR($S33),"",OFFSET('Smelter Reference List'!$G$4,$S33-4,0))</f>
        <v>0</v>
      </c>
      <c r="I33" s="248" t="str">
        <f ca="1">IF(ISERROR($S33),"",OFFSET('Smelter Reference List'!$H$4,$S33-4,0))</f>
        <v>Skelleftehamn</v>
      </c>
      <c r="J33" s="248" t="str">
        <f ca="1">IF(ISERROR($S33),"",OFFSET('Smelter Reference List'!$I$4,$S33-4,0))</f>
        <v>Västerbotten</v>
      </c>
      <c r="K33" s="245"/>
      <c r="L33" s="245"/>
      <c r="M33" s="245"/>
      <c r="N33" s="245"/>
      <c r="O33" s="245"/>
      <c r="P33" s="245"/>
      <c r="Q33" s="246"/>
      <c r="R33" s="233"/>
      <c r="S33" s="234">
        <f>IF(C33="",NA(),MATCH($B33&amp;$C33,'Smelter Reference List'!$J:$J,0))</f>
        <v>29</v>
      </c>
      <c r="T33" s="235"/>
      <c r="U33" s="235">
        <f t="shared" si="0"/>
        <v>0</v>
      </c>
      <c r="V33" s="235"/>
      <c r="W33" s="235"/>
      <c r="Y33" s="228" t="str">
        <f t="shared" si="1"/>
        <v>GoldBoliden AB</v>
      </c>
    </row>
    <row r="34" spans="1:25" s="228" customFormat="1" ht="20.399999999999999">
      <c r="A34" s="257" t="s">
        <v>1292</v>
      </c>
      <c r="B34" s="232" t="s">
        <v>2323</v>
      </c>
      <c r="C34" s="297" t="s">
        <v>4163</v>
      </c>
      <c r="D34" s="161" t="s">
        <v>4163</v>
      </c>
      <c r="E34" s="161" t="s">
        <v>1722</v>
      </c>
      <c r="F34" s="161" t="s">
        <v>1292</v>
      </c>
      <c r="G34" s="161" t="s">
        <v>5134</v>
      </c>
      <c r="H34" s="247">
        <f ca="1">IF(ISERROR($S34),"",OFFSET('Smelter Reference List'!$G$4,$S34-4,0))</f>
        <v>0</v>
      </c>
      <c r="I34" s="248" t="str">
        <f ca="1">IF(ISERROR($S34),"",OFFSET('Smelter Reference List'!$H$4,$S34-4,0))</f>
        <v>Tuas</v>
      </c>
      <c r="J34" s="248" t="str">
        <f ca="1">IF(ISERROR($S34),"",OFFSET('Smelter Reference List'!$I$4,$S34-4,0))</f>
        <v>Singapore</v>
      </c>
      <c r="K34" s="245"/>
      <c r="L34" s="245"/>
      <c r="M34" s="245"/>
      <c r="N34" s="245"/>
      <c r="O34" s="245"/>
      <c r="P34" s="245"/>
      <c r="Q34" s="246"/>
      <c r="R34" s="233"/>
      <c r="S34" s="234">
        <f>IF(C34="",NA(),MATCH($B34&amp;$C34,'Smelter Reference List'!$J:$J,0))</f>
        <v>121</v>
      </c>
      <c r="T34" s="235"/>
      <c r="U34" s="235">
        <f t="shared" si="0"/>
        <v>0</v>
      </c>
      <c r="V34" s="235"/>
      <c r="W34" s="235"/>
      <c r="Y34" s="228" t="str">
        <f t="shared" si="1"/>
        <v>GoldMetalor Technologies (Singapore) Pte., Ltd.</v>
      </c>
    </row>
    <row r="35" spans="1:25" s="228" customFormat="1" ht="20.399999999999999">
      <c r="A35" s="257" t="s">
        <v>1319</v>
      </c>
      <c r="B35" s="232" t="s">
        <v>2323</v>
      </c>
      <c r="C35" s="297" t="s">
        <v>1796</v>
      </c>
      <c r="D35" s="161" t="s">
        <v>1796</v>
      </c>
      <c r="E35" s="161" t="s">
        <v>1717</v>
      </c>
      <c r="F35" s="161" t="s">
        <v>1319</v>
      </c>
      <c r="G35" s="161" t="s">
        <v>5135</v>
      </c>
      <c r="H35" s="247">
        <f ca="1">IF(ISERROR($S35),"",OFFSET('Smelter Reference List'!$G$4,$S35-4,0))</f>
        <v>0</v>
      </c>
      <c r="I35" s="248" t="str">
        <f ca="1">IF(ISERROR($S35),"",OFFSET('Smelter Reference List'!$H$4,$S35-4,0))</f>
        <v>Shyolkovo</v>
      </c>
      <c r="J35" s="248" t="str">
        <f ca="1">IF(ISERROR($S35),"",OFFSET('Smelter Reference List'!$I$4,$S35-4,0))</f>
        <v>Moscow Region</v>
      </c>
      <c r="K35" s="245"/>
      <c r="L35" s="245"/>
      <c r="M35" s="245"/>
      <c r="N35" s="245"/>
      <c r="O35" s="245"/>
      <c r="P35" s="245"/>
      <c r="Q35" s="246"/>
      <c r="R35" s="233"/>
      <c r="S35" s="234">
        <f>IF(C35="",NA(),MATCH($B35&amp;$C35,'Smelter Reference List'!$J:$J,0))</f>
        <v>184</v>
      </c>
      <c r="T35" s="235"/>
      <c r="U35" s="235">
        <f t="shared" si="0"/>
        <v>0</v>
      </c>
      <c r="V35" s="235"/>
      <c r="W35" s="235"/>
      <c r="Y35" s="228" t="str">
        <f t="shared" si="1"/>
        <v>GoldSOE Shyolkovsky Factory of Secondary Precious Metals</v>
      </c>
    </row>
    <row r="36" spans="1:25" s="228" customFormat="1" ht="20.399999999999999">
      <c r="A36" s="257" t="s">
        <v>1307</v>
      </c>
      <c r="B36" s="232" t="s">
        <v>2323</v>
      </c>
      <c r="C36" s="297" t="s">
        <v>1794</v>
      </c>
      <c r="D36" s="161" t="s">
        <v>1794</v>
      </c>
      <c r="E36" s="161" t="s">
        <v>1717</v>
      </c>
      <c r="F36" s="161" t="s">
        <v>1307</v>
      </c>
      <c r="G36" s="161" t="s">
        <v>5136</v>
      </c>
      <c r="H36" s="247">
        <f ca="1">IF(ISERROR($S36),"",OFFSET('Smelter Reference List'!$G$4,$S36-4,0))</f>
        <v>0</v>
      </c>
      <c r="I36" s="248" t="str">
        <f ca="1">IF(ISERROR($S36),"",OFFSET('Smelter Reference List'!$H$4,$S36-4,0))</f>
        <v>Kasimov</v>
      </c>
      <c r="J36" s="248" t="str">
        <f ca="1">IF(ISERROR($S36),"",OFFSET('Smelter Reference List'!$I$4,$S36-4,0))</f>
        <v>Ryazan</v>
      </c>
      <c r="K36" s="245"/>
      <c r="L36" s="245"/>
      <c r="M36" s="245"/>
      <c r="N36" s="245"/>
      <c r="O36" s="245"/>
      <c r="P36" s="245"/>
      <c r="Q36" s="246"/>
      <c r="R36" s="233"/>
      <c r="S36" s="234">
        <f>IF(C36="",NA(),MATCH($B36&amp;$C36,'Smelter Reference List'!$J:$J,0))</f>
        <v>151</v>
      </c>
      <c r="T36" s="235"/>
      <c r="U36" s="235">
        <f t="shared" si="0"/>
        <v>0</v>
      </c>
      <c r="V36" s="235"/>
      <c r="W36" s="235"/>
      <c r="Y36" s="228" t="str">
        <f t="shared" si="1"/>
        <v>GoldPrioksky Plant of Non-Ferrous Metals</v>
      </c>
    </row>
    <row r="37" spans="1:25" s="228" customFormat="1" ht="20.399999999999999">
      <c r="A37" s="257" t="s">
        <v>1304</v>
      </c>
      <c r="B37" s="232" t="s">
        <v>2323</v>
      </c>
      <c r="C37" s="297" t="s">
        <v>4342</v>
      </c>
      <c r="D37" s="161" t="s">
        <v>5195</v>
      </c>
      <c r="E37" s="161" t="s">
        <v>1717</v>
      </c>
      <c r="F37" s="161" t="s">
        <v>1304</v>
      </c>
      <c r="G37" s="161" t="s">
        <v>5137</v>
      </c>
      <c r="H37" s="247">
        <f ca="1">IF(ISERROR($S37),"",OFFSET('Smelter Reference List'!$G$4,$S37-4,0))</f>
        <v>0</v>
      </c>
      <c r="I37" s="248" t="str">
        <f ca="1">IF(ISERROR($S37),"",OFFSET('Smelter Reference List'!$H$4,$S37-4,0))</f>
        <v>Krasnoyarsk</v>
      </c>
      <c r="J37" s="248" t="str">
        <f ca="1">IF(ISERROR($S37),"",OFFSET('Smelter Reference List'!$I$4,$S37-4,0))</f>
        <v>Krasnoyarsk Krai</v>
      </c>
      <c r="K37" s="245"/>
      <c r="L37" s="245"/>
      <c r="M37" s="245"/>
      <c r="N37" s="245"/>
      <c r="O37" s="245"/>
      <c r="P37" s="245"/>
      <c r="Q37" s="246"/>
      <c r="R37" s="233"/>
      <c r="S37" s="234">
        <f>IF(C37="",NA(),MATCH($B37&amp;$C37,'Smelter Reference List'!$J:$J,0))</f>
        <v>142</v>
      </c>
      <c r="T37" s="235"/>
      <c r="U37" s="235">
        <f t="shared" si="0"/>
        <v>0</v>
      </c>
      <c r="V37" s="235"/>
      <c r="W37" s="235"/>
      <c r="Y37" s="228" t="str">
        <f t="shared" si="1"/>
        <v>GoldOJSC "The Gulidov Krasnoyarsk Non-Ferrous Metals Plant" (OJSC Krastsvetmet)</v>
      </c>
    </row>
    <row r="38" spans="1:25" s="228" customFormat="1" ht="20.399999999999999">
      <c r="A38" s="257" t="s">
        <v>1298</v>
      </c>
      <c r="B38" s="232" t="s">
        <v>2323</v>
      </c>
      <c r="C38" s="297" t="s">
        <v>1793</v>
      </c>
      <c r="D38" s="161" t="s">
        <v>1793</v>
      </c>
      <c r="E38" s="161" t="s">
        <v>1717</v>
      </c>
      <c r="F38" s="161" t="s">
        <v>1298</v>
      </c>
      <c r="G38" s="161" t="s">
        <v>5138</v>
      </c>
      <c r="H38" s="247">
        <f ca="1">IF(ISERROR($S38),"",OFFSET('Smelter Reference List'!$G$4,$S38-4,0))</f>
        <v>0</v>
      </c>
      <c r="I38" s="248" t="str">
        <f ca="1">IF(ISERROR($S38),"",OFFSET('Smelter Reference List'!$H$4,$S38-4,0))</f>
        <v>Obrucheva</v>
      </c>
      <c r="J38" s="248" t="str">
        <f ca="1">IF(ISERROR($S38),"",OFFSET('Smelter Reference List'!$I$4,$S38-4,0))</f>
        <v>Moscow Region</v>
      </c>
      <c r="K38" s="245"/>
      <c r="L38" s="245"/>
      <c r="M38" s="245"/>
      <c r="N38" s="245"/>
      <c r="O38" s="245"/>
      <c r="P38" s="245"/>
      <c r="Q38" s="246"/>
      <c r="R38" s="233"/>
      <c r="S38" s="234">
        <f>IF(C38="",NA(),MATCH($B38&amp;$C38,'Smelter Reference List'!$J:$J,0))</f>
        <v>134</v>
      </c>
      <c r="T38" s="235"/>
      <c r="U38" s="235">
        <f t="shared" si="0"/>
        <v>0</v>
      </c>
      <c r="V38" s="235"/>
      <c r="W38" s="235"/>
      <c r="Y38" s="228" t="str">
        <f t="shared" si="1"/>
        <v>GoldMoscow Special Alloys Processing Plant</v>
      </c>
    </row>
    <row r="39" spans="1:25" s="228" customFormat="1" ht="20.399999999999999">
      <c r="A39" s="257" t="s">
        <v>1276</v>
      </c>
      <c r="B39" s="232" t="s">
        <v>2323</v>
      </c>
      <c r="C39" s="297" t="s">
        <v>2729</v>
      </c>
      <c r="D39" s="161" t="s">
        <v>2729</v>
      </c>
      <c r="E39" s="161" t="s">
        <v>1717</v>
      </c>
      <c r="F39" s="161" t="s">
        <v>1276</v>
      </c>
      <c r="G39" s="161" t="s">
        <v>5139</v>
      </c>
      <c r="H39" s="247">
        <f ca="1">IF(ISERROR($S39),"",OFFSET('Smelter Reference List'!$G$4,$S39-4,0))</f>
        <v>0</v>
      </c>
      <c r="I39" s="248" t="str">
        <f ca="1">IF(ISERROR($S39),"",OFFSET('Smelter Reference List'!$H$4,$S39-4,0))</f>
        <v>Verkhnyaya Pyshma</v>
      </c>
      <c r="J39" s="248" t="str">
        <f ca="1">IF(ISERROR($S39),"",OFFSET('Smelter Reference List'!$I$4,$S39-4,0))</f>
        <v>Sverdlovsk</v>
      </c>
      <c r="K39" s="245"/>
      <c r="L39" s="245"/>
      <c r="M39" s="245"/>
      <c r="N39" s="245"/>
      <c r="O39" s="245"/>
      <c r="P39" s="245"/>
      <c r="Q39" s="246"/>
      <c r="R39" s="233"/>
      <c r="S39" s="234">
        <f>IF(C39="",NA(),MATCH($B39&amp;$C39,'Smelter Reference List'!$J:$J,0))</f>
        <v>92</v>
      </c>
      <c r="T39" s="235"/>
      <c r="U39" s="235">
        <f t="shared" si="0"/>
        <v>0</v>
      </c>
      <c r="V39" s="235"/>
      <c r="W39" s="235"/>
      <c r="Y39" s="228" t="str">
        <f t="shared" si="1"/>
        <v>GoldJSC Uralelectromed</v>
      </c>
    </row>
    <row r="40" spans="1:25" s="228" customFormat="1" ht="20.399999999999999">
      <c r="A40" s="257" t="s">
        <v>1275</v>
      </c>
      <c r="B40" s="232" t="s">
        <v>2323</v>
      </c>
      <c r="C40" s="297" t="s">
        <v>1791</v>
      </c>
      <c r="D40" s="161" t="s">
        <v>1791</v>
      </c>
      <c r="E40" s="161" t="s">
        <v>1717</v>
      </c>
      <c r="F40" s="161" t="s">
        <v>1275</v>
      </c>
      <c r="G40" s="161" t="s">
        <v>5140</v>
      </c>
      <c r="H40" s="247">
        <f ca="1">IF(ISERROR($S40),"",OFFSET('Smelter Reference List'!$G$4,$S40-4,0))</f>
        <v>0</v>
      </c>
      <c r="I40" s="248" t="str">
        <f ca="1">IF(ISERROR($S40),"",OFFSET('Smelter Reference List'!$H$4,$S40-4,0))</f>
        <v>Verkhnyaya Pyshma</v>
      </c>
      <c r="J40" s="248" t="str">
        <f ca="1">IF(ISERROR($S40),"",OFFSET('Smelter Reference List'!$I$4,$S40-4,0))</f>
        <v>Sverdlovsk</v>
      </c>
      <c r="K40" s="245"/>
      <c r="L40" s="245"/>
      <c r="M40" s="245"/>
      <c r="N40" s="245"/>
      <c r="O40" s="245"/>
      <c r="P40" s="245"/>
      <c r="Q40" s="246"/>
      <c r="R40" s="233"/>
      <c r="S40" s="234">
        <f>IF(C40="",NA(),MATCH($B40&amp;$C40,'Smelter Reference List'!$J:$J,0))</f>
        <v>91</v>
      </c>
      <c r="T40" s="235"/>
      <c r="U40" s="235">
        <f t="shared" si="0"/>
        <v>0</v>
      </c>
      <c r="V40" s="235"/>
      <c r="W40" s="235"/>
      <c r="Y40" s="228" t="str">
        <f t="shared" si="1"/>
        <v>GoldJSC Ekaterinburg Non-Ferrous Metal Processing Plant</v>
      </c>
    </row>
    <row r="41" spans="1:25" s="228" customFormat="1" ht="20.399999999999999">
      <c r="A41" s="257" t="s">
        <v>1259</v>
      </c>
      <c r="B41" s="232" t="s">
        <v>2323</v>
      </c>
      <c r="C41" s="297" t="s">
        <v>4265</v>
      </c>
      <c r="D41" s="161" t="s">
        <v>4265</v>
      </c>
      <c r="E41" s="161" t="s">
        <v>1717</v>
      </c>
      <c r="F41" s="161" t="s">
        <v>1259</v>
      </c>
      <c r="G41" s="161" t="s">
        <v>5141</v>
      </c>
      <c r="H41" s="247">
        <f ca="1">IF(ISERROR($S41),"",OFFSET('Smelter Reference List'!$G$4,$S41-4,0))</f>
        <v>0</v>
      </c>
      <c r="I41" s="248" t="str">
        <f ca="1">IF(ISERROR($S41),"",OFFSET('Smelter Reference List'!$H$4,$S41-4,0))</f>
        <v>Novosibirsk</v>
      </c>
      <c r="J41" s="248" t="str">
        <f ca="1">IF(ISERROR($S41),"",OFFSET('Smelter Reference List'!$I$4,$S41-4,0))</f>
        <v>Novosibirsk Province</v>
      </c>
      <c r="K41" s="245"/>
      <c r="L41" s="245"/>
      <c r="M41" s="245"/>
      <c r="N41" s="245"/>
      <c r="O41" s="245"/>
      <c r="P41" s="245"/>
      <c r="Q41" s="246"/>
      <c r="R41" s="233"/>
      <c r="S41" s="234">
        <f>IF(C41="",NA(),MATCH($B41&amp;$C41,'Smelter Reference List'!$J:$J,0))</f>
        <v>144</v>
      </c>
      <c r="T41" s="235"/>
      <c r="U41" s="235">
        <f t="shared" si="0"/>
        <v>0</v>
      </c>
      <c r="V41" s="235"/>
      <c r="W41" s="235"/>
      <c r="Y41" s="228" t="str">
        <f t="shared" si="1"/>
        <v>GoldOJSC Novosibirsk Refinery</v>
      </c>
    </row>
    <row r="42" spans="1:25" s="228" customFormat="1" ht="20.399999999999999">
      <c r="A42" s="257" t="s">
        <v>1243</v>
      </c>
      <c r="B42" s="232" t="s">
        <v>2323</v>
      </c>
      <c r="C42" s="297" t="s">
        <v>1786</v>
      </c>
      <c r="D42" s="161" t="s">
        <v>1786</v>
      </c>
      <c r="E42" s="161" t="s">
        <v>1705</v>
      </c>
      <c r="F42" s="161" t="s">
        <v>1243</v>
      </c>
      <c r="G42" s="161" t="s">
        <v>5142</v>
      </c>
      <c r="H42" s="247">
        <f ca="1">IF(ISERROR($S42),"",OFFSET('Smelter Reference List'!$G$4,$S42-4,0))</f>
        <v>0</v>
      </c>
      <c r="I42" s="248" t="str">
        <f ca="1">IF(ISERROR($S42),"",OFFSET('Smelter Reference List'!$H$4,$S42-4,0))</f>
        <v>Quezon City</v>
      </c>
      <c r="J42" s="248" t="str">
        <f ca="1">IF(ISERROR($S42),"",OFFSET('Smelter Reference List'!$I$4,$S42-4,0))</f>
        <v>Manila</v>
      </c>
      <c r="K42" s="245"/>
      <c r="L42" s="245"/>
      <c r="M42" s="245"/>
      <c r="N42" s="245"/>
      <c r="O42" s="245"/>
      <c r="P42" s="245"/>
      <c r="Q42" s="246"/>
      <c r="R42" s="233"/>
      <c r="S42" s="234">
        <f>IF(C42="",NA(),MATCH($B42&amp;$C42,'Smelter Reference List'!$J:$J,0))</f>
        <v>28</v>
      </c>
      <c r="T42" s="235"/>
      <c r="U42" s="235">
        <f t="shared" si="0"/>
        <v>0</v>
      </c>
      <c r="V42" s="235"/>
      <c r="W42" s="235"/>
      <c r="Y42" s="228" t="str">
        <f t="shared" si="1"/>
        <v>GoldBangko Sentral ng Pilipinas (Central Bank of the Philippines)</v>
      </c>
    </row>
    <row r="43" spans="1:25" s="228" customFormat="1" ht="20.399999999999999">
      <c r="A43" s="257" t="s">
        <v>1314</v>
      </c>
      <c r="B43" s="232" t="s">
        <v>2323</v>
      </c>
      <c r="C43" s="297" t="s">
        <v>4285</v>
      </c>
      <c r="D43" s="161" t="s">
        <v>4285</v>
      </c>
      <c r="E43" s="161" t="s">
        <v>2298</v>
      </c>
      <c r="F43" s="161" t="s">
        <v>1314</v>
      </c>
      <c r="G43" s="161" t="s">
        <v>5143</v>
      </c>
      <c r="H43" s="247">
        <f ca="1">IF(ISERROR($S43),"",OFFSET('Smelter Reference List'!$G$4,$S43-4,0))</f>
        <v>0</v>
      </c>
      <c r="I43" s="248" t="str">
        <f ca="1">IF(ISERROR($S43),"",OFFSET('Smelter Reference List'!$H$4,$S43-4,0))</f>
        <v>Amsterdam</v>
      </c>
      <c r="J43" s="248" t="str">
        <f ca="1">IF(ISERROR($S43),"",OFFSET('Smelter Reference List'!$I$4,$S43-4,0))</f>
        <v>North Holland</v>
      </c>
      <c r="K43" s="245"/>
      <c r="L43" s="245"/>
      <c r="M43" s="245"/>
      <c r="N43" s="245"/>
      <c r="O43" s="245"/>
      <c r="P43" s="245"/>
      <c r="Q43" s="246"/>
      <c r="R43" s="233"/>
      <c r="S43" s="234">
        <f>IF(C43="",NA(),MATCH($B43&amp;$C43,'Smelter Reference List'!$J:$J,0))</f>
        <v>169</v>
      </c>
      <c r="T43" s="235"/>
      <c r="U43" s="235">
        <f t="shared" si="0"/>
        <v>0</v>
      </c>
      <c r="V43" s="235"/>
      <c r="W43" s="235"/>
      <c r="Y43" s="228" t="str">
        <f t="shared" si="1"/>
        <v>GoldSchone Edelmetaal B.V.</v>
      </c>
    </row>
    <row r="44" spans="1:25" s="228" customFormat="1" ht="20.399999999999999">
      <c r="A44" s="257" t="s">
        <v>1295</v>
      </c>
      <c r="B44" s="232" t="s">
        <v>2323</v>
      </c>
      <c r="C44" s="297" t="s">
        <v>4699</v>
      </c>
      <c r="D44" s="161" t="s">
        <v>4699</v>
      </c>
      <c r="E44" s="161" t="s">
        <v>2275</v>
      </c>
      <c r="F44" s="161" t="s">
        <v>1295</v>
      </c>
      <c r="G44" s="161" t="s">
        <v>5144</v>
      </c>
      <c r="H44" s="247">
        <f ca="1">IF(ISERROR($S44),"",OFFSET('Smelter Reference List'!$G$4,$S44-4,0))</f>
        <v>0</v>
      </c>
      <c r="I44" s="248" t="str">
        <f ca="1">IF(ISERROR($S44),"",OFFSET('Smelter Reference List'!$H$4,$S44-4,0))</f>
        <v>Torreon</v>
      </c>
      <c r="J44" s="248" t="str">
        <f ca="1">IF(ISERROR($S44),"",OFFSET('Smelter Reference List'!$I$4,$S44-4,0))</f>
        <v>Coahuila</v>
      </c>
      <c r="K44" s="245"/>
      <c r="L44" s="245"/>
      <c r="M44" s="245"/>
      <c r="N44" s="245"/>
      <c r="O44" s="245"/>
      <c r="P44" s="245"/>
      <c r="Q44" s="246"/>
      <c r="R44" s="233"/>
      <c r="S44" s="234">
        <f>IF(C44="",NA(),MATCH($B44&amp;$C44,'Smelter Reference List'!$J:$J,0))</f>
        <v>125</v>
      </c>
      <c r="T44" s="235"/>
      <c r="U44" s="235">
        <f t="shared" si="0"/>
        <v>0</v>
      </c>
      <c r="V44" s="235"/>
      <c r="W44" s="235"/>
      <c r="Y44" s="228" t="str">
        <f t="shared" si="1"/>
        <v>GoldMetalúrgica Met-Mex Peñoles S.A. De C.V.</v>
      </c>
    </row>
    <row r="45" spans="1:25" s="228" customFormat="1" ht="20.399999999999999">
      <c r="A45" s="257" t="s">
        <v>1327</v>
      </c>
      <c r="B45" s="232" t="s">
        <v>2323</v>
      </c>
      <c r="C45" s="297" t="s">
        <v>1170</v>
      </c>
      <c r="D45" s="161" t="s">
        <v>1170</v>
      </c>
      <c r="E45" s="161" t="s">
        <v>2256</v>
      </c>
      <c r="F45" s="161" t="s">
        <v>1327</v>
      </c>
      <c r="G45" s="161" t="s">
        <v>5145</v>
      </c>
      <c r="H45" s="247">
        <f ca="1">IF(ISERROR($S45),"",OFFSET('Smelter Reference List'!$G$4,$S45-4,0))</f>
        <v>0</v>
      </c>
      <c r="I45" s="248" t="str">
        <f ca="1">IF(ISERROR($S45),"",OFFSET('Smelter Reference List'!$H$4,$S45-4,0))</f>
        <v>Asan</v>
      </c>
      <c r="J45" s="248" t="str">
        <f ca="1">IF(ISERROR($S45),"",OFFSET('Smelter Reference List'!$I$4,$S45-4,0))</f>
        <v>Chungcheong</v>
      </c>
      <c r="K45" s="245"/>
      <c r="L45" s="245"/>
      <c r="M45" s="245"/>
      <c r="N45" s="245"/>
      <c r="O45" s="245"/>
      <c r="P45" s="245"/>
      <c r="Q45" s="246"/>
      <c r="R45" s="233"/>
      <c r="S45" s="234">
        <f>IF(C45="",NA(),MATCH($B45&amp;$C45,'Smelter Reference List'!$J:$J,0))</f>
        <v>210</v>
      </c>
      <c r="T45" s="235"/>
      <c r="U45" s="235">
        <f t="shared" si="0"/>
        <v>0</v>
      </c>
      <c r="V45" s="235"/>
      <c r="W45" s="235"/>
      <c r="Y45" s="228" t="str">
        <f t="shared" si="1"/>
        <v>GoldTorecom</v>
      </c>
    </row>
    <row r="46" spans="1:25" s="228" customFormat="1" ht="20.399999999999999">
      <c r="A46" s="257" t="s">
        <v>1286</v>
      </c>
      <c r="B46" s="232" t="s">
        <v>2323</v>
      </c>
      <c r="C46" s="297" t="s">
        <v>74</v>
      </c>
      <c r="D46" s="161" t="s">
        <v>74</v>
      </c>
      <c r="E46" s="161" t="s">
        <v>2256</v>
      </c>
      <c r="F46" s="161" t="s">
        <v>1286</v>
      </c>
      <c r="G46" s="161" t="s">
        <v>5146</v>
      </c>
      <c r="H46" s="247">
        <f ca="1">IF(ISERROR($S46),"",OFFSET('Smelter Reference List'!$G$4,$S46-4,0))</f>
        <v>0</v>
      </c>
      <c r="I46" s="248" t="str">
        <f ca="1">IF(ISERROR($S46),"",OFFSET('Smelter Reference List'!$H$4,$S46-4,0))</f>
        <v>Onsan-eup</v>
      </c>
      <c r="J46" s="248" t="str">
        <f ca="1">IF(ISERROR($S46),"",OFFSET('Smelter Reference List'!$I$4,$S46-4,0))</f>
        <v>Ulsan</v>
      </c>
      <c r="K46" s="245"/>
      <c r="L46" s="245"/>
      <c r="M46" s="245"/>
      <c r="N46" s="245"/>
      <c r="O46" s="245"/>
      <c r="P46" s="245"/>
      <c r="Q46" s="246"/>
      <c r="R46" s="233"/>
      <c r="S46" s="234">
        <f>IF(C46="",NA(),MATCH($B46&amp;$C46,'Smelter Reference List'!$J:$J,0))</f>
        <v>111</v>
      </c>
      <c r="T46" s="235"/>
      <c r="U46" s="235">
        <f t="shared" si="0"/>
        <v>0</v>
      </c>
      <c r="V46" s="235"/>
      <c r="W46" s="235"/>
      <c r="Y46" s="228" t="str">
        <f t="shared" si="1"/>
        <v>GoldLS-NIKKO Copper Inc.</v>
      </c>
    </row>
    <row r="47" spans="1:25" s="228" customFormat="1" ht="20.399999999999999">
      <c r="A47" s="257" t="s">
        <v>1278</v>
      </c>
      <c r="B47" s="232" t="s">
        <v>2323</v>
      </c>
      <c r="C47" s="297" t="s">
        <v>3213</v>
      </c>
      <c r="D47" s="161" t="s">
        <v>3213</v>
      </c>
      <c r="E47" s="161" t="s">
        <v>2250</v>
      </c>
      <c r="F47" s="161" t="s">
        <v>1278</v>
      </c>
      <c r="G47" s="161" t="s">
        <v>5147</v>
      </c>
      <c r="H47" s="247">
        <f ca="1">IF(ISERROR($S47),"",OFFSET('Smelter Reference List'!$G$4,$S47-4,0))</f>
        <v>0</v>
      </c>
      <c r="I47" s="248" t="str">
        <f ca="1">IF(ISERROR($S47),"",OFFSET('Smelter Reference List'!$H$4,$S47-4,0))</f>
        <v>Ust-Kamenogorsk</v>
      </c>
      <c r="J47" s="248" t="str">
        <f ca="1">IF(ISERROR($S47),"",OFFSET('Smelter Reference List'!$I$4,$S47-4,0))</f>
        <v>East Kazakhstan</v>
      </c>
      <c r="K47" s="245"/>
      <c r="L47" s="245"/>
      <c r="M47" s="245"/>
      <c r="N47" s="245"/>
      <c r="O47" s="245"/>
      <c r="P47" s="245"/>
      <c r="Q47" s="246"/>
      <c r="R47" s="233"/>
      <c r="S47" s="234">
        <f>IF(C47="",NA(),MATCH($B47&amp;$C47,'Smelter Reference List'!$J:$J,0))</f>
        <v>96</v>
      </c>
      <c r="T47" s="235"/>
      <c r="U47" s="235">
        <f t="shared" si="0"/>
        <v>0</v>
      </c>
      <c r="V47" s="235"/>
      <c r="W47" s="235"/>
      <c r="Y47" s="228" t="str">
        <f t="shared" si="1"/>
        <v>GoldKazzinc</v>
      </c>
    </row>
    <row r="48" spans="1:25" s="228" customFormat="1" ht="20.399999999999999">
      <c r="A48" s="257" t="s">
        <v>727</v>
      </c>
      <c r="B48" s="232" t="s">
        <v>2323</v>
      </c>
      <c r="C48" s="297" t="s">
        <v>726</v>
      </c>
      <c r="D48" s="161" t="s">
        <v>726</v>
      </c>
      <c r="E48" s="161" t="s">
        <v>2249</v>
      </c>
      <c r="F48" s="161" t="s">
        <v>727</v>
      </c>
      <c r="G48" s="161" t="s">
        <v>5148</v>
      </c>
      <c r="H48" s="247">
        <f ca="1">IF(ISERROR($S48),"",OFFSET('Smelter Reference List'!$G$4,$S48-4,0))</f>
        <v>0</v>
      </c>
      <c r="I48" s="248" t="str">
        <f ca="1">IF(ISERROR($S48),"",OFFSET('Smelter Reference List'!$H$4,$S48-4,0))</f>
        <v>Honjo</v>
      </c>
      <c r="J48" s="248" t="str">
        <f ca="1">IF(ISERROR($S48),"",OFFSET('Smelter Reference List'!$I$4,$S48-4,0))</f>
        <v>Saitama</v>
      </c>
      <c r="K48" s="245"/>
      <c r="L48" s="245"/>
      <c r="M48" s="245"/>
      <c r="N48" s="245"/>
      <c r="O48" s="245"/>
      <c r="P48" s="245"/>
      <c r="Q48" s="246"/>
      <c r="R48" s="233"/>
      <c r="S48" s="234">
        <f>IF(C48="",NA(),MATCH($B48&amp;$C48,'Smelter Reference List'!$J:$J,0))</f>
        <v>54</v>
      </c>
      <c r="T48" s="235"/>
      <c r="U48" s="235">
        <f t="shared" si="0"/>
        <v>0</v>
      </c>
      <c r="V48" s="235"/>
      <c r="W48" s="235"/>
      <c r="Y48" s="228" t="str">
        <f t="shared" si="1"/>
        <v>GoldEco-System Recycling Co., Ltd.</v>
      </c>
    </row>
    <row r="49" spans="1:25" s="228" customFormat="1" ht="20.399999999999999">
      <c r="A49" s="257" t="s">
        <v>1333</v>
      </c>
      <c r="B49" s="232" t="s">
        <v>2323</v>
      </c>
      <c r="C49" s="297" t="s">
        <v>4181</v>
      </c>
      <c r="D49" s="161" t="s">
        <v>4181</v>
      </c>
      <c r="E49" s="161" t="s">
        <v>2249</v>
      </c>
      <c r="F49" s="161" t="s">
        <v>1333</v>
      </c>
      <c r="G49" s="161" t="s">
        <v>5149</v>
      </c>
      <c r="H49" s="247">
        <f ca="1">IF(ISERROR($S49),"",OFFSET('Smelter Reference List'!$G$4,$S49-4,0))</f>
        <v>0</v>
      </c>
      <c r="I49" s="248" t="str">
        <f ca="1">IF(ISERROR($S49),"",OFFSET('Smelter Reference List'!$H$4,$S49-4,0))</f>
        <v>Osaka</v>
      </c>
      <c r="J49" s="248" t="str">
        <f ca="1">IF(ISERROR($S49),"",OFFSET('Smelter Reference List'!$I$4,$S49-4,0))</f>
        <v>Kansai</v>
      </c>
      <c r="K49" s="245"/>
      <c r="L49" s="245"/>
      <c r="M49" s="245"/>
      <c r="N49" s="245"/>
      <c r="O49" s="245"/>
      <c r="P49" s="245"/>
      <c r="Q49" s="246"/>
      <c r="R49" s="233"/>
      <c r="S49" s="234">
        <f>IF(C49="",NA(),MATCH($B49&amp;$C49,'Smelter Reference List'!$J:$J,0))</f>
        <v>222</v>
      </c>
      <c r="T49" s="235"/>
      <c r="U49" s="235">
        <f t="shared" si="0"/>
        <v>0</v>
      </c>
      <c r="V49" s="235"/>
      <c r="W49" s="235"/>
      <c r="Y49" s="228" t="str">
        <f t="shared" si="1"/>
        <v>GoldYamamoto Precious Metal Co., Ltd.</v>
      </c>
    </row>
    <row r="50" spans="1:25" s="228" customFormat="1" ht="20.399999999999999">
      <c r="A50" s="257" t="s">
        <v>1334</v>
      </c>
      <c r="B50" s="232" t="s">
        <v>2323</v>
      </c>
      <c r="C50" s="297" t="s">
        <v>4182</v>
      </c>
      <c r="D50" s="161" t="s">
        <v>4182</v>
      </c>
      <c r="E50" s="161" t="s">
        <v>2249</v>
      </c>
      <c r="F50" s="161" t="s">
        <v>1334</v>
      </c>
      <c r="G50" s="161" t="s">
        <v>5150</v>
      </c>
      <c r="H50" s="247">
        <f ca="1">IF(ISERROR($S50),"",OFFSET('Smelter Reference List'!$G$4,$S50-4,0))</f>
        <v>0</v>
      </c>
      <c r="I50" s="248" t="str">
        <f ca="1">IF(ISERROR($S50),"",OFFSET('Smelter Reference List'!$H$4,$S50-4,0))</f>
        <v>Sagamihara</v>
      </c>
      <c r="J50" s="248" t="str">
        <f ca="1">IF(ISERROR($S50),"",OFFSET('Smelter Reference List'!$I$4,$S50-4,0))</f>
        <v>Kanagawa</v>
      </c>
      <c r="K50" s="245"/>
      <c r="L50" s="245"/>
      <c r="M50" s="245"/>
      <c r="N50" s="245"/>
      <c r="O50" s="245"/>
      <c r="P50" s="245"/>
      <c r="Q50" s="246"/>
      <c r="R50" s="233"/>
      <c r="S50" s="234">
        <f>IF(C50="",NA(),MATCH($B50&amp;$C50,'Smelter Reference List'!$J:$J,0))</f>
        <v>225</v>
      </c>
      <c r="T50" s="235"/>
      <c r="U50" s="235">
        <f t="shared" si="0"/>
        <v>0</v>
      </c>
      <c r="V50" s="235"/>
      <c r="W50" s="235"/>
      <c r="Y50" s="228" t="str">
        <f t="shared" si="1"/>
        <v>GoldYokohama Metal Co., Ltd.</v>
      </c>
    </row>
    <row r="51" spans="1:25" s="228" customFormat="1" ht="20.399999999999999">
      <c r="A51" s="257" t="s">
        <v>1281</v>
      </c>
      <c r="B51" s="232" t="s">
        <v>2323</v>
      </c>
      <c r="C51" s="297" t="s">
        <v>4158</v>
      </c>
      <c r="D51" s="161" t="s">
        <v>4158</v>
      </c>
      <c r="E51" s="161" t="s">
        <v>2249</v>
      </c>
      <c r="F51" s="161" t="s">
        <v>1281</v>
      </c>
      <c r="G51" s="161" t="s">
        <v>5151</v>
      </c>
      <c r="H51" s="247">
        <f ca="1">IF(ISERROR($S51),"",OFFSET('Smelter Reference List'!$G$4,$S51-4,0))</f>
        <v>0</v>
      </c>
      <c r="I51" s="248" t="str">
        <f ca="1">IF(ISERROR($S51),"",OFFSET('Smelter Reference List'!$H$4,$S51-4,0))</f>
        <v>Sayama</v>
      </c>
      <c r="J51" s="248" t="str">
        <f ca="1">IF(ISERROR($S51),"",OFFSET('Smelter Reference List'!$I$4,$S51-4,0))</f>
        <v>Saitama</v>
      </c>
      <c r="K51" s="245"/>
      <c r="L51" s="245"/>
      <c r="M51" s="245"/>
      <c r="N51" s="245"/>
      <c r="O51" s="245"/>
      <c r="P51" s="245"/>
      <c r="Q51" s="246"/>
      <c r="R51" s="233"/>
      <c r="S51" s="234">
        <f>IF(C51="",NA(),MATCH($B51&amp;$C51,'Smelter Reference List'!$J:$J,0))</f>
        <v>99</v>
      </c>
      <c r="T51" s="235"/>
      <c r="U51" s="235">
        <f t="shared" si="0"/>
        <v>0</v>
      </c>
      <c r="V51" s="235"/>
      <c r="W51" s="235"/>
      <c r="Y51" s="228" t="str">
        <f t="shared" si="1"/>
        <v>GoldKojima Chemicals Co., Ltd.</v>
      </c>
    </row>
    <row r="52" spans="1:25" s="228" customFormat="1" ht="20.399999999999999">
      <c r="A52" s="257" t="s">
        <v>1240</v>
      </c>
      <c r="B52" s="232" t="s">
        <v>2323</v>
      </c>
      <c r="C52" s="297" t="s">
        <v>4147</v>
      </c>
      <c r="D52" s="161" t="s">
        <v>4147</v>
      </c>
      <c r="E52" s="161" t="s">
        <v>2249</v>
      </c>
      <c r="F52" s="161" t="s">
        <v>1240</v>
      </c>
      <c r="G52" s="161" t="s">
        <v>5152</v>
      </c>
      <c r="H52" s="247">
        <f ca="1">IF(ISERROR($S52),"",OFFSET('Smelter Reference List'!$G$4,$S52-4,0))</f>
        <v>0</v>
      </c>
      <c r="I52" s="248" t="str">
        <f ca="1">IF(ISERROR($S52),"",OFFSET('Smelter Reference List'!$H$4,$S52-4,0))</f>
        <v>Tamura</v>
      </c>
      <c r="J52" s="248" t="str">
        <f ca="1">IF(ISERROR($S52),"",OFFSET('Smelter Reference List'!$I$4,$S52-4,0))</f>
        <v>Fukushima</v>
      </c>
      <c r="K52" s="245"/>
      <c r="L52" s="245"/>
      <c r="M52" s="245"/>
      <c r="N52" s="245"/>
      <c r="O52" s="245"/>
      <c r="P52" s="245"/>
      <c r="Q52" s="246"/>
      <c r="R52" s="233"/>
      <c r="S52" s="234">
        <f>IF(C52="",NA(),MATCH($B52&amp;$C52,'Smelter Reference List'!$J:$J,0))</f>
        <v>21</v>
      </c>
      <c r="T52" s="235"/>
      <c r="U52" s="235">
        <f t="shared" si="0"/>
        <v>0</v>
      </c>
      <c r="V52" s="235"/>
      <c r="W52" s="235"/>
      <c r="Y52" s="228" t="str">
        <f t="shared" si="1"/>
        <v>GoldAsaka Riken Co., Ltd.</v>
      </c>
    </row>
    <row r="53" spans="1:25" s="228" customFormat="1" ht="20.399999999999999">
      <c r="A53" s="257" t="s">
        <v>1234</v>
      </c>
      <c r="B53" s="232" t="s">
        <v>2323</v>
      </c>
      <c r="C53" s="297" t="s">
        <v>4146</v>
      </c>
      <c r="D53" s="161" t="s">
        <v>4146</v>
      </c>
      <c r="E53" s="161" t="s">
        <v>2249</v>
      </c>
      <c r="F53" s="161" t="s">
        <v>1234</v>
      </c>
      <c r="G53" s="161" t="s">
        <v>5153</v>
      </c>
      <c r="H53" s="247">
        <f ca="1">IF(ISERROR($S53),"",OFFSET('Smelter Reference List'!$G$4,$S53-4,0))</f>
        <v>0</v>
      </c>
      <c r="I53" s="248" t="str">
        <f ca="1">IF(ISERROR($S53),"",OFFSET('Smelter Reference List'!$H$4,$S53-4,0))</f>
        <v>Fuchu</v>
      </c>
      <c r="J53" s="248" t="str">
        <f ca="1">IF(ISERROR($S53),"",OFFSET('Smelter Reference List'!$I$4,$S53-4,0))</f>
        <v>Tokyo</v>
      </c>
      <c r="K53" s="245"/>
      <c r="L53" s="245"/>
      <c r="M53" s="245"/>
      <c r="N53" s="245"/>
      <c r="O53" s="245"/>
      <c r="P53" s="245"/>
      <c r="Q53" s="246"/>
      <c r="R53" s="233"/>
      <c r="S53" s="234">
        <f>IF(C53="",NA(),MATCH($B53&amp;$C53,'Smelter Reference List'!$J:$J,0))</f>
        <v>9</v>
      </c>
      <c r="T53" s="235"/>
      <c r="U53" s="235">
        <f t="shared" si="0"/>
        <v>0</v>
      </c>
      <c r="V53" s="235"/>
      <c r="W53" s="235"/>
      <c r="Y53" s="228" t="str">
        <f t="shared" si="1"/>
        <v>GoldAida Chemical Industries Co., Ltd.</v>
      </c>
    </row>
    <row r="54" spans="1:25" s="228" customFormat="1" ht="20.399999999999999">
      <c r="A54" s="257" t="s">
        <v>1301</v>
      </c>
      <c r="B54" s="232" t="s">
        <v>2323</v>
      </c>
      <c r="C54" s="297" t="s">
        <v>4166</v>
      </c>
      <c r="D54" s="161" t="s">
        <v>4166</v>
      </c>
      <c r="E54" s="161" t="s">
        <v>2249</v>
      </c>
      <c r="F54" s="161" t="s">
        <v>1301</v>
      </c>
      <c r="G54" s="161" t="s">
        <v>5154</v>
      </c>
      <c r="H54" s="247">
        <f ca="1">IF(ISERROR($S54),"",OFFSET('Smelter Reference List'!$G$4,$S54-4,0))</f>
        <v>0</v>
      </c>
      <c r="I54" s="248" t="str">
        <f ca="1">IF(ISERROR($S54),"",OFFSET('Smelter Reference List'!$H$4,$S54-4,0))</f>
        <v>Noda</v>
      </c>
      <c r="J54" s="248" t="str">
        <f ca="1">IF(ISERROR($S54),"",OFFSET('Smelter Reference List'!$I$4,$S54-4,0))</f>
        <v>Chiba</v>
      </c>
      <c r="K54" s="245"/>
      <c r="L54" s="245"/>
      <c r="M54" s="245"/>
      <c r="N54" s="245"/>
      <c r="O54" s="245"/>
      <c r="P54" s="245"/>
      <c r="Q54" s="246"/>
      <c r="R54" s="233"/>
      <c r="S54" s="234">
        <f>IF(C54="",NA(),MATCH($B54&amp;$C54,'Smelter Reference List'!$J:$J,0))</f>
        <v>137</v>
      </c>
      <c r="T54" s="235"/>
      <c r="U54" s="235">
        <f t="shared" si="0"/>
        <v>0</v>
      </c>
      <c r="V54" s="235"/>
      <c r="W54" s="235"/>
      <c r="Y54" s="228" t="str">
        <f t="shared" si="1"/>
        <v>GoldNihon Material Co., Ltd.</v>
      </c>
    </row>
    <row r="55" spans="1:25" s="228" customFormat="1" ht="20.399999999999999">
      <c r="A55" s="257" t="s">
        <v>1325</v>
      </c>
      <c r="B55" s="232" t="s">
        <v>2323</v>
      </c>
      <c r="C55" s="297" t="s">
        <v>4178</v>
      </c>
      <c r="D55" s="161" t="s">
        <v>4178</v>
      </c>
      <c r="E55" s="161" t="s">
        <v>2249</v>
      </c>
      <c r="F55" s="161" t="s">
        <v>1325</v>
      </c>
      <c r="G55" s="161" t="s">
        <v>5155</v>
      </c>
      <c r="H55" s="247">
        <f ca="1">IF(ISERROR($S55),"",OFFSET('Smelter Reference List'!$G$4,$S55-4,0))</f>
        <v>0</v>
      </c>
      <c r="I55" s="248" t="str">
        <f ca="1">IF(ISERROR($S55),"",OFFSET('Smelter Reference List'!$H$4,$S55-4,0))</f>
        <v>Kuki</v>
      </c>
      <c r="J55" s="248" t="str">
        <f ca="1">IF(ISERROR($S55),"",OFFSET('Smelter Reference List'!$I$4,$S55-4,0))</f>
        <v>Saitama</v>
      </c>
      <c r="K55" s="245"/>
      <c r="L55" s="245"/>
      <c r="M55" s="245"/>
      <c r="N55" s="245"/>
      <c r="O55" s="245"/>
      <c r="P55" s="245"/>
      <c r="Q55" s="246"/>
      <c r="R55" s="233"/>
      <c r="S55" s="234">
        <f>IF(C55="",NA(),MATCH($B55&amp;$C55,'Smelter Reference List'!$J:$J,0))</f>
        <v>205</v>
      </c>
      <c r="T55" s="235"/>
      <c r="U55" s="235">
        <f t="shared" si="0"/>
        <v>0</v>
      </c>
      <c r="V55" s="235"/>
      <c r="W55" s="235"/>
      <c r="Y55" s="228" t="str">
        <f t="shared" si="1"/>
        <v>GoldTokuriki Honten Co., Ltd.</v>
      </c>
    </row>
    <row r="56" spans="1:25" s="228" customFormat="1" ht="20.399999999999999">
      <c r="A56" s="257" t="s">
        <v>1322</v>
      </c>
      <c r="B56" s="232" t="s">
        <v>2323</v>
      </c>
      <c r="C56" s="297" t="s">
        <v>2457</v>
      </c>
      <c r="D56" s="161" t="s">
        <v>2457</v>
      </c>
      <c r="E56" s="161" t="s">
        <v>2249</v>
      </c>
      <c r="F56" s="161" t="s">
        <v>1322</v>
      </c>
      <c r="G56" s="161" t="s">
        <v>5156</v>
      </c>
      <c r="H56" s="247">
        <f ca="1">IF(ISERROR($S56),"",OFFSET('Smelter Reference List'!$G$4,$S56-4,0))</f>
        <v>0</v>
      </c>
      <c r="I56" s="248" t="str">
        <f ca="1">IF(ISERROR($S56),"",OFFSET('Smelter Reference List'!$H$4,$S56-4,0))</f>
        <v>Hiratsuka</v>
      </c>
      <c r="J56" s="248" t="str">
        <f ca="1">IF(ISERROR($S56),"",OFFSET('Smelter Reference List'!$I$4,$S56-4,0))</f>
        <v>Kanagawa</v>
      </c>
      <c r="K56" s="245"/>
      <c r="L56" s="245"/>
      <c r="M56" s="245"/>
      <c r="N56" s="245"/>
      <c r="O56" s="245"/>
      <c r="P56" s="245"/>
      <c r="Q56" s="246"/>
      <c r="R56" s="233"/>
      <c r="S56" s="234">
        <f>IF(C56="",NA(),MATCH($B56&amp;$C56,'Smelter Reference List'!$J:$J,0))</f>
        <v>200</v>
      </c>
      <c r="T56" s="235"/>
      <c r="U56" s="235">
        <f t="shared" si="0"/>
        <v>0</v>
      </c>
      <c r="V56" s="235"/>
      <c r="W56" s="235"/>
      <c r="Y56" s="228" t="str">
        <f t="shared" si="1"/>
        <v>GoldTanaka Kikinzoku Kogyo K.K.</v>
      </c>
    </row>
    <row r="57" spans="1:25" s="228" customFormat="1" ht="20.399999999999999">
      <c r="A57" s="257" t="s">
        <v>1321</v>
      </c>
      <c r="B57" s="232" t="s">
        <v>2323</v>
      </c>
      <c r="C57" s="297" t="s">
        <v>77</v>
      </c>
      <c r="D57" s="161" t="s">
        <v>77</v>
      </c>
      <c r="E57" s="161" t="s">
        <v>2249</v>
      </c>
      <c r="F57" s="161" t="s">
        <v>1321</v>
      </c>
      <c r="G57" s="161" t="s">
        <v>5157</v>
      </c>
      <c r="H57" s="247">
        <f ca="1">IF(ISERROR($S57),"",OFFSET('Smelter Reference List'!$G$4,$S57-4,0))</f>
        <v>0</v>
      </c>
      <c r="I57" s="248" t="str">
        <f ca="1">IF(ISERROR($S57),"",OFFSET('Smelter Reference List'!$H$4,$S57-4,0))</f>
        <v>Saijo</v>
      </c>
      <c r="J57" s="248" t="str">
        <f ca="1">IF(ISERROR($S57),"",OFFSET('Smelter Reference List'!$I$4,$S57-4,0))</f>
        <v>Ehime</v>
      </c>
      <c r="K57" s="245"/>
      <c r="L57" s="245"/>
      <c r="M57" s="245"/>
      <c r="N57" s="245"/>
      <c r="O57" s="245"/>
      <c r="P57" s="245"/>
      <c r="Q57" s="246"/>
      <c r="R57" s="233"/>
      <c r="S57" s="234">
        <f>IF(C57="",NA(),MATCH($B57&amp;$C57,'Smelter Reference List'!$J:$J,0))</f>
        <v>190</v>
      </c>
      <c r="T57" s="235"/>
      <c r="U57" s="235">
        <f t="shared" si="0"/>
        <v>0</v>
      </c>
      <c r="V57" s="235"/>
      <c r="W57" s="235"/>
      <c r="Y57" s="228" t="str">
        <f t="shared" si="1"/>
        <v>GoldSumitomo Metal Mining Co., Ltd.</v>
      </c>
    </row>
    <row r="58" spans="1:25" s="228" customFormat="1" ht="20.399999999999999">
      <c r="A58" s="257" t="s">
        <v>1297</v>
      </c>
      <c r="B58" s="232" t="s">
        <v>2323</v>
      </c>
      <c r="C58" s="297" t="s">
        <v>2454</v>
      </c>
      <c r="D58" s="161" t="s">
        <v>2454</v>
      </c>
      <c r="E58" s="161" t="s">
        <v>2249</v>
      </c>
      <c r="F58" s="161" t="s">
        <v>1297</v>
      </c>
      <c r="G58" s="161" t="s">
        <v>5158</v>
      </c>
      <c r="H58" s="247">
        <f ca="1">IF(ISERROR($S58),"",OFFSET('Smelter Reference List'!$G$4,$S58-4,0))</f>
        <v>0</v>
      </c>
      <c r="I58" s="248" t="str">
        <f ca="1">IF(ISERROR($S58),"",OFFSET('Smelter Reference List'!$H$4,$S58-4,0))</f>
        <v>Takehara</v>
      </c>
      <c r="J58" s="248" t="str">
        <f ca="1">IF(ISERROR($S58),"",OFFSET('Smelter Reference List'!$I$4,$S58-4,0))</f>
        <v>Hiroshima</v>
      </c>
      <c r="K58" s="245"/>
      <c r="L58" s="245"/>
      <c r="M58" s="245"/>
      <c r="N58" s="245"/>
      <c r="O58" s="245"/>
      <c r="P58" s="245"/>
      <c r="Q58" s="246"/>
      <c r="R58" s="233"/>
      <c r="S58" s="234">
        <f>IF(C58="",NA(),MATCH($B58&amp;$C58,'Smelter Reference List'!$J:$J,0))</f>
        <v>130</v>
      </c>
      <c r="T58" s="235"/>
      <c r="U58" s="235">
        <f t="shared" si="0"/>
        <v>0</v>
      </c>
      <c r="V58" s="235"/>
      <c r="W58" s="235"/>
      <c r="Y58" s="228" t="str">
        <f t="shared" si="1"/>
        <v>GoldMitsui Mining and Smelting Co., Ltd.</v>
      </c>
    </row>
    <row r="59" spans="1:25" s="228" customFormat="1" ht="20.399999999999999">
      <c r="A59" s="257" t="s">
        <v>1296</v>
      </c>
      <c r="B59" s="232" t="s">
        <v>2323</v>
      </c>
      <c r="C59" s="297" t="s">
        <v>2371</v>
      </c>
      <c r="D59" s="161" t="s">
        <v>2371</v>
      </c>
      <c r="E59" s="161" t="s">
        <v>2249</v>
      </c>
      <c r="F59" s="161" t="s">
        <v>1296</v>
      </c>
      <c r="G59" s="161" t="s">
        <v>5159</v>
      </c>
      <c r="H59" s="247">
        <f ca="1">IF(ISERROR($S59),"",OFFSET('Smelter Reference List'!$G$4,$S59-4,0))</f>
        <v>0</v>
      </c>
      <c r="I59" s="248" t="str">
        <f ca="1">IF(ISERROR($S59),"",OFFSET('Smelter Reference List'!$H$4,$S59-4,0))</f>
        <v>Naoshima</v>
      </c>
      <c r="J59" s="248" t="str">
        <f ca="1">IF(ISERROR($S59),"",OFFSET('Smelter Reference List'!$I$4,$S59-4,0))</f>
        <v>Kagawa</v>
      </c>
      <c r="K59" s="245"/>
      <c r="L59" s="245"/>
      <c r="M59" s="245"/>
      <c r="N59" s="245"/>
      <c r="O59" s="245"/>
      <c r="P59" s="245"/>
      <c r="Q59" s="246"/>
      <c r="R59" s="233"/>
      <c r="S59" s="234">
        <f>IF(C59="",NA(),MATCH($B59&amp;$C59,'Smelter Reference List'!$J:$J,0))</f>
        <v>128</v>
      </c>
      <c r="T59" s="235"/>
      <c r="U59" s="235">
        <f t="shared" si="0"/>
        <v>0</v>
      </c>
      <c r="V59" s="235"/>
      <c r="W59" s="235"/>
      <c r="Y59" s="228" t="str">
        <f t="shared" si="1"/>
        <v>GoldMitsubishi Materials Corporation</v>
      </c>
    </row>
    <row r="60" spans="1:25" s="228" customFormat="1" ht="20.399999999999999">
      <c r="A60" s="257" t="s">
        <v>1290</v>
      </c>
      <c r="B60" s="232" t="s">
        <v>2323</v>
      </c>
      <c r="C60" s="297" t="s">
        <v>75</v>
      </c>
      <c r="D60" s="161" t="s">
        <v>75</v>
      </c>
      <c r="E60" s="161" t="s">
        <v>2249</v>
      </c>
      <c r="F60" s="161" t="s">
        <v>1290</v>
      </c>
      <c r="G60" s="161" t="s">
        <v>5160</v>
      </c>
      <c r="H60" s="247">
        <f ca="1">IF(ISERROR($S60),"",OFFSET('Smelter Reference List'!$G$4,$S60-4,0))</f>
        <v>0</v>
      </c>
      <c r="I60" s="248" t="str">
        <f ca="1">IF(ISERROR($S60),"",OFFSET('Smelter Reference List'!$H$4,$S60-4,0))</f>
        <v>Iruma</v>
      </c>
      <c r="J60" s="248" t="str">
        <f ca="1">IF(ISERROR($S60),"",OFFSET('Smelter Reference List'!$I$4,$S60-4,0))</f>
        <v>Saitama</v>
      </c>
      <c r="K60" s="245"/>
      <c r="L60" s="245"/>
      <c r="M60" s="245"/>
      <c r="N60" s="245"/>
      <c r="O60" s="245"/>
      <c r="P60" s="245"/>
      <c r="Q60" s="246"/>
      <c r="R60" s="233"/>
      <c r="S60" s="234">
        <f>IF(C60="",NA(),MATCH($B60&amp;$C60,'Smelter Reference List'!$J:$J,0))</f>
        <v>116</v>
      </c>
      <c r="T60" s="235"/>
      <c r="U60" s="235">
        <f t="shared" si="0"/>
        <v>0</v>
      </c>
      <c r="V60" s="235"/>
      <c r="W60" s="235"/>
      <c r="Y60" s="228" t="str">
        <f t="shared" si="1"/>
        <v>GoldMatsuda Sangyo Co., Ltd.</v>
      </c>
    </row>
    <row r="61" spans="1:25" s="228" customFormat="1" ht="20.399999999999999">
      <c r="A61" s="257" t="s">
        <v>1277</v>
      </c>
      <c r="B61" s="232" t="s">
        <v>2323</v>
      </c>
      <c r="C61" s="297" t="s">
        <v>73</v>
      </c>
      <c r="D61" s="161" t="s">
        <v>73</v>
      </c>
      <c r="E61" s="161" t="s">
        <v>2249</v>
      </c>
      <c r="F61" s="161" t="s">
        <v>1277</v>
      </c>
      <c r="G61" s="161" t="s">
        <v>5161</v>
      </c>
      <c r="H61" s="247">
        <f ca="1">IF(ISERROR($S61),"",OFFSET('Smelter Reference List'!$G$4,$S61-4,0))</f>
        <v>0</v>
      </c>
      <c r="I61" s="248" t="str">
        <f ca="1">IF(ISERROR($S61),"",OFFSET('Smelter Reference List'!$H$4,$S61-4,0))</f>
        <v>Ōita</v>
      </c>
      <c r="J61" s="248" t="str">
        <f ca="1">IF(ISERROR($S61),"",OFFSET('Smelter Reference List'!$I$4,$S61-4,0))</f>
        <v>Ōita</v>
      </c>
      <c r="K61" s="245"/>
      <c r="L61" s="245"/>
      <c r="M61" s="245"/>
      <c r="N61" s="245"/>
      <c r="O61" s="245"/>
      <c r="P61" s="245"/>
      <c r="Q61" s="246"/>
      <c r="R61" s="233"/>
      <c r="S61" s="234">
        <f>IF(C61="",NA(),MATCH($B61&amp;$C61,'Smelter Reference List'!$J:$J,0))</f>
        <v>93</v>
      </c>
      <c r="T61" s="235"/>
      <c r="U61" s="235">
        <f t="shared" si="0"/>
        <v>0</v>
      </c>
      <c r="V61" s="235"/>
      <c r="W61" s="235"/>
      <c r="Y61" s="228" t="str">
        <f t="shared" si="1"/>
        <v>GoldJX Nippon Mining &amp; Metals Co., Ltd.</v>
      </c>
    </row>
    <row r="62" spans="1:25" s="228" customFormat="1" ht="20.399999999999999">
      <c r="A62" s="257" t="s">
        <v>1271</v>
      </c>
      <c r="B62" s="232" t="s">
        <v>2323</v>
      </c>
      <c r="C62" s="297" t="s">
        <v>1790</v>
      </c>
      <c r="D62" s="161" t="s">
        <v>1790</v>
      </c>
      <c r="E62" s="161" t="s">
        <v>2249</v>
      </c>
      <c r="F62" s="161" t="s">
        <v>1271</v>
      </c>
      <c r="G62" s="161" t="s">
        <v>5162</v>
      </c>
      <c r="H62" s="247">
        <f ca="1">IF(ISERROR($S62),"",OFFSET('Smelter Reference List'!$G$4,$S62-4,0))</f>
        <v>0</v>
      </c>
      <c r="I62" s="248" t="str">
        <f ca="1">IF(ISERROR($S62),"",OFFSET('Smelter Reference List'!$H$4,$S62-4,0))</f>
        <v>Osaka</v>
      </c>
      <c r="J62" s="248" t="str">
        <f ca="1">IF(ISERROR($S62),"",OFFSET('Smelter Reference List'!$I$4,$S62-4,0))</f>
        <v>Kansai</v>
      </c>
      <c r="K62" s="245"/>
      <c r="L62" s="245"/>
      <c r="M62" s="245"/>
      <c r="N62" s="245"/>
      <c r="O62" s="245"/>
      <c r="P62" s="245"/>
      <c r="Q62" s="246"/>
      <c r="R62" s="233"/>
      <c r="S62" s="234">
        <f>IF(C62="",NA(),MATCH($B62&amp;$C62,'Smelter Reference List'!$J:$J,0))</f>
        <v>84</v>
      </c>
      <c r="T62" s="235"/>
      <c r="U62" s="235">
        <f t="shared" si="0"/>
        <v>0</v>
      </c>
      <c r="V62" s="235"/>
      <c r="W62" s="235"/>
      <c r="Y62" s="228" t="str">
        <f t="shared" si="1"/>
        <v>GoldJapan Mint</v>
      </c>
    </row>
    <row r="63" spans="1:25" s="228" customFormat="1" ht="20.399999999999999">
      <c r="A63" s="257" t="s">
        <v>1269</v>
      </c>
      <c r="B63" s="232" t="s">
        <v>2323</v>
      </c>
      <c r="C63" s="297" t="s">
        <v>2452</v>
      </c>
      <c r="D63" s="161" t="s">
        <v>2452</v>
      </c>
      <c r="E63" s="161" t="s">
        <v>2249</v>
      </c>
      <c r="F63" s="161" t="s">
        <v>1269</v>
      </c>
      <c r="G63" s="161" t="s">
        <v>5163</v>
      </c>
      <c r="H63" s="247">
        <f ca="1">IF(ISERROR($S63),"",OFFSET('Smelter Reference List'!$G$4,$S63-4,0))</f>
        <v>0</v>
      </c>
      <c r="I63" s="248" t="str">
        <f ca="1">IF(ISERROR($S63),"",OFFSET('Smelter Reference List'!$H$4,$S63-4,0))</f>
        <v>Soka</v>
      </c>
      <c r="J63" s="248" t="str">
        <f ca="1">IF(ISERROR($S63),"",OFFSET('Smelter Reference List'!$I$4,$S63-4,0))</f>
        <v>Saitama</v>
      </c>
      <c r="K63" s="245"/>
      <c r="L63" s="245"/>
      <c r="M63" s="245"/>
      <c r="N63" s="245"/>
      <c r="O63" s="245"/>
      <c r="P63" s="245"/>
      <c r="Q63" s="246"/>
      <c r="R63" s="233"/>
      <c r="S63" s="234">
        <f>IF(C63="",NA(),MATCH($B63&amp;$C63,'Smelter Reference List'!$J:$J,0))</f>
        <v>82</v>
      </c>
      <c r="T63" s="235"/>
      <c r="U63" s="235">
        <f t="shared" si="0"/>
        <v>0</v>
      </c>
      <c r="V63" s="235"/>
      <c r="W63" s="235"/>
      <c r="Y63" s="228" t="str">
        <f t="shared" si="1"/>
        <v>GoldIshifuku Metal Industry Co., Ltd.</v>
      </c>
    </row>
    <row r="64" spans="1:25" s="228" customFormat="1" ht="20.399999999999999">
      <c r="A64" s="257" t="s">
        <v>1258</v>
      </c>
      <c r="B64" s="232" t="s">
        <v>2323</v>
      </c>
      <c r="C64" s="297" t="s">
        <v>1788</v>
      </c>
      <c r="D64" s="161" t="s">
        <v>1788</v>
      </c>
      <c r="E64" s="161" t="s">
        <v>2249</v>
      </c>
      <c r="F64" s="161" t="s">
        <v>1258</v>
      </c>
      <c r="G64" s="161" t="s">
        <v>5164</v>
      </c>
      <c r="H64" s="247">
        <f ca="1">IF(ISERROR($S64),"",OFFSET('Smelter Reference List'!$G$4,$S64-4,0))</f>
        <v>0</v>
      </c>
      <c r="I64" s="248" t="str">
        <f ca="1">IF(ISERROR($S64),"",OFFSET('Smelter Reference List'!$H$4,$S64-4,0))</f>
        <v>Kosaka</v>
      </c>
      <c r="J64" s="248" t="str">
        <f ca="1">IF(ISERROR($S64),"",OFFSET('Smelter Reference List'!$I$4,$S64-4,0))</f>
        <v>Akita</v>
      </c>
      <c r="K64" s="245"/>
      <c r="L64" s="245"/>
      <c r="M64" s="245"/>
      <c r="N64" s="245"/>
      <c r="O64" s="245"/>
      <c r="P64" s="245"/>
      <c r="Q64" s="246"/>
      <c r="R64" s="233"/>
      <c r="S64" s="234">
        <f>IF(C64="",NA(),MATCH($B64&amp;$C64,'Smelter Reference List'!$J:$J,0))</f>
        <v>49</v>
      </c>
      <c r="T64" s="235"/>
      <c r="U64" s="235">
        <f t="shared" si="0"/>
        <v>0</v>
      </c>
      <c r="V64" s="235"/>
      <c r="W64" s="235"/>
      <c r="Y64" s="228" t="str">
        <f t="shared" si="1"/>
        <v>GoldDowa</v>
      </c>
    </row>
    <row r="65" spans="1:25" s="228" customFormat="1" ht="20.399999999999999">
      <c r="A65" s="257" t="s">
        <v>1239</v>
      </c>
      <c r="B65" s="232" t="s">
        <v>2323</v>
      </c>
      <c r="C65" s="297" t="s">
        <v>4670</v>
      </c>
      <c r="D65" s="161" t="s">
        <v>5165</v>
      </c>
      <c r="E65" s="161" t="s">
        <v>2249</v>
      </c>
      <c r="F65" s="161" t="s">
        <v>1239</v>
      </c>
      <c r="G65" s="161" t="s">
        <v>5166</v>
      </c>
      <c r="H65" s="247">
        <f ca="1">IF(ISERROR($S65),"",OFFSET('Smelter Reference List'!$G$4,$S65-4,0))</f>
        <v>0</v>
      </c>
      <c r="I65" s="248" t="str">
        <f ca="1">IF(ISERROR($S65),"",OFFSET('Smelter Reference List'!$H$4,$S65-4,0))</f>
        <v>Kobe</v>
      </c>
      <c r="J65" s="248" t="str">
        <f ca="1">IF(ISERROR($S65),"",OFFSET('Smelter Reference List'!$I$4,$S65-4,0))</f>
        <v>Hyogo</v>
      </c>
      <c r="K65" s="245"/>
      <c r="L65" s="245"/>
      <c r="M65" s="245"/>
      <c r="N65" s="245"/>
      <c r="O65" s="245"/>
      <c r="P65" s="245"/>
      <c r="Q65" s="246"/>
      <c r="R65" s="233"/>
      <c r="S65" s="234">
        <f>IF(C65="",NA(),MATCH($B65&amp;$C65,'Smelter Reference List'!$J:$J,0))</f>
        <v>18</v>
      </c>
      <c r="T65" s="235"/>
      <c r="U65" s="235">
        <f t="shared" si="0"/>
        <v>0</v>
      </c>
      <c r="V65" s="235"/>
      <c r="W65" s="235"/>
      <c r="Y65" s="228" t="str">
        <f t="shared" si="1"/>
        <v>GoldAsahi Pretec Corp.</v>
      </c>
    </row>
    <row r="66" spans="1:25" s="228" customFormat="1" ht="20.399999999999999">
      <c r="A66" s="257" t="s">
        <v>1250</v>
      </c>
      <c r="B66" s="232" t="s">
        <v>2323</v>
      </c>
      <c r="C66" s="297" t="s">
        <v>71</v>
      </c>
      <c r="D66" s="161" t="s">
        <v>71</v>
      </c>
      <c r="E66" s="161" t="s">
        <v>2246</v>
      </c>
      <c r="F66" s="161" t="s">
        <v>1250</v>
      </c>
      <c r="G66" s="161" t="s">
        <v>5167</v>
      </c>
      <c r="H66" s="247">
        <f ca="1">IF(ISERROR($S66),"",OFFSET('Smelter Reference List'!$G$4,$S66-4,0))</f>
        <v>0</v>
      </c>
      <c r="I66" s="248" t="str">
        <f ca="1">IF(ISERROR($S66),"",OFFSET('Smelter Reference List'!$H$4,$S66-4,0))</f>
        <v>Arezzo</v>
      </c>
      <c r="J66" s="248" t="str">
        <f ca="1">IF(ISERROR($S66),"",OFFSET('Smelter Reference List'!$I$4,$S66-4,0))</f>
        <v>Tuscany</v>
      </c>
      <c r="K66" s="245"/>
      <c r="L66" s="245"/>
      <c r="M66" s="245"/>
      <c r="N66" s="245"/>
      <c r="O66" s="245"/>
      <c r="P66" s="245"/>
      <c r="Q66" s="246"/>
      <c r="R66" s="233"/>
      <c r="S66" s="234">
        <f>IF(C66="",NA(),MATCH($B66&amp;$C66,'Smelter Reference List'!$J:$J,0))</f>
        <v>38</v>
      </c>
      <c r="T66" s="235"/>
      <c r="U66" s="235">
        <f t="shared" si="0"/>
        <v>0</v>
      </c>
      <c r="V66" s="235"/>
      <c r="W66" s="235"/>
      <c r="Y66" s="228" t="str">
        <f t="shared" si="1"/>
        <v>GoldChimet S.p.A.</v>
      </c>
    </row>
    <row r="67" spans="1:25" s="228" customFormat="1" ht="20.399999999999999">
      <c r="A67" s="257" t="s">
        <v>1308</v>
      </c>
      <c r="B67" s="232" t="s">
        <v>2323</v>
      </c>
      <c r="C67" s="297" t="s">
        <v>2456</v>
      </c>
      <c r="D67" s="161" t="s">
        <v>2456</v>
      </c>
      <c r="E67" s="161" t="s">
        <v>2238</v>
      </c>
      <c r="F67" s="161" t="s">
        <v>1308</v>
      </c>
      <c r="G67" s="161" t="s">
        <v>5168</v>
      </c>
      <c r="H67" s="247">
        <f ca="1">IF(ISERROR($S67),"",OFFSET('Smelter Reference List'!$G$4,$S67-4,0))</f>
        <v>0</v>
      </c>
      <c r="I67" s="248" t="str">
        <f ca="1">IF(ISERROR($S67),"",OFFSET('Smelter Reference List'!$H$4,$S67-4,0))</f>
        <v>Jakarta</v>
      </c>
      <c r="J67" s="248" t="str">
        <f ca="1">IF(ISERROR($S67),"",OFFSET('Smelter Reference List'!$I$4,$S67-4,0))</f>
        <v>Java</v>
      </c>
      <c r="K67" s="245"/>
      <c r="L67" s="245"/>
      <c r="M67" s="245"/>
      <c r="N67" s="245"/>
      <c r="O67" s="245"/>
      <c r="P67" s="245"/>
      <c r="Q67" s="246"/>
      <c r="R67" s="233"/>
      <c r="S67" s="234">
        <f>IF(C67="",NA(),MATCH($B67&amp;$C67,'Smelter Reference List'!$J:$J,0))</f>
        <v>153</v>
      </c>
      <c r="T67" s="235"/>
      <c r="U67" s="235">
        <f t="shared" si="0"/>
        <v>0</v>
      </c>
      <c r="V67" s="235"/>
      <c r="W67" s="235"/>
      <c r="Y67" s="228" t="str">
        <f t="shared" si="1"/>
        <v>GoldPT Aneka Tambang (Persero) Tbk</v>
      </c>
    </row>
    <row r="68" spans="1:25" s="228" customFormat="1" ht="20.399999999999999">
      <c r="A68" s="257" t="s">
        <v>1291</v>
      </c>
      <c r="B68" s="232" t="s">
        <v>2323</v>
      </c>
      <c r="C68" s="297" t="s">
        <v>4162</v>
      </c>
      <c r="D68" s="161" t="s">
        <v>4162</v>
      </c>
      <c r="E68" s="161" t="s">
        <v>2181</v>
      </c>
      <c r="F68" s="161" t="s">
        <v>1291</v>
      </c>
      <c r="G68" s="161" t="s">
        <v>5169</v>
      </c>
      <c r="H68" s="247">
        <f ca="1">IF(ISERROR($S68),"",OFFSET('Smelter Reference List'!$G$4,$S68-4,0))</f>
        <v>0</v>
      </c>
      <c r="I68" s="248" t="str">
        <f ca="1">IF(ISERROR($S68),"",OFFSET('Smelter Reference List'!$H$4,$S68-4,0))</f>
        <v>Kwai Chung</v>
      </c>
      <c r="J68" s="248" t="str">
        <f ca="1">IF(ISERROR($S68),"",OFFSET('Smelter Reference List'!$I$4,$S68-4,0))</f>
        <v>Hong Kong</v>
      </c>
      <c r="K68" s="245"/>
      <c r="L68" s="245"/>
      <c r="M68" s="245"/>
      <c r="N68" s="245"/>
      <c r="O68" s="245"/>
      <c r="P68" s="245"/>
      <c r="Q68" s="246"/>
      <c r="R68" s="233"/>
      <c r="S68" s="234">
        <f>IF(C68="",NA(),MATCH($B68&amp;$C68,'Smelter Reference List'!$J:$J,0))</f>
        <v>120</v>
      </c>
      <c r="T68" s="235"/>
      <c r="U68" s="235">
        <f t="shared" si="0"/>
        <v>0</v>
      </c>
      <c r="V68" s="235"/>
      <c r="W68" s="235"/>
      <c r="Y68" s="228" t="str">
        <f t="shared" si="1"/>
        <v>GoldMetalor Technologies (Hong Kong) Ltd.</v>
      </c>
    </row>
    <row r="69" spans="1:25" s="228" customFormat="1" ht="20.399999999999999">
      <c r="A69" s="257" t="s">
        <v>1264</v>
      </c>
      <c r="B69" s="232" t="s">
        <v>2323</v>
      </c>
      <c r="C69" s="297" t="s">
        <v>72</v>
      </c>
      <c r="D69" s="161" t="s">
        <v>72</v>
      </c>
      <c r="E69" s="161" t="s">
        <v>2181</v>
      </c>
      <c r="F69" s="161" t="s">
        <v>1264</v>
      </c>
      <c r="G69" s="161" t="s">
        <v>5170</v>
      </c>
      <c r="H69" s="247">
        <f ca="1">IF(ISERROR($S69),"",OFFSET('Smelter Reference List'!$G$4,$S69-4,0))</f>
        <v>0</v>
      </c>
      <c r="I69" s="248" t="str">
        <f ca="1">IF(ISERROR($S69),"",OFFSET('Smelter Reference List'!$H$4,$S69-4,0))</f>
        <v>Fanling</v>
      </c>
      <c r="J69" s="248" t="str">
        <f ca="1">IF(ISERROR($S69),"",OFFSET('Smelter Reference List'!$I$4,$S69-4,0))</f>
        <v>Hong Kong</v>
      </c>
      <c r="K69" s="245"/>
      <c r="L69" s="245"/>
      <c r="M69" s="245"/>
      <c r="N69" s="245"/>
      <c r="O69" s="245"/>
      <c r="P69" s="245"/>
      <c r="Q69" s="246"/>
      <c r="R69" s="233"/>
      <c r="S69" s="234">
        <f>IF(C69="",NA(),MATCH($B69&amp;$C69,'Smelter Reference List'!$J:$J,0))</f>
        <v>75</v>
      </c>
      <c r="T69" s="235"/>
      <c r="U69" s="235">
        <f t="shared" si="0"/>
        <v>0</v>
      </c>
      <c r="V69" s="235"/>
      <c r="W69" s="235"/>
      <c r="Y69" s="228" t="str">
        <f t="shared" si="1"/>
        <v>GoldHeraeus Ltd. Hong Kong</v>
      </c>
    </row>
    <row r="70" spans="1:25" s="228" customFormat="1" ht="20.399999999999999">
      <c r="A70" s="257" t="s">
        <v>1315</v>
      </c>
      <c r="B70" s="232" t="s">
        <v>2323</v>
      </c>
      <c r="C70" s="297" t="s">
        <v>4716</v>
      </c>
      <c r="D70" s="161" t="s">
        <v>4716</v>
      </c>
      <c r="E70" s="161" t="s">
        <v>2205</v>
      </c>
      <c r="F70" s="161" t="s">
        <v>1315</v>
      </c>
      <c r="G70" s="161" t="s">
        <v>5171</v>
      </c>
      <c r="H70" s="247">
        <f ca="1">IF(ISERROR($S70),"",OFFSET('Smelter Reference List'!$G$4,$S70-4,0))</f>
        <v>0</v>
      </c>
      <c r="I70" s="248" t="str">
        <f ca="1">IF(ISERROR($S70),"",OFFSET('Smelter Reference List'!$H$4,$S70-4,0))</f>
        <v>Madrid</v>
      </c>
      <c r="J70" s="248" t="str">
        <f ca="1">IF(ISERROR($S70),"",OFFSET('Smelter Reference List'!$I$4,$S70-4,0))</f>
        <v>Community of Madrid</v>
      </c>
      <c r="K70" s="245"/>
      <c r="L70" s="245"/>
      <c r="M70" s="245"/>
      <c r="N70" s="245"/>
      <c r="O70" s="245"/>
      <c r="P70" s="245"/>
      <c r="Q70" s="246"/>
      <c r="R70" s="233"/>
      <c r="S70" s="234">
        <f>IF(C70="",NA(),MATCH($B70&amp;$C70,'Smelter Reference List'!$J:$J,0))</f>
        <v>171</v>
      </c>
      <c r="T70" s="235"/>
      <c r="U70" s="235">
        <f t="shared" ref="U70:U133" si="2">IF(AND(C70="Smelter not listed",OR(LEN(D70)=0,LEN(E70)=0)),1,0)</f>
        <v>0</v>
      </c>
      <c r="V70" s="235"/>
      <c r="W70" s="235"/>
      <c r="Y70" s="228" t="str">
        <f t="shared" ref="Y70:Y133" si="3">B70&amp;C70</f>
        <v>GoldSEMPSA Joyería Platería S.A.</v>
      </c>
    </row>
    <row r="71" spans="1:25" s="228" customFormat="1" ht="20.399999999999999">
      <c r="A71" s="257" t="s">
        <v>1265</v>
      </c>
      <c r="B71" s="232" t="s">
        <v>2323</v>
      </c>
      <c r="C71" s="297" t="s">
        <v>2451</v>
      </c>
      <c r="D71" s="161" t="s">
        <v>2451</v>
      </c>
      <c r="E71" s="161" t="s">
        <v>2195</v>
      </c>
      <c r="F71" s="161" t="s">
        <v>1265</v>
      </c>
      <c r="G71" s="161" t="s">
        <v>5172</v>
      </c>
      <c r="H71" s="247">
        <f ca="1">IF(ISERROR($S71),"",OFFSET('Smelter Reference List'!$G$4,$S71-4,0))</f>
        <v>0</v>
      </c>
      <c r="I71" s="248" t="str">
        <f ca="1">IF(ISERROR($S71),"",OFFSET('Smelter Reference List'!$H$4,$S71-4,0))</f>
        <v>Hanau</v>
      </c>
      <c r="J71" s="248" t="str">
        <f ca="1">IF(ISERROR($S71),"",OFFSET('Smelter Reference List'!$I$4,$S71-4,0))</f>
        <v>Hesse</v>
      </c>
      <c r="K71" s="245"/>
      <c r="L71" s="245"/>
      <c r="M71" s="245"/>
      <c r="N71" s="245"/>
      <c r="O71" s="245"/>
      <c r="P71" s="245"/>
      <c r="Q71" s="246"/>
      <c r="R71" s="233"/>
      <c r="S71" s="234">
        <f>IF(C71="",NA(),MATCH($B71&amp;$C71,'Smelter Reference List'!$J:$J,0))</f>
        <v>76</v>
      </c>
      <c r="T71" s="235"/>
      <c r="U71" s="235">
        <f t="shared" si="2"/>
        <v>0</v>
      </c>
      <c r="V71" s="235"/>
      <c r="W71" s="235"/>
      <c r="Y71" s="228" t="str">
        <f t="shared" si="3"/>
        <v>GoldHeraeus Precious Metals GmbH &amp; Co. KG</v>
      </c>
    </row>
    <row r="72" spans="1:25" s="228" customFormat="1" ht="20.399999999999999">
      <c r="A72" s="257" t="s">
        <v>1263</v>
      </c>
      <c r="B72" s="232" t="s">
        <v>2323</v>
      </c>
      <c r="C72" s="297" t="s">
        <v>1959</v>
      </c>
      <c r="D72" s="161" t="s">
        <v>1959</v>
      </c>
      <c r="E72" s="161" t="s">
        <v>2195</v>
      </c>
      <c r="F72" s="161" t="s">
        <v>1263</v>
      </c>
      <c r="G72" s="161" t="s">
        <v>5173</v>
      </c>
      <c r="H72" s="247">
        <f ca="1">IF(ISERROR($S72),"",OFFSET('Smelter Reference List'!$G$4,$S72-4,0))</f>
        <v>0</v>
      </c>
      <c r="I72" s="248" t="str">
        <f ca="1">IF(ISERROR($S72),"",OFFSET('Smelter Reference List'!$H$4,$S72-4,0))</f>
        <v>Pforzheim</v>
      </c>
      <c r="J72" s="248" t="str">
        <f ca="1">IF(ISERROR($S72),"",OFFSET('Smelter Reference List'!$I$4,$S72-4,0))</f>
        <v>Baden-Württemberg</v>
      </c>
      <c r="K72" s="245"/>
      <c r="L72" s="245"/>
      <c r="M72" s="245"/>
      <c r="N72" s="245"/>
      <c r="O72" s="245"/>
      <c r="P72" s="245"/>
      <c r="Q72" s="246"/>
      <c r="R72" s="233"/>
      <c r="S72" s="234">
        <f>IF(C72="",NA(),MATCH($B72&amp;$C72,'Smelter Reference List'!$J:$J,0))</f>
        <v>71</v>
      </c>
      <c r="T72" s="235"/>
      <c r="U72" s="235">
        <f t="shared" si="2"/>
        <v>0</v>
      </c>
      <c r="V72" s="235"/>
      <c r="W72" s="235"/>
      <c r="Y72" s="228" t="str">
        <f t="shared" si="3"/>
        <v>GoldHeimerle + Meule GmbH</v>
      </c>
    </row>
    <row r="73" spans="1:25" s="228" customFormat="1" ht="20.399999999999999">
      <c r="A73" s="257" t="s">
        <v>1242</v>
      </c>
      <c r="B73" s="232" t="s">
        <v>2323</v>
      </c>
      <c r="C73" s="297" t="s">
        <v>2448</v>
      </c>
      <c r="D73" s="161" t="s">
        <v>2448</v>
      </c>
      <c r="E73" s="161" t="s">
        <v>2195</v>
      </c>
      <c r="F73" s="161" t="s">
        <v>1242</v>
      </c>
      <c r="G73" s="161" t="s">
        <v>5174</v>
      </c>
      <c r="H73" s="247">
        <f ca="1">IF(ISERROR($S73),"",OFFSET('Smelter Reference List'!$G$4,$S73-4,0))</f>
        <v>0</v>
      </c>
      <c r="I73" s="248" t="str">
        <f ca="1">IF(ISERROR($S73),"",OFFSET('Smelter Reference List'!$H$4,$S73-4,0))</f>
        <v>Hamburg</v>
      </c>
      <c r="J73" s="248" t="str">
        <f ca="1">IF(ISERROR($S73),"",OFFSET('Smelter Reference List'!$I$4,$S73-4,0))</f>
        <v>Hamburg State</v>
      </c>
      <c r="K73" s="245"/>
      <c r="L73" s="245"/>
      <c r="M73" s="245"/>
      <c r="N73" s="245"/>
      <c r="O73" s="245"/>
      <c r="P73" s="245"/>
      <c r="Q73" s="246"/>
      <c r="R73" s="233"/>
      <c r="S73" s="234">
        <f>IF(C73="",NA(),MATCH($B73&amp;$C73,'Smelter Reference List'!$J:$J,0))</f>
        <v>26</v>
      </c>
      <c r="T73" s="235"/>
      <c r="U73" s="235">
        <f t="shared" si="2"/>
        <v>0</v>
      </c>
      <c r="V73" s="235"/>
      <c r="W73" s="235"/>
      <c r="Y73" s="228" t="str">
        <f t="shared" si="3"/>
        <v>GoldAurubis AG</v>
      </c>
    </row>
    <row r="74" spans="1:25" s="228" customFormat="1" ht="20.399999999999999">
      <c r="A74" s="257" t="s">
        <v>1235</v>
      </c>
      <c r="B74" s="232" t="s">
        <v>2323</v>
      </c>
      <c r="C74" s="297" t="s">
        <v>70</v>
      </c>
      <c r="D74" s="161" t="s">
        <v>70</v>
      </c>
      <c r="E74" s="161" t="s">
        <v>2195</v>
      </c>
      <c r="F74" s="161" t="s">
        <v>1235</v>
      </c>
      <c r="G74" s="161" t="s">
        <v>5175</v>
      </c>
      <c r="H74" s="247">
        <f ca="1">IF(ISERROR($S74),"",OFFSET('Smelter Reference List'!$G$4,$S74-4,0))</f>
        <v>0</v>
      </c>
      <c r="I74" s="248" t="str">
        <f ca="1">IF(ISERROR($S74),"",OFFSET('Smelter Reference List'!$H$4,$S74-4,0))</f>
        <v>Pforzheim</v>
      </c>
      <c r="J74" s="248" t="str">
        <f ca="1">IF(ISERROR($S74),"",OFFSET('Smelter Reference List'!$I$4,$S74-4,0))</f>
        <v>Baden-Württemberg</v>
      </c>
      <c r="K74" s="245"/>
      <c r="L74" s="245"/>
      <c r="M74" s="245"/>
      <c r="N74" s="245"/>
      <c r="O74" s="245"/>
      <c r="P74" s="245"/>
      <c r="Q74" s="246"/>
      <c r="R74" s="233"/>
      <c r="S74" s="234">
        <f>IF(C74="",NA(),MATCH($B74&amp;$C74,'Smelter Reference List'!$J:$J,0))</f>
        <v>11</v>
      </c>
      <c r="T74" s="235"/>
      <c r="U74" s="235">
        <f t="shared" si="2"/>
        <v>0</v>
      </c>
      <c r="V74" s="235"/>
      <c r="W74" s="235"/>
      <c r="Y74" s="228" t="str">
        <f t="shared" si="3"/>
        <v>GoldAllgemeine Gold-und Silberscheideanstalt A.G.</v>
      </c>
    </row>
    <row r="75" spans="1:25" s="228" customFormat="1" ht="20.399999999999999">
      <c r="A75" s="257" t="s">
        <v>1337</v>
      </c>
      <c r="B75" s="232" t="s">
        <v>2323</v>
      </c>
      <c r="C75" s="297" t="s">
        <v>4290</v>
      </c>
      <c r="D75" s="161" t="s">
        <v>4290</v>
      </c>
      <c r="E75" s="161" t="s">
        <v>2181</v>
      </c>
      <c r="F75" s="161" t="s">
        <v>1337</v>
      </c>
      <c r="G75" s="161" t="s">
        <v>5176</v>
      </c>
      <c r="H75" s="247">
        <f ca="1">IF(ISERROR($S75),"",OFFSET('Smelter Reference List'!$G$4,$S75-4,0))</f>
        <v>0</v>
      </c>
      <c r="I75" s="248" t="str">
        <f ca="1">IF(ISERROR($S75),"",OFFSET('Smelter Reference List'!$H$4,$S75-4,0))</f>
        <v>Shanghang</v>
      </c>
      <c r="J75" s="248" t="str">
        <f ca="1">IF(ISERROR($S75),"",OFFSET('Smelter Reference List'!$I$4,$S75-4,0))</f>
        <v>Fujian</v>
      </c>
      <c r="K75" s="245"/>
      <c r="L75" s="245"/>
      <c r="M75" s="245"/>
      <c r="N75" s="245"/>
      <c r="O75" s="245"/>
      <c r="P75" s="245"/>
      <c r="Q75" s="246"/>
      <c r="R75" s="233"/>
      <c r="S75" s="234">
        <f>IF(C75="",NA(),MATCH($B75&amp;$C75,'Smelter Reference List'!$J:$J,0))</f>
        <v>236</v>
      </c>
      <c r="T75" s="235"/>
      <c r="U75" s="235">
        <f t="shared" si="2"/>
        <v>0</v>
      </c>
      <c r="V75" s="235"/>
      <c r="W75" s="235"/>
      <c r="Y75" s="228" t="str">
        <f t="shared" si="3"/>
        <v>GoldZijin Mining Group Co., Ltd. Gold Refinery</v>
      </c>
    </row>
    <row r="76" spans="1:25" s="228" customFormat="1" ht="20.399999999999999">
      <c r="A76" s="257" t="s">
        <v>1336</v>
      </c>
      <c r="B76" s="232" t="s">
        <v>2323</v>
      </c>
      <c r="C76" s="297" t="s">
        <v>2575</v>
      </c>
      <c r="D76" s="161" t="s">
        <v>2575</v>
      </c>
      <c r="E76" s="161" t="s">
        <v>2181</v>
      </c>
      <c r="F76" s="161" t="s">
        <v>1336</v>
      </c>
      <c r="G76" s="161" t="s">
        <v>5177</v>
      </c>
      <c r="H76" s="247">
        <f ca="1">IF(ISERROR($S76),"",OFFSET('Smelter Reference List'!$G$4,$S76-4,0))</f>
        <v>0</v>
      </c>
      <c r="I76" s="248" t="str">
        <f ca="1">IF(ISERROR($S76),"",OFFSET('Smelter Reference List'!$H$4,$S76-4,0))</f>
        <v>Sanmenxia</v>
      </c>
      <c r="J76" s="248" t="str">
        <f ca="1">IF(ISERROR($S76),"",OFFSET('Smelter Reference List'!$I$4,$S76-4,0))</f>
        <v>Henan</v>
      </c>
      <c r="K76" s="245"/>
      <c r="L76" s="245"/>
      <c r="M76" s="245"/>
      <c r="N76" s="245"/>
      <c r="O76" s="245"/>
      <c r="P76" s="245"/>
      <c r="Q76" s="246"/>
      <c r="R76" s="233"/>
      <c r="S76" s="234">
        <f>IF(C76="",NA(),MATCH($B76&amp;$C76,'Smelter Reference List'!$J:$J,0))</f>
        <v>234</v>
      </c>
      <c r="T76" s="235"/>
      <c r="U76" s="235">
        <f t="shared" si="2"/>
        <v>0</v>
      </c>
      <c r="V76" s="235"/>
      <c r="W76" s="235"/>
      <c r="Y76" s="228" t="str">
        <f t="shared" si="3"/>
        <v>GoldZhongyuan Gold Smelter of Zhongjin Gold Corporation</v>
      </c>
    </row>
    <row r="77" spans="1:25" s="228" customFormat="1" ht="20.399999999999999">
      <c r="A77" s="257" t="s">
        <v>1316</v>
      </c>
      <c r="B77" s="232" t="s">
        <v>2323</v>
      </c>
      <c r="C77" s="297" t="s">
        <v>4174</v>
      </c>
      <c r="D77" s="161" t="s">
        <v>4174</v>
      </c>
      <c r="E77" s="161" t="s">
        <v>2181</v>
      </c>
      <c r="F77" s="161" t="s">
        <v>1316</v>
      </c>
      <c r="G77" s="161" t="s">
        <v>5178</v>
      </c>
      <c r="H77" s="247">
        <f ca="1">IF(ISERROR($S77),"",OFFSET('Smelter Reference List'!$G$4,$S77-4,0))</f>
        <v>0</v>
      </c>
      <c r="I77" s="248" t="str">
        <f ca="1">IF(ISERROR($S77),"",OFFSET('Smelter Reference List'!$H$4,$S77-4,0))</f>
        <v>Zhaoyuan</v>
      </c>
      <c r="J77" s="248" t="str">
        <f ca="1">IF(ISERROR($S77),"",OFFSET('Smelter Reference List'!$I$4,$S77-4,0))</f>
        <v>Shandong</v>
      </c>
      <c r="K77" s="245"/>
      <c r="L77" s="245"/>
      <c r="M77" s="245"/>
      <c r="N77" s="245"/>
      <c r="O77" s="245"/>
      <c r="P77" s="245"/>
      <c r="Q77" s="246"/>
      <c r="R77" s="233"/>
      <c r="S77" s="234">
        <f>IF(C77="",NA(),MATCH($B77&amp;$C77,'Smelter Reference List'!$J:$J,0))</f>
        <v>176</v>
      </c>
      <c r="T77" s="235"/>
      <c r="U77" s="235">
        <f t="shared" si="2"/>
        <v>0</v>
      </c>
      <c r="V77" s="235"/>
      <c r="W77" s="235"/>
      <c r="Y77" s="228" t="str">
        <f t="shared" si="3"/>
        <v>GoldShandong Zhaojin Gold &amp; Silver Refinery Co., Ltd.</v>
      </c>
    </row>
    <row r="78" spans="1:25" s="228" customFormat="1" ht="20.399999999999999">
      <c r="A78" s="257" t="s">
        <v>1324</v>
      </c>
      <c r="B78" s="232" t="s">
        <v>2323</v>
      </c>
      <c r="C78" s="297" t="s">
        <v>4177</v>
      </c>
      <c r="D78" s="161" t="s">
        <v>4177</v>
      </c>
      <c r="E78" s="161" t="s">
        <v>2181</v>
      </c>
      <c r="F78" s="161" t="s">
        <v>1324</v>
      </c>
      <c r="G78" s="161" t="s">
        <v>5179</v>
      </c>
      <c r="H78" s="247">
        <f ca="1">IF(ISERROR($S78),"",OFFSET('Smelter Reference List'!$G$4,$S78-4,0))</f>
        <v>0</v>
      </c>
      <c r="I78" s="248" t="str">
        <f ca="1">IF(ISERROR($S78),"",OFFSET('Smelter Reference List'!$H$4,$S78-4,0))</f>
        <v>Laizhou</v>
      </c>
      <c r="J78" s="248" t="str">
        <f ca="1">IF(ISERROR($S78),"",OFFSET('Smelter Reference List'!$I$4,$S78-4,0))</f>
        <v>Yantai</v>
      </c>
      <c r="K78" s="245"/>
      <c r="L78" s="245"/>
      <c r="M78" s="245"/>
      <c r="N78" s="245"/>
      <c r="O78" s="245"/>
      <c r="P78" s="245"/>
      <c r="Q78" s="246"/>
      <c r="R78" s="233"/>
      <c r="S78" s="234">
        <f>IF(C78="",NA(),MATCH($B78&amp;$C78,'Smelter Reference List'!$J:$J,0))</f>
        <v>204</v>
      </c>
      <c r="T78" s="235"/>
      <c r="U78" s="235">
        <f t="shared" si="2"/>
        <v>0</v>
      </c>
      <c r="V78" s="235"/>
      <c r="W78" s="235"/>
      <c r="Y78" s="228" t="str">
        <f t="shared" si="3"/>
        <v>GoldThe Refinery of Shandong Gold Mining Co., Ltd.</v>
      </c>
    </row>
    <row r="79" spans="1:25" s="228" customFormat="1" ht="20.399999999999999">
      <c r="A79" s="257" t="s">
        <v>1272</v>
      </c>
      <c r="B79" s="232" t="s">
        <v>2323</v>
      </c>
      <c r="C79" s="297" t="s">
        <v>4689</v>
      </c>
      <c r="D79" s="161" t="s">
        <v>4689</v>
      </c>
      <c r="E79" s="161" t="s">
        <v>2181</v>
      </c>
      <c r="F79" s="161" t="s">
        <v>1272</v>
      </c>
      <c r="G79" s="161" t="s">
        <v>5180</v>
      </c>
      <c r="H79" s="247">
        <f ca="1">IF(ISERROR($S79),"",OFFSET('Smelter Reference List'!$G$4,$S79-4,0))</f>
        <v>0</v>
      </c>
      <c r="I79" s="248" t="str">
        <f ca="1">IF(ISERROR($S79),"",OFFSET('Smelter Reference List'!$H$4,$S79-4,0))</f>
        <v>Guixi City</v>
      </c>
      <c r="J79" s="248" t="str">
        <f ca="1">IF(ISERROR($S79),"",OFFSET('Smelter Reference List'!$I$4,$S79-4,0))</f>
        <v>Jiangxi</v>
      </c>
      <c r="K79" s="245"/>
      <c r="L79" s="245"/>
      <c r="M79" s="245"/>
      <c r="N79" s="245"/>
      <c r="O79" s="245"/>
      <c r="P79" s="245"/>
      <c r="Q79" s="246"/>
      <c r="R79" s="233"/>
      <c r="S79" s="234">
        <f>IF(C79="",NA(),MATCH($B79&amp;$C79,'Smelter Reference List'!$J:$J,0))</f>
        <v>86</v>
      </c>
      <c r="T79" s="235"/>
      <c r="U79" s="235">
        <f t="shared" si="2"/>
        <v>0</v>
      </c>
      <c r="V79" s="235"/>
      <c r="W79" s="235"/>
      <c r="Y79" s="228" t="str">
        <f t="shared" si="3"/>
        <v>GoldJiangxi Copper Co., Ltd.</v>
      </c>
    </row>
    <row r="80" spans="1:25" s="228" customFormat="1" ht="20.399999999999999">
      <c r="A80" s="257" t="s">
        <v>1268</v>
      </c>
      <c r="B80" s="232" t="s">
        <v>2323</v>
      </c>
      <c r="C80" s="297" t="s">
        <v>4688</v>
      </c>
      <c r="D80" s="161" t="s">
        <v>4688</v>
      </c>
      <c r="E80" s="161" t="s">
        <v>2181</v>
      </c>
      <c r="F80" s="161" t="s">
        <v>1268</v>
      </c>
      <c r="G80" s="161" t="s">
        <v>5181</v>
      </c>
      <c r="H80" s="247">
        <f ca="1">IF(ISERROR($S80),"",OFFSET('Smelter Reference List'!$G$4,$S80-4,0))</f>
        <v>0</v>
      </c>
      <c r="I80" s="248" t="str">
        <f ca="1">IF(ISERROR($S80),"",OFFSET('Smelter Reference List'!$H$4,$S80-4,0))</f>
        <v>Hohhot</v>
      </c>
      <c r="J80" s="248" t="str">
        <f ca="1">IF(ISERROR($S80),"",OFFSET('Smelter Reference List'!$I$4,$S80-4,0))</f>
        <v>Inner Mongolia</v>
      </c>
      <c r="K80" s="245"/>
      <c r="L80" s="245"/>
      <c r="M80" s="245"/>
      <c r="N80" s="245"/>
      <c r="O80" s="245"/>
      <c r="P80" s="245"/>
      <c r="Q80" s="246"/>
      <c r="R80" s="233"/>
      <c r="S80" s="234">
        <f>IF(C80="",NA(),MATCH($B80&amp;$C80,'Smelter Reference List'!$J:$J,0))</f>
        <v>81</v>
      </c>
      <c r="T80" s="235"/>
      <c r="U80" s="235">
        <f t="shared" si="2"/>
        <v>0</v>
      </c>
      <c r="V80" s="235"/>
      <c r="W80" s="235"/>
      <c r="Y80" s="228" t="str">
        <f t="shared" si="3"/>
        <v>GoldInner Mongolia Qiankun Gold and Silver Refinery Share Co., Ltd.</v>
      </c>
    </row>
    <row r="81" spans="1:25" s="228" customFormat="1" ht="20.399999999999999">
      <c r="A81" s="257" t="s">
        <v>1309</v>
      </c>
      <c r="B81" s="232" t="s">
        <v>2323</v>
      </c>
      <c r="C81" s="297" t="s">
        <v>4706</v>
      </c>
      <c r="D81" s="161" t="s">
        <v>4706</v>
      </c>
      <c r="E81" s="161" t="s">
        <v>2179</v>
      </c>
      <c r="F81" s="161" t="s">
        <v>1309</v>
      </c>
      <c r="G81" s="161" t="s">
        <v>5182</v>
      </c>
      <c r="H81" s="247">
        <f ca="1">IF(ISERROR($S81),"",OFFSET('Smelter Reference List'!$G$4,$S81-4,0))</f>
        <v>0</v>
      </c>
      <c r="I81" s="248" t="str">
        <f ca="1">IF(ISERROR($S81),"",OFFSET('Smelter Reference List'!$H$4,$S81-4,0))</f>
        <v>La Chaux-de-Fonds</v>
      </c>
      <c r="J81" s="248" t="str">
        <f ca="1">IF(ISERROR($S81),"",OFFSET('Smelter Reference List'!$I$4,$S81-4,0))</f>
        <v>Neuchâtel</v>
      </c>
      <c r="K81" s="245"/>
      <c r="L81" s="245"/>
      <c r="M81" s="245"/>
      <c r="N81" s="245"/>
      <c r="O81" s="245"/>
      <c r="P81" s="245"/>
      <c r="Q81" s="246"/>
      <c r="R81" s="233"/>
      <c r="S81" s="234">
        <f>IF(C81="",NA(),MATCH($B81&amp;$C81,'Smelter Reference List'!$J:$J,0))</f>
        <v>154</v>
      </c>
      <c r="T81" s="235"/>
      <c r="U81" s="235">
        <f t="shared" si="2"/>
        <v>0</v>
      </c>
      <c r="V81" s="235"/>
      <c r="W81" s="235"/>
      <c r="Y81" s="228" t="str">
        <f t="shared" si="3"/>
        <v>GoldPX Précinox S.A.</v>
      </c>
    </row>
    <row r="82" spans="1:25" s="228" customFormat="1" ht="20.399999999999999">
      <c r="A82" s="257" t="s">
        <v>1331</v>
      </c>
      <c r="B82" s="232" t="s">
        <v>2323</v>
      </c>
      <c r="C82" s="297" t="s">
        <v>4728</v>
      </c>
      <c r="D82" s="161" t="s">
        <v>4728</v>
      </c>
      <c r="E82" s="161" t="s">
        <v>2179</v>
      </c>
      <c r="F82" s="161" t="s">
        <v>1331</v>
      </c>
      <c r="G82" s="161" t="s">
        <v>5183</v>
      </c>
      <c r="H82" s="247">
        <f ca="1">IF(ISERROR($S82),"",OFFSET('Smelter Reference List'!$G$4,$S82-4,0))</f>
        <v>0</v>
      </c>
      <c r="I82" s="248" t="str">
        <f ca="1">IF(ISERROR($S82),"",OFFSET('Smelter Reference List'!$H$4,$S82-4,0))</f>
        <v>Balerna</v>
      </c>
      <c r="J82" s="248" t="str">
        <f ca="1">IF(ISERROR($S82),"",OFFSET('Smelter Reference List'!$I$4,$S82-4,0))</f>
        <v>Ticino</v>
      </c>
      <c r="K82" s="245"/>
      <c r="L82" s="245"/>
      <c r="M82" s="245"/>
      <c r="N82" s="245"/>
      <c r="O82" s="245"/>
      <c r="P82" s="245"/>
      <c r="Q82" s="246"/>
      <c r="R82" s="233"/>
      <c r="S82" s="234">
        <f>IF(C82="",NA(),MATCH($B82&amp;$C82,'Smelter Reference List'!$J:$J,0))</f>
        <v>217</v>
      </c>
      <c r="T82" s="235"/>
      <c r="U82" s="235">
        <f t="shared" si="2"/>
        <v>0</v>
      </c>
      <c r="V82" s="235"/>
      <c r="W82" s="235"/>
      <c r="Y82" s="228" t="str">
        <f t="shared" si="3"/>
        <v>GoldValcambi S.A.</v>
      </c>
    </row>
    <row r="83" spans="1:25" s="228" customFormat="1" ht="20.399999999999999">
      <c r="A83" s="257" t="s">
        <v>1305</v>
      </c>
      <c r="B83" s="232" t="s">
        <v>2323</v>
      </c>
      <c r="C83" s="297" t="s">
        <v>4705</v>
      </c>
      <c r="D83" s="161" t="s">
        <v>4705</v>
      </c>
      <c r="E83" s="161" t="s">
        <v>2179</v>
      </c>
      <c r="F83" s="161" t="s">
        <v>1305</v>
      </c>
      <c r="G83" s="161" t="s">
        <v>5184</v>
      </c>
      <c r="H83" s="247">
        <f ca="1">IF(ISERROR($S83),"",OFFSET('Smelter Reference List'!$G$4,$S83-4,0))</f>
        <v>0</v>
      </c>
      <c r="I83" s="248" t="str">
        <f ca="1">IF(ISERROR($S83),"",OFFSET('Smelter Reference List'!$H$4,$S83-4,0))</f>
        <v>Castel San Pietro</v>
      </c>
      <c r="J83" s="248" t="str">
        <f ca="1">IF(ISERROR($S83),"",OFFSET('Smelter Reference List'!$I$4,$S83-4,0))</f>
        <v>Ticino</v>
      </c>
      <c r="K83" s="245"/>
      <c r="L83" s="245"/>
      <c r="M83" s="245"/>
      <c r="N83" s="245"/>
      <c r="O83" s="245"/>
      <c r="P83" s="245"/>
      <c r="Q83" s="246"/>
      <c r="R83" s="233"/>
      <c r="S83" s="234">
        <f>IF(C83="",NA(),MATCH($B83&amp;$C83,'Smelter Reference List'!$J:$J,0))</f>
        <v>146</v>
      </c>
      <c r="T83" s="235"/>
      <c r="U83" s="235">
        <f t="shared" si="2"/>
        <v>0</v>
      </c>
      <c r="V83" s="235"/>
      <c r="W83" s="235"/>
      <c r="Y83" s="228" t="str">
        <f t="shared" si="3"/>
        <v>GoldPAMP S.A.</v>
      </c>
    </row>
    <row r="84" spans="1:25" s="228" customFormat="1" ht="20.399999999999999">
      <c r="A84" s="257" t="s">
        <v>1293</v>
      </c>
      <c r="B84" s="232" t="s">
        <v>2323</v>
      </c>
      <c r="C84" s="297" t="s">
        <v>4697</v>
      </c>
      <c r="D84" s="161" t="s">
        <v>4697</v>
      </c>
      <c r="E84" s="161" t="s">
        <v>2179</v>
      </c>
      <c r="F84" s="161" t="s">
        <v>1293</v>
      </c>
      <c r="G84" s="161" t="s">
        <v>5185</v>
      </c>
      <c r="H84" s="247">
        <f ca="1">IF(ISERROR($S84),"",OFFSET('Smelter Reference List'!$G$4,$S84-4,0))</f>
        <v>0</v>
      </c>
      <c r="I84" s="248" t="str">
        <f ca="1">IF(ISERROR($S84),"",OFFSET('Smelter Reference List'!$H$4,$S84-4,0))</f>
        <v>Marin</v>
      </c>
      <c r="J84" s="248" t="str">
        <f ca="1">IF(ISERROR($S84),"",OFFSET('Smelter Reference List'!$I$4,$S84-4,0))</f>
        <v>Neuchâtel</v>
      </c>
      <c r="K84" s="245"/>
      <c r="L84" s="245"/>
      <c r="M84" s="245"/>
      <c r="N84" s="245"/>
      <c r="O84" s="245"/>
      <c r="P84" s="245"/>
      <c r="Q84" s="246"/>
      <c r="R84" s="233"/>
      <c r="S84" s="234">
        <f>IF(C84="",NA(),MATCH($B84&amp;$C84,'Smelter Reference List'!$J:$J,0))</f>
        <v>123</v>
      </c>
      <c r="T84" s="235"/>
      <c r="U84" s="235">
        <f t="shared" si="2"/>
        <v>0</v>
      </c>
      <c r="V84" s="235"/>
      <c r="W84" s="235"/>
      <c r="Y84" s="228" t="str">
        <f t="shared" si="3"/>
        <v>GoldMetalor Technologies S.A.</v>
      </c>
    </row>
    <row r="85" spans="1:25" s="228" customFormat="1" ht="20.399999999999999">
      <c r="A85" s="257" t="s">
        <v>1238</v>
      </c>
      <c r="B85" s="232" t="s">
        <v>2323</v>
      </c>
      <c r="C85" s="297" t="s">
        <v>4669</v>
      </c>
      <c r="D85" s="161" t="s">
        <v>4669</v>
      </c>
      <c r="E85" s="161" t="s">
        <v>2179</v>
      </c>
      <c r="F85" s="161" t="s">
        <v>1238</v>
      </c>
      <c r="G85" s="161" t="s">
        <v>5186</v>
      </c>
      <c r="H85" s="247">
        <f ca="1">IF(ISERROR($S85),"",OFFSET('Smelter Reference List'!$G$4,$S85-4,0))</f>
        <v>0</v>
      </c>
      <c r="I85" s="248" t="str">
        <f ca="1">IF(ISERROR($S85),"",OFFSET('Smelter Reference List'!$H$4,$S85-4,0))</f>
        <v>Mendrisio</v>
      </c>
      <c r="J85" s="248" t="str">
        <f ca="1">IF(ISERROR($S85),"",OFFSET('Smelter Reference List'!$I$4,$S85-4,0))</f>
        <v>Ticino</v>
      </c>
      <c r="K85" s="245"/>
      <c r="L85" s="245"/>
      <c r="M85" s="245"/>
      <c r="N85" s="245"/>
      <c r="O85" s="245"/>
      <c r="P85" s="245"/>
      <c r="Q85" s="246"/>
      <c r="R85" s="233"/>
      <c r="S85" s="234">
        <f>IF(C85="",NA(),MATCH($B85&amp;$C85,'Smelter Reference List'!$J:$J,0))</f>
        <v>17</v>
      </c>
      <c r="T85" s="235"/>
      <c r="U85" s="235">
        <f t="shared" si="2"/>
        <v>0</v>
      </c>
      <c r="V85" s="235"/>
      <c r="W85" s="235"/>
      <c r="Y85" s="228" t="str">
        <f t="shared" si="3"/>
        <v>GoldArgor-Heraeus S.A.</v>
      </c>
    </row>
    <row r="86" spans="1:25" s="228" customFormat="1" ht="20.399999999999999">
      <c r="A86" s="257" t="s">
        <v>1248</v>
      </c>
      <c r="B86" s="232" t="s">
        <v>2323</v>
      </c>
      <c r="C86" s="297" t="s">
        <v>4323</v>
      </c>
      <c r="D86" s="161" t="s">
        <v>4323</v>
      </c>
      <c r="E86" s="161" t="s">
        <v>2177</v>
      </c>
      <c r="F86" s="161" t="s">
        <v>1248</v>
      </c>
      <c r="G86" s="161" t="s">
        <v>5187</v>
      </c>
      <c r="H86" s="247">
        <f ca="1">IF(ISERROR($S86),"",OFFSET('Smelter Reference List'!$G$4,$S86-4,0))</f>
        <v>0</v>
      </c>
      <c r="I86" s="248" t="str">
        <f ca="1">IF(ISERROR($S86),"",OFFSET('Smelter Reference List'!$H$4,$S86-4,0))</f>
        <v>Montréal</v>
      </c>
      <c r="J86" s="248" t="str">
        <f ca="1">IF(ISERROR($S86),"",OFFSET('Smelter Reference List'!$I$4,$S86-4,0))</f>
        <v>Quebec</v>
      </c>
      <c r="K86" s="245"/>
      <c r="L86" s="245"/>
      <c r="M86" s="245"/>
      <c r="N86" s="245"/>
      <c r="O86" s="245"/>
      <c r="P86" s="245"/>
      <c r="Q86" s="246"/>
      <c r="R86" s="233"/>
      <c r="S86" s="234">
        <f>IF(C86="",NA(),MATCH($B86&amp;$C86,'Smelter Reference List'!$J:$J,0))</f>
        <v>33</v>
      </c>
      <c r="T86" s="235"/>
      <c r="U86" s="235">
        <f t="shared" si="2"/>
        <v>0</v>
      </c>
      <c r="V86" s="235"/>
      <c r="W86" s="235"/>
      <c r="Y86" s="228" t="str">
        <f t="shared" si="3"/>
        <v>GoldCCR Refinery - Glencore Canada Corporation</v>
      </c>
    </row>
    <row r="87" spans="1:25" s="228" customFormat="1" ht="20.399999999999999">
      <c r="A87" s="257" t="s">
        <v>1311</v>
      </c>
      <c r="B87" s="232" t="s">
        <v>2323</v>
      </c>
      <c r="C87" s="297" t="s">
        <v>1795</v>
      </c>
      <c r="D87" s="161" t="s">
        <v>1795</v>
      </c>
      <c r="E87" s="161" t="s">
        <v>2177</v>
      </c>
      <c r="F87" s="161" t="s">
        <v>1311</v>
      </c>
      <c r="G87" s="161" t="s">
        <v>5188</v>
      </c>
      <c r="H87" s="247">
        <f ca="1">IF(ISERROR($S87),"",OFFSET('Smelter Reference List'!$G$4,$S87-4,0))</f>
        <v>0</v>
      </c>
      <c r="I87" s="248" t="str">
        <f ca="1">IF(ISERROR($S87),"",OFFSET('Smelter Reference List'!$H$4,$S87-4,0))</f>
        <v>Ottawa</v>
      </c>
      <c r="J87" s="248" t="str">
        <f ca="1">IF(ISERROR($S87),"",OFFSET('Smelter Reference List'!$I$4,$S87-4,0))</f>
        <v>Ontario</v>
      </c>
      <c r="K87" s="245"/>
      <c r="L87" s="245"/>
      <c r="M87" s="245"/>
      <c r="N87" s="245"/>
      <c r="O87" s="245"/>
      <c r="P87" s="245"/>
      <c r="Q87" s="246"/>
      <c r="R87" s="233"/>
      <c r="S87" s="234">
        <f>IF(C87="",NA(),MATCH($B87&amp;$C87,'Smelter Reference List'!$J:$J,0))</f>
        <v>159</v>
      </c>
      <c r="T87" s="235"/>
      <c r="U87" s="235">
        <f t="shared" si="2"/>
        <v>0</v>
      </c>
      <c r="V87" s="235"/>
      <c r="W87" s="235"/>
      <c r="Y87" s="228" t="str">
        <f t="shared" si="3"/>
        <v>GoldRoyal Canadian Mint</v>
      </c>
    </row>
    <row r="88" spans="1:25" s="228" customFormat="1" ht="20.399999999999999">
      <c r="A88" s="257" t="s">
        <v>1274</v>
      </c>
      <c r="B88" s="232" t="s">
        <v>2323</v>
      </c>
      <c r="C88" s="297" t="s">
        <v>4671</v>
      </c>
      <c r="D88" s="161" t="s">
        <v>4671</v>
      </c>
      <c r="E88" s="161" t="s">
        <v>2177</v>
      </c>
      <c r="F88" s="161" t="s">
        <v>1274</v>
      </c>
      <c r="G88" s="161" t="s">
        <v>5189</v>
      </c>
      <c r="H88" s="247">
        <f ca="1">IF(ISERROR($S88),"",OFFSET('Smelter Reference List'!$G$4,$S88-4,0))</f>
        <v>0</v>
      </c>
      <c r="I88" s="248" t="str">
        <f ca="1">IF(ISERROR($S88),"",OFFSET('Smelter Reference List'!$H$4,$S88-4,0))</f>
        <v>Brampton</v>
      </c>
      <c r="J88" s="248" t="str">
        <f ca="1">IF(ISERROR($S88),"",OFFSET('Smelter Reference List'!$I$4,$S88-4,0))</f>
        <v>Ontario</v>
      </c>
      <c r="K88" s="245"/>
      <c r="L88" s="245"/>
      <c r="M88" s="245"/>
      <c r="N88" s="245"/>
      <c r="O88" s="245"/>
      <c r="P88" s="245"/>
      <c r="Q88" s="246"/>
      <c r="R88" s="233"/>
      <c r="S88" s="234">
        <f>IF(C88="",NA(),MATCH($B88&amp;$C88,'Smelter Reference List'!$J:$J,0))</f>
        <v>19</v>
      </c>
      <c r="T88" s="235"/>
      <c r="U88" s="235">
        <f t="shared" si="2"/>
        <v>0</v>
      </c>
      <c r="V88" s="235"/>
      <c r="W88" s="235"/>
      <c r="Y88" s="228" t="str">
        <f t="shared" si="3"/>
        <v>GoldAsahi Refining Canada Ltd.</v>
      </c>
    </row>
    <row r="89" spans="1:25" s="228" customFormat="1" ht="20.399999999999999">
      <c r="A89" s="257" t="s">
        <v>1328</v>
      </c>
      <c r="B89" s="232" t="s">
        <v>2323</v>
      </c>
      <c r="C89" s="297" t="s">
        <v>4179</v>
      </c>
      <c r="D89" s="161" t="s">
        <v>4179</v>
      </c>
      <c r="E89" s="161" t="s">
        <v>2170</v>
      </c>
      <c r="F89" s="161" t="s">
        <v>1328</v>
      </c>
      <c r="G89" s="161" t="s">
        <v>5190</v>
      </c>
      <c r="H89" s="247">
        <f ca="1">IF(ISERROR($S89),"",OFFSET('Smelter Reference List'!$G$4,$S89-4,0))</f>
        <v>0</v>
      </c>
      <c r="I89" s="248" t="str">
        <f ca="1">IF(ISERROR($S89),"",OFFSET('Smelter Reference List'!$H$4,$S89-4,0))</f>
        <v>Guarulhos</v>
      </c>
      <c r="J89" s="248" t="str">
        <f ca="1">IF(ISERROR($S89),"",OFFSET('Smelter Reference List'!$I$4,$S89-4,0))</f>
        <v>São Paulo</v>
      </c>
      <c r="K89" s="245"/>
      <c r="L89" s="245"/>
      <c r="M89" s="245"/>
      <c r="N89" s="245"/>
      <c r="O89" s="245"/>
      <c r="P89" s="245"/>
      <c r="Q89" s="246"/>
      <c r="R89" s="233"/>
      <c r="S89" s="234">
        <f>IF(C89="",NA(),MATCH($B89&amp;$C89,'Smelter Reference List'!$J:$J,0))</f>
        <v>212</v>
      </c>
      <c r="T89" s="235"/>
      <c r="U89" s="235">
        <f t="shared" si="2"/>
        <v>0</v>
      </c>
      <c r="V89" s="235"/>
      <c r="W89" s="235"/>
      <c r="Y89" s="228" t="str">
        <f t="shared" si="3"/>
        <v>GoldUmicore Brasil Ltda.</v>
      </c>
    </row>
    <row r="90" spans="1:25" s="228" customFormat="1" ht="20.399999999999999">
      <c r="A90" s="257" t="s">
        <v>1237</v>
      </c>
      <c r="B90" s="232" t="s">
        <v>2323</v>
      </c>
      <c r="C90" s="297" t="s">
        <v>3134</v>
      </c>
      <c r="D90" s="161" t="s">
        <v>3134</v>
      </c>
      <c r="E90" s="161" t="s">
        <v>2170</v>
      </c>
      <c r="F90" s="161" t="s">
        <v>1237</v>
      </c>
      <c r="G90" s="161" t="s">
        <v>5191</v>
      </c>
      <c r="H90" s="247">
        <f ca="1">IF(ISERROR($S90),"",OFFSET('Smelter Reference List'!$G$4,$S90-4,0))</f>
        <v>0</v>
      </c>
      <c r="I90" s="248" t="str">
        <f ca="1">IF(ISERROR($S90),"",OFFSET('Smelter Reference List'!$H$4,$S90-4,0))</f>
        <v>Nova Lima</v>
      </c>
      <c r="J90" s="248" t="str">
        <f ca="1">IF(ISERROR($S90),"",OFFSET('Smelter Reference List'!$I$4,$S90-4,0))</f>
        <v>Minas Gerais</v>
      </c>
      <c r="K90" s="245"/>
      <c r="L90" s="245"/>
      <c r="M90" s="245"/>
      <c r="N90" s="245"/>
      <c r="O90" s="245"/>
      <c r="P90" s="245"/>
      <c r="Q90" s="246"/>
      <c r="R90" s="233"/>
      <c r="S90" s="234">
        <f>IF(C90="",NA(),MATCH($B90&amp;$C90,'Smelter Reference List'!$J:$J,0))</f>
        <v>14</v>
      </c>
      <c r="T90" s="235"/>
      <c r="U90" s="235">
        <f t="shared" si="2"/>
        <v>0</v>
      </c>
      <c r="V90" s="235"/>
      <c r="W90" s="235"/>
      <c r="Y90" s="228" t="str">
        <f t="shared" si="3"/>
        <v>GoldAngloGold Ashanti Córrego do Sítio Mineração</v>
      </c>
    </row>
    <row r="91" spans="1:25" s="228" customFormat="1" ht="20.399999999999999">
      <c r="A91" s="257" t="s">
        <v>1329</v>
      </c>
      <c r="B91" s="232" t="s">
        <v>2323</v>
      </c>
      <c r="C91" s="297" t="s">
        <v>4724</v>
      </c>
      <c r="D91" s="161" t="s">
        <v>4724</v>
      </c>
      <c r="E91" s="161" t="s">
        <v>2158</v>
      </c>
      <c r="F91" s="161" t="s">
        <v>1329</v>
      </c>
      <c r="G91" s="161" t="s">
        <v>5192</v>
      </c>
      <c r="H91" s="247">
        <f ca="1">IF(ISERROR($S91),"",OFFSET('Smelter Reference List'!$G$4,$S91-4,0))</f>
        <v>0</v>
      </c>
      <c r="I91" s="248" t="str">
        <f ca="1">IF(ISERROR($S91),"",OFFSET('Smelter Reference List'!$H$4,$S91-4,0))</f>
        <v>Hoboken</v>
      </c>
      <c r="J91" s="248" t="str">
        <f ca="1">IF(ISERROR($S91),"",OFFSET('Smelter Reference List'!$I$4,$S91-4,0))</f>
        <v>Antwerp</v>
      </c>
      <c r="K91" s="245"/>
      <c r="L91" s="245"/>
      <c r="M91" s="245"/>
      <c r="N91" s="245"/>
      <c r="O91" s="245"/>
      <c r="P91" s="245"/>
      <c r="Q91" s="246"/>
      <c r="R91" s="233"/>
      <c r="S91" s="234">
        <f>IF(C91="",NA(),MATCH($B91&amp;$C91,'Smelter Reference List'!$J:$J,0))</f>
        <v>214</v>
      </c>
      <c r="T91" s="235"/>
      <c r="U91" s="235">
        <f t="shared" si="2"/>
        <v>0</v>
      </c>
      <c r="V91" s="235"/>
      <c r="W91" s="235"/>
      <c r="Y91" s="228" t="str">
        <f t="shared" si="3"/>
        <v>GoldUmicore S.A. Business Unit Precious Metals Refining</v>
      </c>
    </row>
    <row r="92" spans="1:25" s="228" customFormat="1" ht="20.399999999999999">
      <c r="A92" s="257" t="s">
        <v>1332</v>
      </c>
      <c r="B92" s="232" t="s">
        <v>2323</v>
      </c>
      <c r="C92" s="297" t="s">
        <v>2322</v>
      </c>
      <c r="D92" s="161" t="s">
        <v>2322</v>
      </c>
      <c r="E92" s="161" t="s">
        <v>2154</v>
      </c>
      <c r="F92" s="161" t="s">
        <v>1332</v>
      </c>
      <c r="G92" s="161" t="s">
        <v>5193</v>
      </c>
      <c r="H92" s="247">
        <f ca="1">IF(ISERROR($S92),"",OFFSET('Smelter Reference List'!$G$4,$S92-4,0))</f>
        <v>0</v>
      </c>
      <c r="I92" s="248" t="str">
        <f ca="1">IF(ISERROR($S92),"",OFFSET('Smelter Reference List'!$H$4,$S92-4,0))</f>
        <v>Newburn</v>
      </c>
      <c r="J92" s="248" t="str">
        <f ca="1">IF(ISERROR($S92),"",OFFSET('Smelter Reference List'!$I$4,$S92-4,0))</f>
        <v>Western Australia</v>
      </c>
      <c r="K92" s="245"/>
      <c r="L92" s="245"/>
      <c r="M92" s="245"/>
      <c r="N92" s="245"/>
      <c r="O92" s="245"/>
      <c r="P92" s="245"/>
      <c r="Q92" s="246"/>
      <c r="R92" s="233"/>
      <c r="S92" s="234">
        <f>IF(C92="",NA(),MATCH($B92&amp;$C92,'Smelter Reference List'!$J:$J,0))</f>
        <v>218</v>
      </c>
      <c r="T92" s="235"/>
      <c r="U92" s="235">
        <f t="shared" si="2"/>
        <v>0</v>
      </c>
      <c r="V92" s="235"/>
      <c r="W92" s="235"/>
      <c r="Y92" s="228" t="str">
        <f t="shared" si="3"/>
        <v>GoldWestern Australian Mint trading as The Perth Mint</v>
      </c>
    </row>
    <row r="93" spans="1:25" s="228" customFormat="1" ht="20.399999999999999">
      <c r="A93" s="257" t="s">
        <v>2685</v>
      </c>
      <c r="B93" s="232" t="s">
        <v>2323</v>
      </c>
      <c r="C93" s="297" t="s">
        <v>2684</v>
      </c>
      <c r="D93" s="161" t="s">
        <v>2684</v>
      </c>
      <c r="E93" s="161" t="s">
        <v>1759</v>
      </c>
      <c r="F93" s="161" t="s">
        <v>2685</v>
      </c>
      <c r="G93" s="161"/>
      <c r="H93" s="247">
        <f ca="1">IF(ISERROR($S93),"",OFFSET('Smelter Reference List'!$G$4,$S93-4,0))</f>
        <v>0</v>
      </c>
      <c r="I93" s="248" t="str">
        <f ca="1">IF(ISERROR($S93),"",OFFSET('Smelter Reference List'!$H$4,$S93-4,0))</f>
        <v>Warwick</v>
      </c>
      <c r="J93" s="248" t="str">
        <f ca="1">IF(ISERROR($S93),"",OFFSET('Smelter Reference List'!$I$4,$S93-4,0))</f>
        <v>Rhode Island</v>
      </c>
      <c r="K93" s="245"/>
      <c r="L93" s="245"/>
      <c r="M93" s="245"/>
      <c r="N93" s="245"/>
      <c r="O93" s="245"/>
      <c r="P93" s="245"/>
      <c r="Q93" s="246"/>
      <c r="R93" s="233"/>
      <c r="S93" s="234">
        <f>IF(C93="",NA(),MATCH($B93&amp;$C93,'Smelter Reference List'!$J:$J,0))</f>
        <v>6</v>
      </c>
      <c r="T93" s="235"/>
      <c r="U93" s="235">
        <f t="shared" si="2"/>
        <v>0</v>
      </c>
      <c r="V93" s="235"/>
      <c r="W93" s="235"/>
      <c r="Y93" s="228" t="str">
        <f t="shared" si="3"/>
        <v>GoldAdvanced Chemical Company</v>
      </c>
    </row>
    <row r="94" spans="1:25" s="228" customFormat="1" ht="20.399999999999999">
      <c r="A94" s="257" t="s">
        <v>1246</v>
      </c>
      <c r="B94" s="232" t="s">
        <v>2323</v>
      </c>
      <c r="C94" s="297" t="s">
        <v>1245</v>
      </c>
      <c r="D94" s="161" t="s">
        <v>1245</v>
      </c>
      <c r="E94" s="161" t="s">
        <v>2195</v>
      </c>
      <c r="F94" s="161" t="s">
        <v>1246</v>
      </c>
      <c r="G94" s="161"/>
      <c r="H94" s="247">
        <f ca="1">IF(ISERROR($S94),"",OFFSET('Smelter Reference List'!$G$4,$S94-4,0))</f>
        <v>0</v>
      </c>
      <c r="I94" s="248" t="str">
        <f ca="1">IF(ISERROR($S94),"",OFFSET('Smelter Reference List'!$H$4,$S94-4,0))</f>
        <v>Pforzheim</v>
      </c>
      <c r="J94" s="248" t="str">
        <f ca="1">IF(ISERROR($S94),"",OFFSET('Smelter Reference List'!$I$4,$S94-4,0))</f>
        <v>Baden-Württemberg</v>
      </c>
      <c r="K94" s="245"/>
      <c r="L94" s="245"/>
      <c r="M94" s="245"/>
      <c r="N94" s="245"/>
      <c r="O94" s="245"/>
      <c r="P94" s="245"/>
      <c r="Q94" s="246"/>
      <c r="R94" s="233"/>
      <c r="S94" s="234">
        <f>IF(C94="",NA(),MATCH($B94&amp;$C94,'Smelter Reference List'!$J:$J,0))</f>
        <v>30</v>
      </c>
      <c r="T94" s="235"/>
      <c r="U94" s="235">
        <f t="shared" si="2"/>
        <v>0</v>
      </c>
      <c r="V94" s="235"/>
      <c r="W94" s="235"/>
      <c r="Y94" s="228" t="str">
        <f t="shared" si="3"/>
        <v>GoldC. Hafner GmbH + Co. KG</v>
      </c>
    </row>
    <row r="95" spans="1:25" s="228" customFormat="1" ht="20.399999999999999">
      <c r="A95" s="257" t="s">
        <v>3359</v>
      </c>
      <c r="B95" s="232" t="s">
        <v>2323</v>
      </c>
      <c r="C95" s="297" t="s">
        <v>3358</v>
      </c>
      <c r="D95" s="161" t="s">
        <v>3358</v>
      </c>
      <c r="E95" s="161" t="s">
        <v>2147</v>
      </c>
      <c r="F95" s="161" t="s">
        <v>3359</v>
      </c>
      <c r="G95" s="161"/>
      <c r="H95" s="247">
        <f ca="1">IF(ISERROR($S95),"",OFFSET('Smelter Reference List'!$G$4,$S95-4,0))</f>
        <v>0</v>
      </c>
      <c r="I95" s="248" t="str">
        <f ca="1">IF(ISERROR($S95),"",OFFSET('Smelter Reference List'!$H$4,$S95-4,0))</f>
        <v>Dubai</v>
      </c>
      <c r="J95" s="248" t="str">
        <f ca="1">IF(ISERROR($S95),"",OFFSET('Smelter Reference List'!$I$4,$S95-4,0))</f>
        <v>Dubai</v>
      </c>
      <c r="K95" s="245"/>
      <c r="L95" s="245"/>
      <c r="M95" s="245"/>
      <c r="N95" s="245"/>
      <c r="O95" s="245"/>
      <c r="P95" s="245"/>
      <c r="Q95" s="246"/>
      <c r="R95" s="233"/>
      <c r="S95" s="234">
        <f>IF(C95="",NA(),MATCH($B95&amp;$C95,'Smelter Reference List'!$J:$J,0))</f>
        <v>56</v>
      </c>
      <c r="T95" s="235"/>
      <c r="U95" s="235">
        <f t="shared" si="2"/>
        <v>0</v>
      </c>
      <c r="V95" s="235"/>
      <c r="W95" s="235"/>
      <c r="Y95" s="228" t="str">
        <f t="shared" si="3"/>
        <v>GoldEmirates Gold DMCC</v>
      </c>
    </row>
    <row r="96" spans="1:25" s="228" customFormat="1" ht="20.399999999999999">
      <c r="A96" s="257" t="s">
        <v>4275</v>
      </c>
      <c r="B96" s="232" t="s">
        <v>2323</v>
      </c>
      <c r="C96" s="297" t="s">
        <v>4272</v>
      </c>
      <c r="D96" s="161" t="s">
        <v>4272</v>
      </c>
      <c r="E96" s="161" t="s">
        <v>2155</v>
      </c>
      <c r="F96" s="161" t="s">
        <v>4275</v>
      </c>
      <c r="G96" s="161"/>
      <c r="H96" s="247">
        <f ca="1">IF(ISERROR($S96),"",OFFSET('Smelter Reference List'!$G$4,$S96-4,0))</f>
        <v>0</v>
      </c>
      <c r="I96" s="248" t="str">
        <f ca="1">IF(ISERROR($S96),"",OFFSET('Smelter Reference List'!$H$4,$S96-4,0))</f>
        <v>Vienna</v>
      </c>
      <c r="J96" s="248" t="str">
        <f ca="1">IF(ISERROR($S96),"",OFFSET('Smelter Reference List'!$I$4,$S96-4,0))</f>
        <v>Vienna</v>
      </c>
      <c r="K96" s="245"/>
      <c r="L96" s="245"/>
      <c r="M96" s="245"/>
      <c r="N96" s="245"/>
      <c r="O96" s="245"/>
      <c r="P96" s="245"/>
      <c r="Q96" s="246"/>
      <c r="R96" s="233"/>
      <c r="S96" s="234">
        <f>IF(C96="",NA(),MATCH($B96&amp;$C96,'Smelter Reference List'!$J:$J,0))</f>
        <v>139</v>
      </c>
      <c r="T96" s="235"/>
      <c r="U96" s="235">
        <f t="shared" si="2"/>
        <v>0</v>
      </c>
      <c r="V96" s="235"/>
      <c r="W96" s="235"/>
      <c r="Y96" s="228" t="str">
        <f t="shared" si="3"/>
        <v>GoldÖgussa Österreichische Gold- und Silber-Scheideanstalt GmbH</v>
      </c>
    </row>
    <row r="97" spans="1:25" s="228" customFormat="1" ht="20.399999999999999">
      <c r="A97" s="257" t="s">
        <v>1303</v>
      </c>
      <c r="B97" s="232" t="s">
        <v>2323</v>
      </c>
      <c r="C97" s="297" t="s">
        <v>4167</v>
      </c>
      <c r="D97" s="161" t="s">
        <v>4167</v>
      </c>
      <c r="E97" s="161" t="s">
        <v>2249</v>
      </c>
      <c r="F97" s="161" t="s">
        <v>1303</v>
      </c>
      <c r="G97" s="161"/>
      <c r="H97" s="247">
        <f ca="1">IF(ISERROR($S97),"",OFFSET('Smelter Reference List'!$G$4,$S97-4,0))</f>
        <v>0</v>
      </c>
      <c r="I97" s="248" t="str">
        <f ca="1">IF(ISERROR($S97),"",OFFSET('Smelter Reference List'!$H$4,$S97-4,0))</f>
        <v>Nara-shi</v>
      </c>
      <c r="J97" s="248" t="str">
        <f ca="1">IF(ISERROR($S97),"",OFFSET('Smelter Reference List'!$I$4,$S97-4,0))</f>
        <v>Nara</v>
      </c>
      <c r="K97" s="245"/>
      <c r="L97" s="245"/>
      <c r="M97" s="245"/>
      <c r="N97" s="245"/>
      <c r="O97" s="245"/>
      <c r="P97" s="245"/>
      <c r="Q97" s="246"/>
      <c r="R97" s="233"/>
      <c r="S97" s="234">
        <f>IF(C97="",NA(),MATCH($B97&amp;$C97,'Smelter Reference List'!$J:$J,0))</f>
        <v>141</v>
      </c>
      <c r="T97" s="235"/>
      <c r="U97" s="235">
        <f t="shared" si="2"/>
        <v>0</v>
      </c>
      <c r="V97" s="235"/>
      <c r="W97" s="235"/>
      <c r="Y97" s="228" t="str">
        <f t="shared" si="3"/>
        <v>GoldOhura Precious Metal Industry Co., Ltd.</v>
      </c>
    </row>
    <row r="98" spans="1:25" s="228" customFormat="1" ht="20.399999999999999">
      <c r="A98" s="257" t="s">
        <v>2694</v>
      </c>
      <c r="B98" s="232" t="s">
        <v>2323</v>
      </c>
      <c r="C98" s="297" t="s">
        <v>4175</v>
      </c>
      <c r="D98" s="161" t="s">
        <v>4175</v>
      </c>
      <c r="E98" s="161" t="s">
        <v>2181</v>
      </c>
      <c r="F98" s="161" t="s">
        <v>2694</v>
      </c>
      <c r="G98" s="161"/>
      <c r="H98" s="247">
        <f ca="1">IF(ISERROR($S98),"",OFFSET('Smelter Reference List'!$G$4,$S98-4,0))</f>
        <v>0</v>
      </c>
      <c r="I98" s="248" t="str">
        <f ca="1">IF(ISERROR($S98),"",OFFSET('Smelter Reference List'!$H$4,$S98-4,0))</f>
        <v>Chengdu</v>
      </c>
      <c r="J98" s="248" t="str">
        <f ca="1">IF(ISERROR($S98),"",OFFSET('Smelter Reference List'!$I$4,$S98-4,0))</f>
        <v>Sichuan</v>
      </c>
      <c r="K98" s="245"/>
      <c r="L98" s="245"/>
      <c r="M98" s="245"/>
      <c r="N98" s="245"/>
      <c r="O98" s="245"/>
      <c r="P98" s="245"/>
      <c r="Q98" s="246"/>
      <c r="R98" s="233"/>
      <c r="S98" s="234">
        <f>IF(C98="",NA(),MATCH($B98&amp;$C98,'Smelter Reference List'!$J:$J,0))</f>
        <v>179</v>
      </c>
      <c r="T98" s="235"/>
      <c r="U98" s="235">
        <f t="shared" si="2"/>
        <v>0</v>
      </c>
      <c r="V98" s="235"/>
      <c r="W98" s="235"/>
      <c r="Y98" s="228" t="str">
        <f t="shared" si="3"/>
        <v>GoldSichuan Tianze Precious Metals Co., Ltd.</v>
      </c>
    </row>
    <row r="99" spans="1:25" s="228" customFormat="1" ht="20.399999999999999">
      <c r="A99" s="257" t="s">
        <v>3366</v>
      </c>
      <c r="B99" s="232" t="s">
        <v>2323</v>
      </c>
      <c r="C99" s="297" t="s">
        <v>4291</v>
      </c>
      <c r="D99" s="161" t="s">
        <v>4291</v>
      </c>
      <c r="E99" s="161" t="s">
        <v>2246</v>
      </c>
      <c r="F99" s="161" t="s">
        <v>3366</v>
      </c>
      <c r="G99" s="161"/>
      <c r="H99" s="247">
        <f ca="1">IF(ISERROR($S99),"",OFFSET('Smelter Reference List'!$G$4,$S99-4,0))</f>
        <v>0</v>
      </c>
      <c r="I99" s="248" t="str">
        <f ca="1">IF(ISERROR($S99),"",OFFSET('Smelter Reference List'!$H$4,$S99-4,0))</f>
        <v>Capolona</v>
      </c>
      <c r="J99" s="248" t="str">
        <f ca="1">IF(ISERROR($S99),"",OFFSET('Smelter Reference List'!$I$4,$S99-4,0))</f>
        <v>Tuscany</v>
      </c>
      <c r="K99" s="245"/>
      <c r="L99" s="245"/>
      <c r="M99" s="245"/>
      <c r="N99" s="245"/>
      <c r="O99" s="245"/>
      <c r="P99" s="245"/>
      <c r="Q99" s="246"/>
      <c r="R99" s="233"/>
      <c r="S99" s="234">
        <f>IF(C99="",NA(),MATCH($B99&amp;$C99,'Smelter Reference List'!$J:$J,0))</f>
        <v>191</v>
      </c>
      <c r="T99" s="235"/>
      <c r="U99" s="235">
        <f t="shared" si="2"/>
        <v>0</v>
      </c>
      <c r="V99" s="235"/>
      <c r="W99" s="235"/>
      <c r="Y99" s="228" t="str">
        <f t="shared" si="3"/>
        <v>GoldT.C.A S.p.A</v>
      </c>
    </row>
    <row r="100" spans="1:25" s="228" customFormat="1" ht="20.399999999999999">
      <c r="A100" s="257" t="s">
        <v>4351</v>
      </c>
      <c r="B100" s="232" t="s">
        <v>2325</v>
      </c>
      <c r="C100" s="297" t="s">
        <v>4350</v>
      </c>
      <c r="D100" s="161" t="s">
        <v>4350</v>
      </c>
      <c r="E100" s="161" t="s">
        <v>1759</v>
      </c>
      <c r="F100" s="161" t="s">
        <v>4351</v>
      </c>
      <c r="G100" s="161"/>
      <c r="H100" s="247">
        <f ca="1">IF(ISERROR($S100),"",OFFSET('Smelter Reference List'!$G$4,$S100-4,0))</f>
        <v>0</v>
      </c>
      <c r="I100" s="248" t="str">
        <f ca="1">IF(ISERROR($S100),"",OFFSET('Smelter Reference List'!$H$4,$S100-4,0))</f>
        <v>Houston</v>
      </c>
      <c r="J100" s="248" t="str">
        <f ca="1">IF(ISERROR($S100),"",OFFSET('Smelter Reference List'!$I$4,$S100-4,0))</f>
        <v>Texas</v>
      </c>
      <c r="K100" s="245"/>
      <c r="L100" s="245"/>
      <c r="M100" s="245"/>
      <c r="N100" s="245"/>
      <c r="O100" s="245"/>
      <c r="P100" s="245"/>
      <c r="Q100" s="246"/>
      <c r="R100" s="233"/>
      <c r="S100" s="234">
        <f>IF(C100="",NA(),MATCH($B100&amp;$C100,'Smelter Reference List'!$J:$J,0))</f>
        <v>246</v>
      </c>
      <c r="T100" s="235"/>
      <c r="U100" s="235">
        <f t="shared" si="2"/>
        <v>0</v>
      </c>
      <c r="V100" s="235"/>
      <c r="W100" s="235"/>
      <c r="Y100" s="228" t="str">
        <f t="shared" si="3"/>
        <v>TantalumE.S.R. Electronics</v>
      </c>
    </row>
    <row r="101" spans="1:25" s="228" customFormat="1" ht="20.399999999999999">
      <c r="A101" s="257" t="s">
        <v>2699</v>
      </c>
      <c r="B101" s="232" t="s">
        <v>2325</v>
      </c>
      <c r="C101" s="297" t="s">
        <v>4188</v>
      </c>
      <c r="D101" s="161" t="s">
        <v>4188</v>
      </c>
      <c r="E101" s="161" t="s">
        <v>2181</v>
      </c>
      <c r="F101" s="161" t="s">
        <v>2699</v>
      </c>
      <c r="G101" s="161" t="s">
        <v>5025</v>
      </c>
      <c r="H101" s="247">
        <f ca="1">IF(ISERROR($S101),"",OFFSET('Smelter Reference List'!$G$4,$S101-4,0))</f>
        <v>0</v>
      </c>
      <c r="I101" s="248" t="str">
        <f ca="1">IF(ISERROR($S101),"",OFFSET('Smelter Reference List'!$H$4,$S101-4,0))</f>
        <v>Zhuzhou</v>
      </c>
      <c r="J101" s="248" t="str">
        <f ca="1">IF(ISERROR($S101),"",OFFSET('Smelter Reference List'!$I$4,$S101-4,0))</f>
        <v>Hunan</v>
      </c>
      <c r="K101" s="245"/>
      <c r="L101" s="245"/>
      <c r="M101" s="245"/>
      <c r="N101" s="245"/>
      <c r="O101" s="245"/>
      <c r="P101" s="245"/>
      <c r="Q101" s="246"/>
      <c r="R101" s="233"/>
      <c r="S101" s="234">
        <f>IF(C101="",NA(),MATCH($B101&amp;$C101,'Smelter Reference List'!$J:$J,0))</f>
        <v>250</v>
      </c>
      <c r="T101" s="235"/>
      <c r="U101" s="235">
        <f t="shared" si="2"/>
        <v>0</v>
      </c>
      <c r="V101" s="235"/>
      <c r="W101" s="235"/>
      <c r="Y101" s="228" t="str">
        <f t="shared" si="3"/>
        <v>TantalumFIR Metals &amp; Resource Ltd.</v>
      </c>
    </row>
    <row r="102" spans="1:25" s="228" customFormat="1" ht="20.399999999999999">
      <c r="A102" s="257" t="s">
        <v>2734</v>
      </c>
      <c r="B102" s="232" t="s">
        <v>2325</v>
      </c>
      <c r="C102" s="297" t="s">
        <v>2733</v>
      </c>
      <c r="D102" s="161" t="s">
        <v>2733</v>
      </c>
      <c r="E102" s="161" t="s">
        <v>2249</v>
      </c>
      <c r="F102" s="161" t="s">
        <v>2734</v>
      </c>
      <c r="G102" s="161" t="s">
        <v>5025</v>
      </c>
      <c r="H102" s="247">
        <f ca="1">IF(ISERROR($S102),"",OFFSET('Smelter Reference List'!$G$4,$S102-4,0))</f>
        <v>0</v>
      </c>
      <c r="I102" s="248" t="str">
        <f ca="1">IF(ISERROR($S102),"",OFFSET('Smelter Reference List'!$H$4,$S102-4,0))</f>
        <v>Aizuwakamatsu</v>
      </c>
      <c r="J102" s="248" t="str">
        <f ca="1">IF(ISERROR($S102),"",OFFSET('Smelter Reference List'!$I$4,$S102-4,0))</f>
        <v>Fukushima</v>
      </c>
      <c r="K102" s="245"/>
      <c r="L102" s="245"/>
      <c r="M102" s="245"/>
      <c r="N102" s="245"/>
      <c r="O102" s="245"/>
      <c r="P102" s="245"/>
      <c r="Q102" s="246"/>
      <c r="R102" s="233"/>
      <c r="S102" s="234">
        <f>IF(C102="",NA(),MATCH($B102&amp;$C102,'Smelter Reference List'!$J:$J,0))</f>
        <v>251</v>
      </c>
      <c r="T102" s="235"/>
      <c r="U102" s="235">
        <f t="shared" si="2"/>
        <v>0</v>
      </c>
      <c r="V102" s="235"/>
      <c r="W102" s="235"/>
      <c r="Y102" s="228" t="str">
        <f t="shared" si="3"/>
        <v>TantalumGlobal Advanced Metals Aizu</v>
      </c>
    </row>
    <row r="103" spans="1:25" s="228" customFormat="1" ht="20.399999999999999">
      <c r="A103" s="257" t="s">
        <v>2738</v>
      </c>
      <c r="B103" s="232" t="s">
        <v>2325</v>
      </c>
      <c r="C103" s="297" t="s">
        <v>2737</v>
      </c>
      <c r="D103" s="161" t="s">
        <v>2737</v>
      </c>
      <c r="E103" s="161" t="s">
        <v>1743</v>
      </c>
      <c r="F103" s="161" t="s">
        <v>2738</v>
      </c>
      <c r="G103" s="161" t="s">
        <v>5025</v>
      </c>
      <c r="H103" s="247">
        <f ca="1">IF(ISERROR($S103),"",OFFSET('Smelter Reference List'!$G$4,$S103-4,0))</f>
        <v>0</v>
      </c>
      <c r="I103" s="248" t="str">
        <f ca="1">IF(ISERROR($S103),"",OFFSET('Smelter Reference List'!$H$4,$S103-4,0))</f>
        <v>Map Ta Phut</v>
      </c>
      <c r="J103" s="248" t="str">
        <f ca="1">IF(ISERROR($S103),"",OFFSET('Smelter Reference List'!$I$4,$S103-4,0))</f>
        <v>Rayong</v>
      </c>
      <c r="K103" s="245"/>
      <c r="L103" s="245"/>
      <c r="M103" s="245"/>
      <c r="N103" s="245"/>
      <c r="O103" s="245"/>
      <c r="P103" s="245"/>
      <c r="Q103" s="246"/>
      <c r="R103" s="233"/>
      <c r="S103" s="234">
        <f>IF(C103="",NA(),MATCH($B103&amp;$C103,'Smelter Reference List'!$J:$J,0))</f>
        <v>254</v>
      </c>
      <c r="T103" s="235"/>
      <c r="U103" s="235">
        <f t="shared" si="2"/>
        <v>0</v>
      </c>
      <c r="V103" s="235"/>
      <c r="W103" s="235"/>
      <c r="Y103" s="228" t="str">
        <f t="shared" si="3"/>
        <v>TantalumH.C. Starck Co., Ltd.</v>
      </c>
    </row>
    <row r="104" spans="1:25" s="228" customFormat="1" ht="20.399999999999999">
      <c r="A104" s="257" t="s">
        <v>2769</v>
      </c>
      <c r="B104" s="232" t="s">
        <v>2325</v>
      </c>
      <c r="C104" s="297" t="s">
        <v>2768</v>
      </c>
      <c r="D104" s="161" t="s">
        <v>2768</v>
      </c>
      <c r="E104" s="161" t="s">
        <v>1759</v>
      </c>
      <c r="F104" s="161" t="s">
        <v>2769</v>
      </c>
      <c r="G104" s="161" t="s">
        <v>5025</v>
      </c>
      <c r="H104" s="247">
        <f ca="1">IF(ISERROR($S104),"",OFFSET('Smelter Reference List'!$G$4,$S104-4,0))</f>
        <v>0</v>
      </c>
      <c r="I104" s="248" t="str">
        <f ca="1">IF(ISERROR($S104),"",OFFSET('Smelter Reference List'!$H$4,$S104-4,0))</f>
        <v>Mound House</v>
      </c>
      <c r="J104" s="248" t="str">
        <f ca="1">IF(ISERROR($S104),"",OFFSET('Smelter Reference List'!$I$4,$S104-4,0))</f>
        <v>Nevada</v>
      </c>
      <c r="K104" s="245"/>
      <c r="L104" s="245"/>
      <c r="M104" s="245"/>
      <c r="N104" s="245"/>
      <c r="O104" s="245"/>
      <c r="P104" s="245"/>
      <c r="Q104" s="246"/>
      <c r="R104" s="233"/>
      <c r="S104" s="234">
        <f>IF(C104="",NA(),MATCH($B104&amp;$C104,'Smelter Reference List'!$J:$J,0))</f>
        <v>270</v>
      </c>
      <c r="T104" s="235"/>
      <c r="U104" s="235">
        <f t="shared" si="2"/>
        <v>0</v>
      </c>
      <c r="V104" s="235"/>
      <c r="W104" s="235"/>
      <c r="Y104" s="228" t="str">
        <f t="shared" si="3"/>
        <v>TantalumKEMET Blue Powder</v>
      </c>
    </row>
    <row r="105" spans="1:25" s="228" customFormat="1" ht="20.399999999999999">
      <c r="A105" s="257" t="s">
        <v>2754</v>
      </c>
      <c r="B105" s="232" t="s">
        <v>2325</v>
      </c>
      <c r="C105" s="297" t="s">
        <v>2753</v>
      </c>
      <c r="D105" s="161" t="s">
        <v>2753</v>
      </c>
      <c r="E105" s="161" t="s">
        <v>2155</v>
      </c>
      <c r="F105" s="161" t="s">
        <v>2754</v>
      </c>
      <c r="G105" s="161" t="s">
        <v>5025</v>
      </c>
      <c r="H105" s="247">
        <f ca="1">IF(ISERROR($S105),"",OFFSET('Smelter Reference List'!$G$4,$S105-4,0))</f>
        <v>0</v>
      </c>
      <c r="I105" s="248" t="str">
        <f ca="1">IF(ISERROR($S105),"",OFFSET('Smelter Reference List'!$H$4,$S105-4,0))</f>
        <v>Liezen</v>
      </c>
      <c r="J105" s="248" t="str">
        <f ca="1">IF(ISERROR($S105),"",OFFSET('Smelter Reference List'!$I$4,$S105-4,0))</f>
        <v>Styria</v>
      </c>
      <c r="K105" s="245"/>
      <c r="L105" s="245"/>
      <c r="M105" s="245"/>
      <c r="N105" s="245"/>
      <c r="O105" s="245"/>
      <c r="P105" s="245"/>
      <c r="Q105" s="246"/>
      <c r="R105" s="233"/>
      <c r="S105" s="234">
        <f>IF(C105="",NA(),MATCH($B105&amp;$C105,'Smelter Reference List'!$J:$J,0))</f>
        <v>279</v>
      </c>
      <c r="T105" s="235"/>
      <c r="U105" s="235">
        <f t="shared" si="2"/>
        <v>0</v>
      </c>
      <c r="V105" s="235"/>
      <c r="W105" s="235"/>
      <c r="Y105" s="228" t="str">
        <f t="shared" si="3"/>
        <v>TantalumPlansee SE Liezen</v>
      </c>
    </row>
    <row r="106" spans="1:25" s="228" customFormat="1" ht="20.399999999999999">
      <c r="A106" s="257" t="s">
        <v>2703</v>
      </c>
      <c r="B106" s="232" t="s">
        <v>2325</v>
      </c>
      <c r="C106" s="297" t="s">
        <v>4190</v>
      </c>
      <c r="D106" s="161" t="s">
        <v>4190</v>
      </c>
      <c r="E106" s="161" t="s">
        <v>2181</v>
      </c>
      <c r="F106" s="161" t="s">
        <v>2703</v>
      </c>
      <c r="G106" s="161" t="s">
        <v>5025</v>
      </c>
      <c r="H106" s="247">
        <f ca="1">IF(ISERROR($S106),"",OFFSET('Smelter Reference List'!$G$4,$S106-4,0))</f>
        <v>0</v>
      </c>
      <c r="I106" s="248" t="str">
        <f ca="1">IF(ISERROR($S106),"",OFFSET('Smelter Reference List'!$H$4,$S106-4,0))</f>
        <v>YunFu City</v>
      </c>
      <c r="J106" s="248" t="str">
        <f ca="1">IF(ISERROR($S106),"",OFFSET('Smelter Reference List'!$I$4,$S106-4,0))</f>
        <v>Guangdong</v>
      </c>
      <c r="K106" s="245"/>
      <c r="L106" s="245"/>
      <c r="M106" s="245"/>
      <c r="N106" s="245"/>
      <c r="O106" s="245"/>
      <c r="P106" s="245"/>
      <c r="Q106" s="246"/>
      <c r="R106" s="233"/>
      <c r="S106" s="234">
        <f>IF(C106="",NA(),MATCH($B106&amp;$C106,'Smelter Reference List'!$J:$J,0))</f>
        <v>295</v>
      </c>
      <c r="T106" s="235"/>
      <c r="U106" s="235">
        <f t="shared" si="2"/>
        <v>0</v>
      </c>
      <c r="V106" s="235"/>
      <c r="W106" s="235"/>
      <c r="Y106" s="228" t="str">
        <f t="shared" si="3"/>
        <v>TantalumXinXing HaoRong Electronic Material Co., Ltd.</v>
      </c>
    </row>
    <row r="107" spans="1:25" s="228" customFormat="1" ht="20.399999999999999">
      <c r="A107" s="257" t="s">
        <v>78</v>
      </c>
      <c r="B107" s="232" t="s">
        <v>2325</v>
      </c>
      <c r="C107" s="297" t="s">
        <v>4185</v>
      </c>
      <c r="D107" s="161" t="s">
        <v>4185</v>
      </c>
      <c r="E107" s="161" t="s">
        <v>2181</v>
      </c>
      <c r="F107" s="161" t="s">
        <v>78</v>
      </c>
      <c r="G107" s="161" t="s">
        <v>5025</v>
      </c>
      <c r="H107" s="247">
        <f ca="1">IF(ISERROR($S107),"",OFFSET('Smelter Reference List'!$G$4,$S107-4,0))</f>
        <v>0</v>
      </c>
      <c r="I107" s="248" t="str">
        <f ca="1">IF(ISERROR($S107),"",OFFSET('Smelter Reference List'!$H$4,$S107-4,0))</f>
        <v>Yifeng Town</v>
      </c>
      <c r="J107" s="248" t="str">
        <f ca="1">IF(ISERROR($S107),"",OFFSET('Smelter Reference List'!$I$4,$S107-4,0))</f>
        <v>Jiangxi</v>
      </c>
      <c r="K107" s="245"/>
      <c r="L107" s="245"/>
      <c r="M107" s="245"/>
      <c r="N107" s="245"/>
      <c r="O107" s="245"/>
      <c r="P107" s="245"/>
      <c r="Q107" s="246"/>
      <c r="R107" s="233"/>
      <c r="S107" s="234">
        <f>IF(C107="",NA(),MATCH($B107&amp;$C107,'Smelter Reference List'!$J:$J,0))</f>
        <v>296</v>
      </c>
      <c r="T107" s="235"/>
      <c r="U107" s="235">
        <f t="shared" si="2"/>
        <v>0</v>
      </c>
      <c r="V107" s="235"/>
      <c r="W107" s="235"/>
      <c r="Y107" s="228" t="str">
        <f t="shared" si="3"/>
        <v>TantalumYichun Jin Yang Rare Metal Co., Ltd.</v>
      </c>
    </row>
    <row r="108" spans="1:25" s="228" customFormat="1" ht="20.399999999999999">
      <c r="A108" s="257" t="s">
        <v>1355</v>
      </c>
      <c r="B108" s="232" t="s">
        <v>2325</v>
      </c>
      <c r="C108" s="297" t="s">
        <v>1467</v>
      </c>
      <c r="D108" s="161" t="s">
        <v>1467</v>
      </c>
      <c r="E108" s="161" t="s">
        <v>1759</v>
      </c>
      <c r="F108" s="161" t="s">
        <v>1355</v>
      </c>
      <c r="G108" s="161" t="s">
        <v>5056</v>
      </c>
      <c r="H108" s="247">
        <f ca="1">IF(ISERROR($S108),"",OFFSET('Smelter Reference List'!$G$4,$S108-4,0))</f>
        <v>0</v>
      </c>
      <c r="I108" s="248" t="str">
        <f ca="1">IF(ISERROR($S108),"",OFFSET('Smelter Reference List'!$H$4,$S108-4,0))</f>
        <v>Fremont</v>
      </c>
      <c r="J108" s="248" t="str">
        <f ca="1">IF(ISERROR($S108),"",OFFSET('Smelter Reference List'!$I$4,$S108-4,0))</f>
        <v>California</v>
      </c>
      <c r="K108" s="245"/>
      <c r="L108" s="245"/>
      <c r="M108" s="245"/>
      <c r="N108" s="245"/>
      <c r="O108" s="245"/>
      <c r="P108" s="245"/>
      <c r="Q108" s="246"/>
      <c r="R108" s="233"/>
      <c r="S108" s="234">
        <f>IF(C108="",NA(),MATCH($B108&amp;$C108,'Smelter Reference List'!$J:$J,0))</f>
        <v>282</v>
      </c>
      <c r="T108" s="235"/>
      <c r="U108" s="235">
        <f t="shared" si="2"/>
        <v>0</v>
      </c>
      <c r="V108" s="235"/>
      <c r="W108" s="235"/>
      <c r="Y108" s="228" t="str">
        <f t="shared" si="3"/>
        <v>TantalumQuantumClean</v>
      </c>
    </row>
    <row r="109" spans="1:25" s="228" customFormat="1" ht="20.399999999999999">
      <c r="A109" s="257" t="s">
        <v>1359</v>
      </c>
      <c r="B109" s="232" t="s">
        <v>2325</v>
      </c>
      <c r="C109" s="297" t="s">
        <v>3399</v>
      </c>
      <c r="D109" s="161" t="s">
        <v>3399</v>
      </c>
      <c r="E109" s="161" t="s">
        <v>1759</v>
      </c>
      <c r="F109" s="161" t="s">
        <v>1359</v>
      </c>
      <c r="G109" s="161" t="s">
        <v>5057</v>
      </c>
      <c r="H109" s="247">
        <f ca="1">IF(ISERROR($S109),"",OFFSET('Smelter Reference List'!$G$4,$S109-4,0))</f>
        <v>0</v>
      </c>
      <c r="I109" s="248" t="str">
        <f ca="1">IF(ISERROR($S109),"",OFFSET('Smelter Reference List'!$H$4,$S109-4,0))</f>
        <v>Croydon</v>
      </c>
      <c r="J109" s="248" t="str">
        <f ca="1">IF(ISERROR($S109),"",OFFSET('Smelter Reference List'!$I$4,$S109-4,0))</f>
        <v>Pennsylvania</v>
      </c>
      <c r="K109" s="245"/>
      <c r="L109" s="245"/>
      <c r="M109" s="245"/>
      <c r="N109" s="245"/>
      <c r="O109" s="245"/>
      <c r="P109" s="245"/>
      <c r="Q109" s="246"/>
      <c r="R109" s="233"/>
      <c r="S109" s="234">
        <f>IF(C109="",NA(),MATCH($B109&amp;$C109,'Smelter Reference List'!$J:$J,0))</f>
        <v>291</v>
      </c>
      <c r="T109" s="235"/>
      <c r="U109" s="235">
        <f t="shared" si="2"/>
        <v>0</v>
      </c>
      <c r="V109" s="235"/>
      <c r="W109" s="235"/>
      <c r="Y109" s="228" t="str">
        <f t="shared" si="3"/>
        <v>TantalumTelex Metals</v>
      </c>
    </row>
    <row r="110" spans="1:25" s="228" customFormat="1" ht="20.399999999999999">
      <c r="A110" s="257" t="s">
        <v>1345</v>
      </c>
      <c r="B110" s="232" t="s">
        <v>2325</v>
      </c>
      <c r="C110" s="297" t="s">
        <v>3377</v>
      </c>
      <c r="D110" s="161" t="s">
        <v>3377</v>
      </c>
      <c r="E110" s="161" t="s">
        <v>1759</v>
      </c>
      <c r="F110" s="161" t="s">
        <v>1345</v>
      </c>
      <c r="G110" s="161" t="s">
        <v>5058</v>
      </c>
      <c r="H110" s="247">
        <f ca="1">IF(ISERROR($S110),"",OFFSET('Smelter Reference List'!$G$4,$S110-4,0))</f>
        <v>0</v>
      </c>
      <c r="I110" s="248" t="str">
        <f ca="1">IF(ISERROR($S110),"",OFFSET('Smelter Reference List'!$H$4,$S110-4,0))</f>
        <v>Yaphank</v>
      </c>
      <c r="J110" s="248" t="str">
        <f ca="1">IF(ISERROR($S110),"",OFFSET('Smelter Reference List'!$I$4,$S110-4,0))</f>
        <v>New York</v>
      </c>
      <c r="K110" s="245"/>
      <c r="L110" s="245"/>
      <c r="M110" s="245"/>
      <c r="N110" s="245"/>
      <c r="O110" s="245"/>
      <c r="P110" s="245"/>
      <c r="Q110" s="246"/>
      <c r="R110" s="233"/>
      <c r="S110" s="234">
        <f>IF(C110="",NA(),MATCH($B110&amp;$C110,'Smelter Reference List'!$J:$J,0))</f>
        <v>263</v>
      </c>
      <c r="T110" s="235"/>
      <c r="U110" s="235">
        <f t="shared" si="2"/>
        <v>0</v>
      </c>
      <c r="V110" s="235"/>
      <c r="W110" s="235"/>
      <c r="Y110" s="228" t="str">
        <f t="shared" si="3"/>
        <v>TantalumHi-Temp Specialty Metals, Inc.</v>
      </c>
    </row>
    <row r="111" spans="1:25" s="228" customFormat="1" ht="20.399999999999999">
      <c r="A111" s="257" t="s">
        <v>1341</v>
      </c>
      <c r="B111" s="232" t="s">
        <v>2325</v>
      </c>
      <c r="C111" s="297" t="s">
        <v>2307</v>
      </c>
      <c r="D111" s="161" t="s">
        <v>2307</v>
      </c>
      <c r="E111" s="161" t="s">
        <v>1759</v>
      </c>
      <c r="F111" s="161" t="s">
        <v>1341</v>
      </c>
      <c r="G111" s="161" t="s">
        <v>5059</v>
      </c>
      <c r="H111" s="247">
        <f ca="1">IF(ISERROR($S111),"",OFFSET('Smelter Reference List'!$G$4,$S111-4,0))</f>
        <v>0</v>
      </c>
      <c r="I111" s="248" t="str">
        <f ca="1">IF(ISERROR($S111),"",OFFSET('Smelter Reference List'!$H$4,$S111-4,0))</f>
        <v>Pompano Beach</v>
      </c>
      <c r="J111" s="248" t="str">
        <f ca="1">IF(ISERROR($S111),"",OFFSET('Smelter Reference List'!$I$4,$S111-4,0))</f>
        <v>Florida</v>
      </c>
      <c r="K111" s="245"/>
      <c r="L111" s="245"/>
      <c r="M111" s="245"/>
      <c r="N111" s="245"/>
      <c r="O111" s="245"/>
      <c r="P111" s="245"/>
      <c r="Q111" s="246"/>
      <c r="R111" s="233"/>
      <c r="S111" s="234">
        <f>IF(C111="",NA(),MATCH($B111&amp;$C111,'Smelter Reference List'!$J:$J,0))</f>
        <v>247</v>
      </c>
      <c r="T111" s="235"/>
      <c r="U111" s="235">
        <f t="shared" si="2"/>
        <v>0</v>
      </c>
      <c r="V111" s="235"/>
      <c r="W111" s="235"/>
      <c r="Y111" s="228" t="str">
        <f t="shared" si="3"/>
        <v>TantalumExotech Inc.</v>
      </c>
    </row>
    <row r="112" spans="1:25" s="228" customFormat="1" ht="20.399999999999999">
      <c r="A112" s="257" t="s">
        <v>1357</v>
      </c>
      <c r="B112" s="232" t="s">
        <v>2325</v>
      </c>
      <c r="C112" s="297" t="s">
        <v>2658</v>
      </c>
      <c r="D112" s="161" t="s">
        <v>2658</v>
      </c>
      <c r="E112" s="161" t="s">
        <v>1717</v>
      </c>
      <c r="F112" s="161" t="s">
        <v>1357</v>
      </c>
      <c r="G112" s="161" t="s">
        <v>5060</v>
      </c>
      <c r="H112" s="247">
        <f ca="1">IF(ISERROR($S112),"",OFFSET('Smelter Reference List'!$G$4,$S112-4,0))</f>
        <v>0</v>
      </c>
      <c r="I112" s="248" t="str">
        <f ca="1">IF(ISERROR($S112),"",OFFSET('Smelter Reference List'!$H$4,$S112-4,0))</f>
        <v>Solikamsk</v>
      </c>
      <c r="J112" s="248" t="str">
        <f ca="1">IF(ISERROR($S112),"",OFFSET('Smelter Reference List'!$I$4,$S112-4,0))</f>
        <v>Perm Krai</v>
      </c>
      <c r="K112" s="245"/>
      <c r="L112" s="245"/>
      <c r="M112" s="245"/>
      <c r="N112" s="245"/>
      <c r="O112" s="245"/>
      <c r="P112" s="245"/>
      <c r="Q112" s="246"/>
      <c r="R112" s="233"/>
      <c r="S112" s="234">
        <f>IF(C112="",NA(),MATCH($B112&amp;$C112,'Smelter Reference List'!$J:$J,0))</f>
        <v>288</v>
      </c>
      <c r="T112" s="235"/>
      <c r="U112" s="235">
        <f t="shared" si="2"/>
        <v>0</v>
      </c>
      <c r="V112" s="235"/>
      <c r="W112" s="235"/>
      <c r="Y112" s="228" t="str">
        <f t="shared" si="3"/>
        <v>TantalumSolikamsk Magnesium Works OAO</v>
      </c>
    </row>
    <row r="113" spans="1:25" s="228" customFormat="1" ht="20.399999999999999">
      <c r="A113" s="257" t="s">
        <v>1360</v>
      </c>
      <c r="B113" s="232" t="s">
        <v>2325</v>
      </c>
      <c r="C113" s="297" t="s">
        <v>3402</v>
      </c>
      <c r="D113" s="161" t="s">
        <v>3402</v>
      </c>
      <c r="E113" s="161" t="s">
        <v>2250</v>
      </c>
      <c r="F113" s="161" t="s">
        <v>1360</v>
      </c>
      <c r="G113" s="161" t="s">
        <v>5061</v>
      </c>
      <c r="H113" s="247">
        <f ca="1">IF(ISERROR($S113),"",OFFSET('Smelter Reference List'!$G$4,$S113-4,0))</f>
        <v>0</v>
      </c>
      <c r="I113" s="248" t="str">
        <f ca="1">IF(ISERROR($S113),"",OFFSET('Smelter Reference List'!$H$4,$S113-4,0))</f>
        <v>Ust-Kamenogorsk</v>
      </c>
      <c r="J113" s="248" t="str">
        <f ca="1">IF(ISERROR($S113),"",OFFSET('Smelter Reference List'!$I$4,$S113-4,0))</f>
        <v>East Kazakhstan</v>
      </c>
      <c r="K113" s="245"/>
      <c r="L113" s="245"/>
      <c r="M113" s="245"/>
      <c r="N113" s="245"/>
      <c r="O113" s="245"/>
      <c r="P113" s="245"/>
      <c r="Q113" s="246"/>
      <c r="R113" s="233"/>
      <c r="S113" s="234">
        <f>IF(C113="",NA(),MATCH($B113&amp;$C113,'Smelter Reference List'!$J:$J,0))</f>
        <v>294</v>
      </c>
      <c r="T113" s="235"/>
      <c r="U113" s="235">
        <f t="shared" si="2"/>
        <v>0</v>
      </c>
      <c r="V113" s="235"/>
      <c r="W113" s="235"/>
      <c r="Y113" s="228" t="str">
        <f t="shared" si="3"/>
        <v>TantalumUlba Metallurgical Plant JSC</v>
      </c>
    </row>
    <row r="114" spans="1:25" s="228" customFormat="1" ht="20.399999999999999">
      <c r="A114" s="257" t="s">
        <v>1358</v>
      </c>
      <c r="B114" s="232" t="s">
        <v>2325</v>
      </c>
      <c r="C114" s="297" t="s">
        <v>1468</v>
      </c>
      <c r="D114" s="161" t="s">
        <v>1468</v>
      </c>
      <c r="E114" s="161" t="s">
        <v>2249</v>
      </c>
      <c r="F114" s="161" t="s">
        <v>1358</v>
      </c>
      <c r="G114" s="161" t="s">
        <v>5062</v>
      </c>
      <c r="H114" s="247">
        <f ca="1">IF(ISERROR($S114),"",OFFSET('Smelter Reference List'!$G$4,$S114-4,0))</f>
        <v>0</v>
      </c>
      <c r="I114" s="248" t="str">
        <f ca="1">IF(ISERROR($S114),"",OFFSET('Smelter Reference List'!$H$4,$S114-4,0))</f>
        <v>Harima</v>
      </c>
      <c r="J114" s="248" t="str">
        <f ca="1">IF(ISERROR($S114),"",OFFSET('Smelter Reference List'!$I$4,$S114-4,0))</f>
        <v>Hyogo</v>
      </c>
      <c r="K114" s="245"/>
      <c r="L114" s="245"/>
      <c r="M114" s="245"/>
      <c r="N114" s="245"/>
      <c r="O114" s="245"/>
      <c r="P114" s="245"/>
      <c r="Q114" s="246"/>
      <c r="R114" s="233"/>
      <c r="S114" s="234">
        <f>IF(C114="",NA(),MATCH($B114&amp;$C114,'Smelter Reference List'!$J:$J,0))</f>
        <v>290</v>
      </c>
      <c r="T114" s="235"/>
      <c r="U114" s="235">
        <f t="shared" si="2"/>
        <v>0</v>
      </c>
      <c r="V114" s="235"/>
      <c r="W114" s="235"/>
      <c r="Y114" s="228" t="str">
        <f t="shared" si="3"/>
        <v>TantalumTaki Chemicals</v>
      </c>
    </row>
    <row r="115" spans="1:25" s="228" customFormat="1" ht="20.399999999999999">
      <c r="A115" s="257" t="s">
        <v>1352</v>
      </c>
      <c r="B115" s="232" t="s">
        <v>2325</v>
      </c>
      <c r="C115" s="297" t="s">
        <v>2308</v>
      </c>
      <c r="D115" s="161" t="s">
        <v>2308</v>
      </c>
      <c r="E115" s="161" t="s">
        <v>2249</v>
      </c>
      <c r="F115" s="161" t="s">
        <v>1352</v>
      </c>
      <c r="G115" s="161" t="s">
        <v>5063</v>
      </c>
      <c r="H115" s="247">
        <f ca="1">IF(ISERROR($S115),"",OFFSET('Smelter Reference List'!$G$4,$S115-4,0))</f>
        <v>0</v>
      </c>
      <c r="I115" s="248" t="str">
        <f ca="1">IF(ISERROR($S115),"",OFFSET('Smelter Reference List'!$H$4,$S115-4,0))</f>
        <v>Omuta</v>
      </c>
      <c r="J115" s="248" t="str">
        <f ca="1">IF(ISERROR($S115),"",OFFSET('Smelter Reference List'!$I$4,$S115-4,0))</f>
        <v>Fukuoka</v>
      </c>
      <c r="K115" s="245"/>
      <c r="L115" s="245"/>
      <c r="M115" s="245"/>
      <c r="N115" s="245"/>
      <c r="O115" s="245"/>
      <c r="P115" s="245"/>
      <c r="Q115" s="246"/>
      <c r="R115" s="233"/>
      <c r="S115" s="234">
        <f>IF(C115="",NA(),MATCH($B115&amp;$C115,'Smelter Reference List'!$J:$J,0))</f>
        <v>276</v>
      </c>
      <c r="T115" s="235"/>
      <c r="U115" s="235">
        <f t="shared" si="2"/>
        <v>0</v>
      </c>
      <c r="V115" s="235"/>
      <c r="W115" s="235"/>
      <c r="Y115" s="228" t="str">
        <f t="shared" si="3"/>
        <v>TantalumMitsui Mining &amp; Smelting</v>
      </c>
    </row>
    <row r="116" spans="1:25" s="228" customFormat="1" ht="20.399999999999999">
      <c r="A116" s="257" t="s">
        <v>1350</v>
      </c>
      <c r="B116" s="232" t="s">
        <v>2325</v>
      </c>
      <c r="C116" s="297" t="s">
        <v>4164</v>
      </c>
      <c r="D116" s="161" t="s">
        <v>4164</v>
      </c>
      <c r="E116" s="161" t="s">
        <v>2239</v>
      </c>
      <c r="F116" s="161" t="s">
        <v>1350</v>
      </c>
      <c r="G116" s="161" t="s">
        <v>5064</v>
      </c>
      <c r="H116" s="247">
        <f ca="1">IF(ISERROR($S116),"",OFFSET('Smelter Reference List'!$G$4,$S116-4,0))</f>
        <v>0</v>
      </c>
      <c r="I116" s="248" t="str">
        <f ca="1">IF(ISERROR($S116),"",OFFSET('Smelter Reference List'!$H$4,$S116-4,0))</f>
        <v>District Raigad</v>
      </c>
      <c r="J116" s="248" t="str">
        <f ca="1">IF(ISERROR($S116),"",OFFSET('Smelter Reference List'!$I$4,$S116-4,0))</f>
        <v>Maharashtra</v>
      </c>
      <c r="K116" s="245"/>
      <c r="L116" s="245"/>
      <c r="M116" s="245"/>
      <c r="N116" s="245"/>
      <c r="O116" s="245"/>
      <c r="P116" s="245"/>
      <c r="Q116" s="246"/>
      <c r="R116" s="233"/>
      <c r="S116" s="234">
        <f>IF(C116="",NA(),MATCH($B116&amp;$C116,'Smelter Reference List'!$J:$J,0))</f>
        <v>274</v>
      </c>
      <c r="T116" s="235"/>
      <c r="U116" s="235">
        <f t="shared" si="2"/>
        <v>0</v>
      </c>
      <c r="V116" s="235"/>
      <c r="W116" s="235"/>
      <c r="Y116" s="228" t="str">
        <f t="shared" si="3"/>
        <v>TantalumMetallurgical Products India Pvt., Ltd.</v>
      </c>
    </row>
    <row r="117" spans="1:25" s="228" customFormat="1" ht="20.399999999999999">
      <c r="A117" s="257" t="s">
        <v>1353</v>
      </c>
      <c r="B117" s="232" t="s">
        <v>2325</v>
      </c>
      <c r="C117" s="297" t="s">
        <v>66</v>
      </c>
      <c r="D117" s="161" t="s">
        <v>66</v>
      </c>
      <c r="E117" s="161" t="s">
        <v>2206</v>
      </c>
      <c r="F117" s="161" t="s">
        <v>1353</v>
      </c>
      <c r="G117" s="161" t="s">
        <v>5065</v>
      </c>
      <c r="H117" s="247">
        <f ca="1">IF(ISERROR($S117),"",OFFSET('Smelter Reference List'!$G$4,$S117-4,0))</f>
        <v>0</v>
      </c>
      <c r="I117" s="248" t="str">
        <f ca="1">IF(ISERROR($S117),"",OFFSET('Smelter Reference List'!$H$4,$S117-4,0))</f>
        <v>Sillamäe</v>
      </c>
      <c r="J117" s="248" t="str">
        <f ca="1">IF(ISERROR($S117),"",OFFSET('Smelter Reference List'!$I$4,$S117-4,0))</f>
        <v>Ida-Virumaa</v>
      </c>
      <c r="K117" s="245"/>
      <c r="L117" s="245"/>
      <c r="M117" s="245"/>
      <c r="N117" s="245"/>
      <c r="O117" s="245"/>
      <c r="P117" s="245"/>
      <c r="Q117" s="246"/>
      <c r="R117" s="233"/>
      <c r="S117" s="234">
        <f>IF(C117="",NA(),MATCH($B117&amp;$C117,'Smelter Reference List'!$J:$J,0))</f>
        <v>277</v>
      </c>
      <c r="T117" s="235"/>
      <c r="U117" s="235">
        <f t="shared" si="2"/>
        <v>0</v>
      </c>
      <c r="V117" s="235"/>
      <c r="W117" s="235"/>
      <c r="Y117" s="228" t="str">
        <f t="shared" si="3"/>
        <v>TantalumMolycorp Silmet A.S.</v>
      </c>
    </row>
    <row r="118" spans="1:25" s="228" customFormat="1" ht="20.399999999999999">
      <c r="A118" s="257" t="s">
        <v>1338</v>
      </c>
      <c r="B118" s="232" t="s">
        <v>2325</v>
      </c>
      <c r="C118" s="297" t="s">
        <v>3</v>
      </c>
      <c r="D118" s="161" t="s">
        <v>3</v>
      </c>
      <c r="E118" s="161" t="s">
        <v>2181</v>
      </c>
      <c r="F118" s="161" t="s">
        <v>1338</v>
      </c>
      <c r="G118" s="161" t="s">
        <v>5066</v>
      </c>
      <c r="H118" s="247">
        <f ca="1">IF(ISERROR($S118),"",OFFSET('Smelter Reference List'!$G$4,$S118-4,0))</f>
        <v>0</v>
      </c>
      <c r="I118" s="248" t="str">
        <f ca="1">IF(ISERROR($S118),"",OFFSET('Smelter Reference List'!$H$4,$S118-4,0))</f>
        <v>Changsha</v>
      </c>
      <c r="J118" s="248" t="str">
        <f ca="1">IF(ISERROR($S118),"",OFFSET('Smelter Reference List'!$I$4,$S118-4,0))</f>
        <v>Hunan</v>
      </c>
      <c r="K118" s="245"/>
      <c r="L118" s="245"/>
      <c r="M118" s="245"/>
      <c r="N118" s="245"/>
      <c r="O118" s="245"/>
      <c r="P118" s="245"/>
      <c r="Q118" s="246"/>
      <c r="R118" s="233"/>
      <c r="S118" s="234">
        <f>IF(C118="",NA(),MATCH($B118&amp;$C118,'Smelter Reference List'!$J:$J,0))</f>
        <v>240</v>
      </c>
      <c r="T118" s="235"/>
      <c r="U118" s="235">
        <f t="shared" si="2"/>
        <v>0</v>
      </c>
      <c r="V118" s="235"/>
      <c r="W118" s="235"/>
      <c r="Y118" s="228" t="str">
        <f t="shared" si="3"/>
        <v>TantalumChangsha South Tantalum Niobium Co., Ltd.</v>
      </c>
    </row>
    <row r="119" spans="1:25" s="228" customFormat="1" ht="20.399999999999999">
      <c r="A119" s="257" t="s">
        <v>725</v>
      </c>
      <c r="B119" s="232" t="s">
        <v>2325</v>
      </c>
      <c r="C119" s="297" t="s">
        <v>4</v>
      </c>
      <c r="D119" s="161" t="s">
        <v>4</v>
      </c>
      <c r="E119" s="161" t="s">
        <v>2181</v>
      </c>
      <c r="F119" s="161" t="s">
        <v>725</v>
      </c>
      <c r="G119" s="161" t="s">
        <v>5067</v>
      </c>
      <c r="H119" s="247">
        <f ca="1">IF(ISERROR($S119),"",OFFSET('Smelter Reference List'!$G$4,$S119-4,0))</f>
        <v>0</v>
      </c>
      <c r="I119" s="248" t="str">
        <f ca="1">IF(ISERROR($S119),"",OFFSET('Smelter Reference List'!$H$4,$S119-4,0))</f>
        <v>Hengyang</v>
      </c>
      <c r="J119" s="248" t="str">
        <f ca="1">IF(ISERROR($S119),"",OFFSET('Smelter Reference List'!$I$4,$S119-4,0))</f>
        <v>Hunan</v>
      </c>
      <c r="K119" s="245"/>
      <c r="L119" s="245"/>
      <c r="M119" s="245"/>
      <c r="N119" s="245"/>
      <c r="O119" s="245"/>
      <c r="P119" s="245"/>
      <c r="Q119" s="246"/>
      <c r="R119" s="233"/>
      <c r="S119" s="234">
        <f>IF(C119="",NA(),MATCH($B119&amp;$C119,'Smelter Reference List'!$J:$J,0))</f>
        <v>261</v>
      </c>
      <c r="T119" s="235"/>
      <c r="U119" s="235">
        <f t="shared" si="2"/>
        <v>0</v>
      </c>
      <c r="V119" s="235"/>
      <c r="W119" s="235"/>
      <c r="Y119" s="228" t="str">
        <f t="shared" si="3"/>
        <v>TantalumHengyang King Xing Lifeng New Materials Co., Ltd.</v>
      </c>
    </row>
    <row r="120" spans="1:25" s="228" customFormat="1" ht="20.399999999999999">
      <c r="A120" s="257" t="s">
        <v>1344</v>
      </c>
      <c r="B120" s="232" t="s">
        <v>2325</v>
      </c>
      <c r="C120" s="297" t="s">
        <v>1343</v>
      </c>
      <c r="D120" s="161" t="s">
        <v>1343</v>
      </c>
      <c r="E120" s="161" t="s">
        <v>2181</v>
      </c>
      <c r="F120" s="161" t="s">
        <v>1344</v>
      </c>
      <c r="G120" s="161" t="s">
        <v>5068</v>
      </c>
      <c r="H120" s="247">
        <f ca="1">IF(ISERROR($S120),"",OFFSET('Smelter Reference List'!$G$4,$S120-4,0))</f>
        <v>0</v>
      </c>
      <c r="I120" s="248" t="str">
        <f ca="1">IF(ISERROR($S120),"",OFFSET('Smelter Reference List'!$H$4,$S120-4,0))</f>
        <v>Yingde</v>
      </c>
      <c r="J120" s="248" t="str">
        <f ca="1">IF(ISERROR($S120),"",OFFSET('Smelter Reference List'!$I$4,$S120-4,0))</f>
        <v>Guangdong</v>
      </c>
      <c r="K120" s="245"/>
      <c r="L120" s="245"/>
      <c r="M120" s="245"/>
      <c r="N120" s="245"/>
      <c r="O120" s="245"/>
      <c r="P120" s="245"/>
      <c r="Q120" s="246"/>
      <c r="R120" s="233"/>
      <c r="S120" s="234">
        <f>IF(C120="",NA(),MATCH($B120&amp;$C120,'Smelter Reference List'!$J:$J,0))</f>
        <v>253</v>
      </c>
      <c r="T120" s="235"/>
      <c r="U120" s="235">
        <f t="shared" si="2"/>
        <v>0</v>
      </c>
      <c r="V120" s="235"/>
      <c r="W120" s="235"/>
      <c r="Y120" s="228" t="str">
        <f t="shared" si="3"/>
        <v>TantalumGuangdong Zhiyuan New Material Co., Ltd.</v>
      </c>
    </row>
    <row r="121" spans="1:25" s="228" customFormat="1" ht="20.399999999999999">
      <c r="A121" s="257" t="s">
        <v>1348</v>
      </c>
      <c r="B121" s="232" t="s">
        <v>2325</v>
      </c>
      <c r="C121" s="297" t="s">
        <v>4157</v>
      </c>
      <c r="D121" s="161" t="s">
        <v>4157</v>
      </c>
      <c r="E121" s="161" t="s">
        <v>2181</v>
      </c>
      <c r="F121" s="161" t="s">
        <v>1348</v>
      </c>
      <c r="G121" s="161" t="s">
        <v>5069</v>
      </c>
      <c r="H121" s="247">
        <f ca="1">IF(ISERROR($S121),"",OFFSET('Smelter Reference List'!$G$4,$S121-4,0))</f>
        <v>0</v>
      </c>
      <c r="I121" s="248" t="str">
        <f ca="1">IF(ISERROR($S121),"",OFFSET('Smelter Reference List'!$H$4,$S121-4,0))</f>
        <v>Yifeng</v>
      </c>
      <c r="J121" s="248" t="str">
        <f ca="1">IF(ISERROR($S121),"",OFFSET('Smelter Reference List'!$I$4,$S121-4,0))</f>
        <v>Jiangxi</v>
      </c>
      <c r="K121" s="245"/>
      <c r="L121" s="245"/>
      <c r="M121" s="245"/>
      <c r="N121" s="245"/>
      <c r="O121" s="245"/>
      <c r="P121" s="245"/>
      <c r="Q121" s="246"/>
      <c r="R121" s="233"/>
      <c r="S121" s="234">
        <f>IF(C121="",NA(),MATCH($B121&amp;$C121,'Smelter Reference List'!$J:$J,0))</f>
        <v>271</v>
      </c>
      <c r="T121" s="235"/>
      <c r="U121" s="235">
        <f t="shared" si="2"/>
        <v>0</v>
      </c>
      <c r="V121" s="235"/>
      <c r="W121" s="235"/>
      <c r="Y121" s="228" t="str">
        <f t="shared" si="3"/>
        <v>TantalumKing-Tan Tantalum Industry Ltd.</v>
      </c>
    </row>
    <row r="122" spans="1:25" s="228" customFormat="1" ht="20.399999999999999">
      <c r="A122" s="257" t="s">
        <v>1346</v>
      </c>
      <c r="B122" s="232" t="s">
        <v>2325</v>
      </c>
      <c r="C122" s="297" t="s">
        <v>5</v>
      </c>
      <c r="D122" s="161" t="s">
        <v>5</v>
      </c>
      <c r="E122" s="161" t="s">
        <v>2181</v>
      </c>
      <c r="F122" s="161" t="s">
        <v>1346</v>
      </c>
      <c r="G122" s="161" t="s">
        <v>5070</v>
      </c>
      <c r="H122" s="247">
        <f ca="1">IF(ISERROR($S122),"",OFFSET('Smelter Reference List'!$G$4,$S122-4,0))</f>
        <v>0</v>
      </c>
      <c r="I122" s="248" t="str">
        <f ca="1">IF(ISERROR($S122),"",OFFSET('Smelter Reference List'!$H$4,$S122-4,0))</f>
        <v>Jiujiang</v>
      </c>
      <c r="J122" s="248" t="str">
        <f ca="1">IF(ISERROR($S122),"",OFFSET('Smelter Reference List'!$I$4,$S122-4,0))</f>
        <v>Jiangxi</v>
      </c>
      <c r="K122" s="245"/>
      <c r="L122" s="245"/>
      <c r="M122" s="245"/>
      <c r="N122" s="245"/>
      <c r="O122" s="245"/>
      <c r="P122" s="245"/>
      <c r="Q122" s="246"/>
      <c r="R122" s="233"/>
      <c r="S122" s="234">
        <f>IF(C122="",NA(),MATCH($B122&amp;$C122,'Smelter Reference List'!$J:$J,0))</f>
        <v>266</v>
      </c>
      <c r="T122" s="235"/>
      <c r="U122" s="235">
        <f t="shared" si="2"/>
        <v>0</v>
      </c>
      <c r="V122" s="235"/>
      <c r="W122" s="235"/>
      <c r="Y122" s="228" t="str">
        <f t="shared" si="3"/>
        <v>TantalumJiuJiang JinXin Nonferrous Metals Co., Ltd.</v>
      </c>
    </row>
    <row r="123" spans="1:25" s="228" customFormat="1" ht="20.399999999999999">
      <c r="A123" s="257" t="s">
        <v>1339</v>
      </c>
      <c r="B123" s="232" t="s">
        <v>2325</v>
      </c>
      <c r="C123" s="297" t="s">
        <v>2374</v>
      </c>
      <c r="D123" s="161" t="s">
        <v>2374</v>
      </c>
      <c r="E123" s="161" t="s">
        <v>2181</v>
      </c>
      <c r="F123" s="161" t="s">
        <v>1339</v>
      </c>
      <c r="G123" s="161" t="s">
        <v>5071</v>
      </c>
      <c r="H123" s="247">
        <f ca="1">IF(ISERROR($S123),"",OFFSET('Smelter Reference List'!$G$4,$S123-4,0))</f>
        <v>0</v>
      </c>
      <c r="I123" s="248" t="str">
        <f ca="1">IF(ISERROR($S123),"",OFFSET('Smelter Reference List'!$H$4,$S123-4,0))</f>
        <v>Conghua</v>
      </c>
      <c r="J123" s="248" t="str">
        <f ca="1">IF(ISERROR($S123),"",OFFSET('Smelter Reference List'!$I$4,$S123-4,0))</f>
        <v>Guangdong</v>
      </c>
      <c r="K123" s="245"/>
      <c r="L123" s="245"/>
      <c r="M123" s="245"/>
      <c r="N123" s="245"/>
      <c r="O123" s="245"/>
      <c r="P123" s="245"/>
      <c r="Q123" s="246"/>
      <c r="R123" s="233"/>
      <c r="S123" s="234">
        <f>IF(C123="",NA(),MATCH($B123&amp;$C123,'Smelter Reference List'!$J:$J,0))</f>
        <v>242</v>
      </c>
      <c r="T123" s="235"/>
      <c r="U123" s="235">
        <f t="shared" si="2"/>
        <v>0</v>
      </c>
      <c r="V123" s="235"/>
      <c r="W123" s="235"/>
      <c r="Y123" s="228" t="str">
        <f t="shared" si="3"/>
        <v>TantalumConghua Tantalum and Niobium Smeltry</v>
      </c>
    </row>
    <row r="124" spans="1:25" s="228" customFormat="1" ht="20.399999999999999">
      <c r="A124" s="257" t="s">
        <v>1356</v>
      </c>
      <c r="B124" s="232" t="s">
        <v>2325</v>
      </c>
      <c r="C124" s="297" t="s">
        <v>4172</v>
      </c>
      <c r="D124" s="161" t="s">
        <v>4172</v>
      </c>
      <c r="E124" s="161" t="s">
        <v>2181</v>
      </c>
      <c r="F124" s="161" t="s">
        <v>1356</v>
      </c>
      <c r="G124" s="161" t="s">
        <v>5072</v>
      </c>
      <c r="H124" s="247">
        <f ca="1">IF(ISERROR($S124),"",OFFSET('Smelter Reference List'!$G$4,$S124-4,0))</f>
        <v>0</v>
      </c>
      <c r="I124" s="248" t="str">
        <f ca="1">IF(ISERROR($S124),"",OFFSET('Smelter Reference List'!$H$4,$S124-4,0))</f>
        <v>Zhuzhou</v>
      </c>
      <c r="J124" s="248" t="str">
        <f ca="1">IF(ISERROR($S124),"",OFFSET('Smelter Reference List'!$I$4,$S124-4,0))</f>
        <v>Hunan</v>
      </c>
      <c r="K124" s="245"/>
      <c r="L124" s="245"/>
      <c r="M124" s="245"/>
      <c r="N124" s="245"/>
      <c r="O124" s="245"/>
      <c r="P124" s="245"/>
      <c r="Q124" s="246"/>
      <c r="R124" s="233"/>
      <c r="S124" s="234">
        <f>IF(C124="",NA(),MATCH($B124&amp;$C124,'Smelter Reference List'!$J:$J,0))</f>
        <v>286</v>
      </c>
      <c r="T124" s="235"/>
      <c r="U124" s="235">
        <f t="shared" si="2"/>
        <v>0</v>
      </c>
      <c r="V124" s="235"/>
      <c r="W124" s="235"/>
      <c r="Y124" s="228" t="str">
        <f t="shared" si="3"/>
        <v>TantalumRFH Tantalum Smeltry Co., Ltd.</v>
      </c>
    </row>
    <row r="125" spans="1:25" s="228" customFormat="1" ht="20.399999999999999">
      <c r="A125" s="257" t="s">
        <v>1361</v>
      </c>
      <c r="B125" s="232" t="s">
        <v>2325</v>
      </c>
      <c r="C125" s="297" t="s">
        <v>3404</v>
      </c>
      <c r="D125" s="161" t="s">
        <v>5073</v>
      </c>
      <c r="E125" s="161" t="s">
        <v>2181</v>
      </c>
      <c r="F125" s="161" t="s">
        <v>1361</v>
      </c>
      <c r="G125" s="161" t="s">
        <v>5074</v>
      </c>
      <c r="H125" s="247">
        <f ca="1">IF(ISERROR($S125),"",OFFSET('Smelter Reference List'!$G$4,$S125-4,0))</f>
        <v>0</v>
      </c>
      <c r="I125" s="248" t="str">
        <f ca="1">IF(ISERROR($S125),"",OFFSET('Smelter Reference List'!$H$4,$S125-4,0))</f>
        <v>Zhuzhou</v>
      </c>
      <c r="J125" s="248" t="str">
        <f ca="1">IF(ISERROR($S125),"",OFFSET('Smelter Reference List'!$I$4,$S125-4,0))</f>
        <v>Hunan</v>
      </c>
      <c r="K125" s="245"/>
      <c r="L125" s="245"/>
      <c r="M125" s="245"/>
      <c r="N125" s="245"/>
      <c r="O125" s="245"/>
      <c r="P125" s="245"/>
      <c r="Q125" s="246"/>
      <c r="R125" s="233"/>
      <c r="S125" s="234">
        <f>IF(C125="",NA(),MATCH($B125&amp;$C125,'Smelter Reference List'!$J:$J,0))</f>
        <v>299</v>
      </c>
      <c r="T125" s="235"/>
      <c r="U125" s="235">
        <f t="shared" si="2"/>
        <v>0</v>
      </c>
      <c r="V125" s="235"/>
      <c r="W125" s="235"/>
      <c r="Y125" s="228" t="str">
        <f t="shared" si="3"/>
        <v>TantalumZhuzhou Cemented Carbide Group</v>
      </c>
    </row>
    <row r="126" spans="1:25" s="228" customFormat="1" ht="20.399999999999999">
      <c r="A126" s="257" t="s">
        <v>1354</v>
      </c>
      <c r="B126" s="232" t="s">
        <v>2325</v>
      </c>
      <c r="C126" s="297" t="s">
        <v>1950</v>
      </c>
      <c r="D126" s="161" t="s">
        <v>1950</v>
      </c>
      <c r="E126" s="161" t="s">
        <v>2181</v>
      </c>
      <c r="F126" s="161" t="s">
        <v>1354</v>
      </c>
      <c r="G126" s="161" t="s">
        <v>5075</v>
      </c>
      <c r="H126" s="247">
        <f ca="1">IF(ISERROR($S126),"",OFFSET('Smelter Reference List'!$G$4,$S126-4,0))</f>
        <v>0</v>
      </c>
      <c r="I126" s="248" t="str">
        <f ca="1">IF(ISERROR($S126),"",OFFSET('Smelter Reference List'!$H$4,$S126-4,0))</f>
        <v>Shizuishan City</v>
      </c>
      <c r="J126" s="248" t="str">
        <f ca="1">IF(ISERROR($S126),"",OFFSET('Smelter Reference List'!$I$4,$S126-4,0))</f>
        <v>Ningxia</v>
      </c>
      <c r="K126" s="245"/>
      <c r="L126" s="245"/>
      <c r="M126" s="245"/>
      <c r="N126" s="245"/>
      <c r="O126" s="245"/>
      <c r="P126" s="245"/>
      <c r="Q126" s="246"/>
      <c r="R126" s="233"/>
      <c r="S126" s="234">
        <f>IF(C126="",NA(),MATCH($B126&amp;$C126,'Smelter Reference List'!$J:$J,0))</f>
        <v>278</v>
      </c>
      <c r="T126" s="235"/>
      <c r="U126" s="235">
        <f t="shared" si="2"/>
        <v>0</v>
      </c>
      <c r="V126" s="235"/>
      <c r="W126" s="235"/>
      <c r="Y126" s="228" t="str">
        <f t="shared" si="3"/>
        <v>TantalumNingxia Orient Tantalum Industry Co., Ltd.</v>
      </c>
    </row>
    <row r="127" spans="1:25" s="228" customFormat="1" ht="20.399999999999999">
      <c r="A127" s="257" t="s">
        <v>1347</v>
      </c>
      <c r="B127" s="232" t="s">
        <v>2325</v>
      </c>
      <c r="C127" s="297" t="s">
        <v>64</v>
      </c>
      <c r="D127" s="161" t="s">
        <v>64</v>
      </c>
      <c r="E127" s="161" t="s">
        <v>2181</v>
      </c>
      <c r="F127" s="161" t="s">
        <v>1347</v>
      </c>
      <c r="G127" s="161" t="s">
        <v>5076</v>
      </c>
      <c r="H127" s="247">
        <f ca="1">IF(ISERROR($S127),"",OFFSET('Smelter Reference List'!$G$4,$S127-4,0))</f>
        <v>0</v>
      </c>
      <c r="I127" s="248" t="str">
        <f ca="1">IF(ISERROR($S127),"",OFFSET('Smelter Reference List'!$H$4,$S127-4,0))</f>
        <v>Jiujiang</v>
      </c>
      <c r="J127" s="248" t="str">
        <f ca="1">IF(ISERROR($S127),"",OFFSET('Smelter Reference List'!$I$4,$S127-4,0))</f>
        <v>Jiangxi</v>
      </c>
      <c r="K127" s="245"/>
      <c r="L127" s="245"/>
      <c r="M127" s="245"/>
      <c r="N127" s="245"/>
      <c r="O127" s="245"/>
      <c r="P127" s="245"/>
      <c r="Q127" s="246"/>
      <c r="R127" s="233"/>
      <c r="S127" s="234">
        <f>IF(C127="",NA(),MATCH($B127&amp;$C127,'Smelter Reference List'!$J:$J,0))</f>
        <v>267</v>
      </c>
      <c r="T127" s="235"/>
      <c r="U127" s="235">
        <f t="shared" si="2"/>
        <v>0</v>
      </c>
      <c r="V127" s="235"/>
      <c r="W127" s="235"/>
      <c r="Y127" s="228" t="str">
        <f t="shared" si="3"/>
        <v>TantalumJiujiang Tanbre Co., Ltd.</v>
      </c>
    </row>
    <row r="128" spans="1:25" s="228" customFormat="1" ht="20.399999999999999">
      <c r="A128" s="257" t="s">
        <v>1342</v>
      </c>
      <c r="B128" s="232" t="s">
        <v>2325</v>
      </c>
      <c r="C128" s="297" t="s">
        <v>63</v>
      </c>
      <c r="D128" s="161" t="s">
        <v>63</v>
      </c>
      <c r="E128" s="161" t="s">
        <v>2181</v>
      </c>
      <c r="F128" s="161" t="s">
        <v>1342</v>
      </c>
      <c r="G128" s="161" t="s">
        <v>5077</v>
      </c>
      <c r="H128" s="247">
        <f ca="1">IF(ISERROR($S128),"",OFFSET('Smelter Reference List'!$G$4,$S128-4,0))</f>
        <v>0</v>
      </c>
      <c r="I128" s="248" t="str">
        <f ca="1">IF(ISERROR($S128),"",OFFSET('Smelter Reference List'!$H$4,$S128-4,0))</f>
        <v>Jiangmen</v>
      </c>
      <c r="J128" s="248" t="str">
        <f ca="1">IF(ISERROR($S128),"",OFFSET('Smelter Reference List'!$I$4,$S128-4,0))</f>
        <v>Guangdong</v>
      </c>
      <c r="K128" s="245"/>
      <c r="L128" s="245"/>
      <c r="M128" s="245"/>
      <c r="N128" s="245"/>
      <c r="O128" s="245"/>
      <c r="P128" s="245"/>
      <c r="Q128" s="246"/>
      <c r="R128" s="233"/>
      <c r="S128" s="234">
        <f>IF(C128="",NA(),MATCH($B128&amp;$C128,'Smelter Reference List'!$J:$J,0))</f>
        <v>249</v>
      </c>
      <c r="T128" s="235"/>
      <c r="U128" s="235">
        <f t="shared" si="2"/>
        <v>0</v>
      </c>
      <c r="V128" s="235"/>
      <c r="W128" s="235"/>
      <c r="Y128" s="228" t="str">
        <f t="shared" si="3"/>
        <v>TantalumF&amp;X Electro-Materials Ltd.</v>
      </c>
    </row>
    <row r="129" spans="1:25" s="228" customFormat="1" ht="20.399999999999999">
      <c r="A129" s="257" t="s">
        <v>1340</v>
      </c>
      <c r="B129" s="232" t="s">
        <v>2325</v>
      </c>
      <c r="C129" s="297" t="s">
        <v>2370</v>
      </c>
      <c r="D129" s="161" t="s">
        <v>2370</v>
      </c>
      <c r="E129" s="161" t="s">
        <v>2181</v>
      </c>
      <c r="F129" s="161" t="s">
        <v>1340</v>
      </c>
      <c r="G129" s="161" t="s">
        <v>5078</v>
      </c>
      <c r="H129" s="247">
        <f ca="1">IF(ISERROR($S129),"",OFFSET('Smelter Reference List'!$G$4,$S129-4,0))</f>
        <v>0</v>
      </c>
      <c r="I129" s="248" t="str">
        <f ca="1">IF(ISERROR($S129),"",OFFSET('Smelter Reference List'!$H$4,$S129-4,0))</f>
        <v>Sihui City</v>
      </c>
      <c r="J129" s="248" t="str">
        <f ca="1">IF(ISERROR($S129),"",OFFSET('Smelter Reference List'!$I$4,$S129-4,0))</f>
        <v>Guangdong</v>
      </c>
      <c r="K129" s="245"/>
      <c r="L129" s="245"/>
      <c r="M129" s="245"/>
      <c r="N129" s="245"/>
      <c r="O129" s="245"/>
      <c r="P129" s="245"/>
      <c r="Q129" s="246"/>
      <c r="R129" s="233"/>
      <c r="S129" s="234">
        <f>IF(C129="",NA(),MATCH($B129&amp;$C129,'Smelter Reference List'!$J:$J,0))</f>
        <v>245</v>
      </c>
      <c r="T129" s="235"/>
      <c r="U129" s="235">
        <f t="shared" si="2"/>
        <v>0</v>
      </c>
      <c r="V129" s="235"/>
      <c r="W129" s="235"/>
      <c r="Y129" s="228" t="str">
        <f t="shared" si="3"/>
        <v>TantalumDuoluoshan</v>
      </c>
    </row>
    <row r="130" spans="1:25" s="228" customFormat="1" ht="20.399999999999999">
      <c r="A130" s="257" t="s">
        <v>1349</v>
      </c>
      <c r="B130" s="232" t="s">
        <v>2325</v>
      </c>
      <c r="C130" s="297" t="s">
        <v>65</v>
      </c>
      <c r="D130" s="161" t="s">
        <v>65</v>
      </c>
      <c r="E130" s="161" t="s">
        <v>2170</v>
      </c>
      <c r="F130" s="161" t="s">
        <v>1349</v>
      </c>
      <c r="G130" s="161" t="s">
        <v>5079</v>
      </c>
      <c r="H130" s="247">
        <f ca="1">IF(ISERROR($S130),"",OFFSET('Smelter Reference List'!$G$4,$S130-4,0))</f>
        <v>0</v>
      </c>
      <c r="I130" s="248" t="str">
        <f ca="1">IF(ISERROR($S130),"",OFFSET('Smelter Reference List'!$H$4,$S130-4,0))</f>
        <v>São João del Rei</v>
      </c>
      <c r="J130" s="248" t="str">
        <f ca="1">IF(ISERROR($S130),"",OFFSET('Smelter Reference List'!$I$4,$S130-4,0))</f>
        <v>Minas Gerais</v>
      </c>
      <c r="K130" s="245"/>
      <c r="L130" s="245"/>
      <c r="M130" s="245"/>
      <c r="N130" s="245"/>
      <c r="O130" s="245"/>
      <c r="P130" s="245"/>
      <c r="Q130" s="246"/>
      <c r="R130" s="233"/>
      <c r="S130" s="234">
        <f>IF(C130="",NA(),MATCH($B130&amp;$C130,'Smelter Reference List'!$J:$J,0))</f>
        <v>272</v>
      </c>
      <c r="T130" s="235"/>
      <c r="U130" s="235">
        <f t="shared" si="2"/>
        <v>0</v>
      </c>
      <c r="V130" s="235"/>
      <c r="W130" s="235"/>
      <c r="Y130" s="228" t="str">
        <f t="shared" si="3"/>
        <v>TantalumLSM Brasil S.A.</v>
      </c>
    </row>
    <row r="131" spans="1:25" s="228" customFormat="1" ht="20.399999999999999">
      <c r="A131" s="257" t="s">
        <v>2698</v>
      </c>
      <c r="B131" s="232" t="s">
        <v>2325</v>
      </c>
      <c r="C131" s="297" t="s">
        <v>2697</v>
      </c>
      <c r="D131" s="161" t="s">
        <v>2697</v>
      </c>
      <c r="E131" s="161" t="s">
        <v>1759</v>
      </c>
      <c r="F131" s="161" t="s">
        <v>2698</v>
      </c>
      <c r="G131" s="161"/>
      <c r="H131" s="247">
        <f ca="1">IF(ISERROR($S131),"",OFFSET('Smelter Reference List'!$G$4,$S131-4,0))</f>
        <v>0</v>
      </c>
      <c r="I131" s="248" t="str">
        <f ca="1">IF(ISERROR($S131),"",OFFSET('Smelter Reference List'!$H$4,$S131-4,0))</f>
        <v>Gastonia</v>
      </c>
      <c r="J131" s="248" t="str">
        <f ca="1">IF(ISERROR($S131),"",OFFSET('Smelter Reference List'!$I$4,$S131-4,0))</f>
        <v>North Carolina</v>
      </c>
      <c r="K131" s="245"/>
      <c r="L131" s="245"/>
      <c r="M131" s="245"/>
      <c r="N131" s="245"/>
      <c r="O131" s="245"/>
      <c r="P131" s="245"/>
      <c r="Q131" s="246"/>
      <c r="R131" s="233"/>
      <c r="S131" s="234">
        <f>IF(C131="",NA(),MATCH($B131&amp;$C131,'Smelter Reference List'!$J:$J,0))</f>
        <v>243</v>
      </c>
      <c r="T131" s="235"/>
      <c r="U131" s="235">
        <f t="shared" si="2"/>
        <v>0</v>
      </c>
      <c r="V131" s="235"/>
      <c r="W131" s="235"/>
      <c r="Y131" s="228" t="str">
        <f t="shared" si="3"/>
        <v>TantalumD Block Metals, LLC</v>
      </c>
    </row>
    <row r="132" spans="1:25" s="228" customFormat="1" ht="20.399999999999999">
      <c r="A132" s="257" t="s">
        <v>2736</v>
      </c>
      <c r="B132" s="232" t="s">
        <v>2325</v>
      </c>
      <c r="C132" s="297" t="s">
        <v>2735</v>
      </c>
      <c r="D132" s="161" t="s">
        <v>2735</v>
      </c>
      <c r="E132" s="161" t="s">
        <v>1759</v>
      </c>
      <c r="F132" s="161" t="s">
        <v>2736</v>
      </c>
      <c r="G132" s="161"/>
      <c r="H132" s="247">
        <f ca="1">IF(ISERROR($S132),"",OFFSET('Smelter Reference List'!$G$4,$S132-4,0))</f>
        <v>0</v>
      </c>
      <c r="I132" s="248" t="str">
        <f ca="1">IF(ISERROR($S132),"",OFFSET('Smelter Reference List'!$H$4,$S132-4,0))</f>
        <v>Boyertown</v>
      </c>
      <c r="J132" s="248" t="str">
        <f ca="1">IF(ISERROR($S132),"",OFFSET('Smelter Reference List'!$I$4,$S132-4,0))</f>
        <v>Pennsylvania</v>
      </c>
      <c r="K132" s="245"/>
      <c r="L132" s="245"/>
      <c r="M132" s="245"/>
      <c r="N132" s="245"/>
      <c r="O132" s="245"/>
      <c r="P132" s="245"/>
      <c r="Q132" s="246"/>
      <c r="R132" s="233"/>
      <c r="S132" s="234">
        <f>IF(C132="",NA(),MATCH($B132&amp;$C132,'Smelter Reference List'!$J:$J,0))</f>
        <v>252</v>
      </c>
      <c r="T132" s="235"/>
      <c r="U132" s="235">
        <f t="shared" si="2"/>
        <v>0</v>
      </c>
      <c r="V132" s="235"/>
      <c r="W132" s="235"/>
      <c r="Y132" s="228" t="str">
        <f t="shared" si="3"/>
        <v>TantalumGlobal Advanced Metals Boyertown</v>
      </c>
    </row>
    <row r="133" spans="1:25" s="228" customFormat="1" ht="20.399999999999999">
      <c r="A133" s="257" t="s">
        <v>2740</v>
      </c>
      <c r="B133" s="232" t="s">
        <v>2325</v>
      </c>
      <c r="C133" s="297" t="s">
        <v>2739</v>
      </c>
      <c r="D133" s="161" t="s">
        <v>2739</v>
      </c>
      <c r="E133" s="161" t="s">
        <v>2195</v>
      </c>
      <c r="F133" s="161" t="s">
        <v>2740</v>
      </c>
      <c r="G133" s="161"/>
      <c r="H133" s="247">
        <f ca="1">IF(ISERROR($S133),"",OFFSET('Smelter Reference List'!$G$4,$S133-4,0))</f>
        <v>0</v>
      </c>
      <c r="I133" s="248" t="str">
        <f ca="1">IF(ISERROR($S133),"",OFFSET('Smelter Reference List'!$H$4,$S133-4,0))</f>
        <v>Goslar</v>
      </c>
      <c r="J133" s="248" t="str">
        <f ca="1">IF(ISERROR($S133),"",OFFSET('Smelter Reference List'!$I$4,$S133-4,0))</f>
        <v>Lower Saxony</v>
      </c>
      <c r="K133" s="245"/>
      <c r="L133" s="245"/>
      <c r="M133" s="245"/>
      <c r="N133" s="245"/>
      <c r="O133" s="245"/>
      <c r="P133" s="245"/>
      <c r="Q133" s="246"/>
      <c r="R133" s="233"/>
      <c r="S133" s="234">
        <f>IF(C133="",NA(),MATCH($B133&amp;$C133,'Smelter Reference List'!$J:$J,0))</f>
        <v>255</v>
      </c>
      <c r="T133" s="235"/>
      <c r="U133" s="235">
        <f t="shared" si="2"/>
        <v>0</v>
      </c>
      <c r="V133" s="235"/>
      <c r="W133" s="235"/>
      <c r="Y133" s="228" t="str">
        <f t="shared" si="3"/>
        <v>TantalumH.C. Starck GmbH Goslar</v>
      </c>
    </row>
    <row r="134" spans="1:25" s="228" customFormat="1" ht="20.399999999999999">
      <c r="A134" s="257" t="s">
        <v>2742</v>
      </c>
      <c r="B134" s="232" t="s">
        <v>2325</v>
      </c>
      <c r="C134" s="297" t="s">
        <v>2741</v>
      </c>
      <c r="D134" s="161" t="s">
        <v>2741</v>
      </c>
      <c r="E134" s="161" t="s">
        <v>2195</v>
      </c>
      <c r="F134" s="161" t="s">
        <v>2742</v>
      </c>
      <c r="G134" s="161"/>
      <c r="H134" s="247">
        <f ca="1">IF(ISERROR($S134),"",OFFSET('Smelter Reference List'!$G$4,$S134-4,0))</f>
        <v>0</v>
      </c>
      <c r="I134" s="248" t="str">
        <f ca="1">IF(ISERROR($S134),"",OFFSET('Smelter Reference List'!$H$4,$S134-4,0))</f>
        <v>Laufenburg</v>
      </c>
      <c r="J134" s="248" t="str">
        <f ca="1">IF(ISERROR($S134),"",OFFSET('Smelter Reference List'!$I$4,$S134-4,0))</f>
        <v>Baden-Württemberg</v>
      </c>
      <c r="K134" s="245"/>
      <c r="L134" s="245"/>
      <c r="M134" s="245"/>
      <c r="N134" s="245"/>
      <c r="O134" s="245"/>
      <c r="P134" s="245"/>
      <c r="Q134" s="246"/>
      <c r="R134" s="233"/>
      <c r="S134" s="234">
        <f>IF(C134="",NA(),MATCH($B134&amp;$C134,'Smelter Reference List'!$J:$J,0))</f>
        <v>256</v>
      </c>
      <c r="T134" s="235"/>
      <c r="U134" s="235">
        <f t="shared" ref="U134:U197" si="4">IF(AND(C134="Smelter not listed",OR(LEN(D134)=0,LEN(E134)=0)),1,0)</f>
        <v>0</v>
      </c>
      <c r="V134" s="235"/>
      <c r="W134" s="235"/>
      <c r="Y134" s="228" t="str">
        <f t="shared" ref="Y134:Y197" si="5">B134&amp;C134</f>
        <v>TantalumH.C. Starck GmbH Laufenburg</v>
      </c>
    </row>
    <row r="135" spans="1:25" s="228" customFormat="1" ht="20.399999999999999">
      <c r="A135" s="257" t="s">
        <v>2744</v>
      </c>
      <c r="B135" s="232" t="s">
        <v>2325</v>
      </c>
      <c r="C135" s="297" t="s">
        <v>2743</v>
      </c>
      <c r="D135" s="161" t="s">
        <v>2743</v>
      </c>
      <c r="E135" s="161" t="s">
        <v>2195</v>
      </c>
      <c r="F135" s="161" t="s">
        <v>2744</v>
      </c>
      <c r="G135" s="161"/>
      <c r="H135" s="247">
        <f ca="1">IF(ISERROR($S135),"",OFFSET('Smelter Reference List'!$G$4,$S135-4,0))</f>
        <v>0</v>
      </c>
      <c r="I135" s="248" t="str">
        <f ca="1">IF(ISERROR($S135),"",OFFSET('Smelter Reference List'!$H$4,$S135-4,0))</f>
        <v>Hermsdorf</v>
      </c>
      <c r="J135" s="248" t="str">
        <f ca="1">IF(ISERROR($S135),"",OFFSET('Smelter Reference List'!$I$4,$S135-4,0))</f>
        <v>Thuringia</v>
      </c>
      <c r="K135" s="245"/>
      <c r="L135" s="245"/>
      <c r="M135" s="245"/>
      <c r="N135" s="245"/>
      <c r="O135" s="245"/>
      <c r="P135" s="245"/>
      <c r="Q135" s="246"/>
      <c r="R135" s="233"/>
      <c r="S135" s="234">
        <f>IF(C135="",NA(),MATCH($B135&amp;$C135,'Smelter Reference List'!$J:$J,0))</f>
        <v>257</v>
      </c>
      <c r="T135" s="235"/>
      <c r="U135" s="235">
        <f t="shared" si="4"/>
        <v>0</v>
      </c>
      <c r="V135" s="235"/>
      <c r="W135" s="235"/>
      <c r="Y135" s="228" t="str">
        <f t="shared" si="5"/>
        <v>TantalumH.C. Starck Hermsdorf GmbH</v>
      </c>
    </row>
    <row r="136" spans="1:25" s="228" customFormat="1" ht="20.399999999999999">
      <c r="A136" s="257" t="s">
        <v>2746</v>
      </c>
      <c r="B136" s="232" t="s">
        <v>2325</v>
      </c>
      <c r="C136" s="297" t="s">
        <v>2745</v>
      </c>
      <c r="D136" s="161" t="s">
        <v>2745</v>
      </c>
      <c r="E136" s="161" t="s">
        <v>1759</v>
      </c>
      <c r="F136" s="161" t="s">
        <v>2746</v>
      </c>
      <c r="G136" s="161"/>
      <c r="H136" s="247">
        <f ca="1">IF(ISERROR($S136),"",OFFSET('Smelter Reference List'!$G$4,$S136-4,0))</f>
        <v>0</v>
      </c>
      <c r="I136" s="248" t="str">
        <f ca="1">IF(ISERROR($S136),"",OFFSET('Smelter Reference List'!$H$4,$S136-4,0))</f>
        <v>Newton</v>
      </c>
      <c r="J136" s="248" t="str">
        <f ca="1">IF(ISERROR($S136),"",OFFSET('Smelter Reference List'!$I$4,$S136-4,0))</f>
        <v>Massachusetts</v>
      </c>
      <c r="K136" s="245"/>
      <c r="L136" s="245"/>
      <c r="M136" s="245"/>
      <c r="N136" s="245"/>
      <c r="O136" s="245"/>
      <c r="P136" s="245"/>
      <c r="Q136" s="246"/>
      <c r="R136" s="233"/>
      <c r="S136" s="234">
        <f>IF(C136="",NA(),MATCH($B136&amp;$C136,'Smelter Reference List'!$J:$J,0))</f>
        <v>258</v>
      </c>
      <c r="T136" s="235"/>
      <c r="U136" s="235">
        <f t="shared" si="4"/>
        <v>0</v>
      </c>
      <c r="V136" s="235"/>
      <c r="W136" s="235"/>
      <c r="Y136" s="228" t="str">
        <f t="shared" si="5"/>
        <v>TantalumH.C. Starck Inc.</v>
      </c>
    </row>
    <row r="137" spans="1:25" s="228" customFormat="1" ht="20.399999999999999">
      <c r="A137" s="257" t="s">
        <v>2748</v>
      </c>
      <c r="B137" s="232" t="s">
        <v>2325</v>
      </c>
      <c r="C137" s="297" t="s">
        <v>2747</v>
      </c>
      <c r="D137" s="161" t="s">
        <v>2747</v>
      </c>
      <c r="E137" s="161" t="s">
        <v>2249</v>
      </c>
      <c r="F137" s="161" t="s">
        <v>2748</v>
      </c>
      <c r="G137" s="161"/>
      <c r="H137" s="247">
        <f ca="1">IF(ISERROR($S137),"",OFFSET('Smelter Reference List'!$G$4,$S137-4,0))</f>
        <v>0</v>
      </c>
      <c r="I137" s="248" t="str">
        <f ca="1">IF(ISERROR($S137),"",OFFSET('Smelter Reference List'!$H$4,$S137-4,0))</f>
        <v>Mito</v>
      </c>
      <c r="J137" s="248" t="str">
        <f ca="1">IF(ISERROR($S137),"",OFFSET('Smelter Reference List'!$I$4,$S137-4,0))</f>
        <v>Ibaraki</v>
      </c>
      <c r="K137" s="245"/>
      <c r="L137" s="245"/>
      <c r="M137" s="245"/>
      <c r="N137" s="245"/>
      <c r="O137" s="245"/>
      <c r="P137" s="245"/>
      <c r="Q137" s="246"/>
      <c r="R137" s="233"/>
      <c r="S137" s="234">
        <f>IF(C137="",NA(),MATCH($B137&amp;$C137,'Smelter Reference List'!$J:$J,0))</f>
        <v>259</v>
      </c>
      <c r="T137" s="235"/>
      <c r="U137" s="235">
        <f t="shared" si="4"/>
        <v>0</v>
      </c>
      <c r="V137" s="235"/>
      <c r="W137" s="235"/>
      <c r="Y137" s="228" t="str">
        <f t="shared" si="5"/>
        <v>TantalumH.C. Starck Ltd.</v>
      </c>
    </row>
    <row r="138" spans="1:25" s="228" customFormat="1" ht="20.399999999999999">
      <c r="A138" s="257" t="s">
        <v>2750</v>
      </c>
      <c r="B138" s="232" t="s">
        <v>2325</v>
      </c>
      <c r="C138" s="297" t="s">
        <v>4729</v>
      </c>
      <c r="D138" s="161" t="s">
        <v>4729</v>
      </c>
      <c r="E138" s="161" t="s">
        <v>2195</v>
      </c>
      <c r="F138" s="161" t="s">
        <v>2750</v>
      </c>
      <c r="G138" s="161"/>
      <c r="H138" s="247">
        <f ca="1">IF(ISERROR($S138),"",OFFSET('Smelter Reference List'!$G$4,$S138-4,0))</f>
        <v>0</v>
      </c>
      <c r="I138" s="248" t="str">
        <f ca="1">IF(ISERROR($S138),"",OFFSET('Smelter Reference List'!$H$4,$S138-4,0))</f>
        <v>Laufenburg</v>
      </c>
      <c r="J138" s="248" t="str">
        <f ca="1">IF(ISERROR($S138),"",OFFSET('Smelter Reference List'!$I$4,$S138-4,0))</f>
        <v>Baden-Württemberg</v>
      </c>
      <c r="K138" s="245"/>
      <c r="L138" s="245"/>
      <c r="M138" s="245"/>
      <c r="N138" s="245"/>
      <c r="O138" s="245"/>
      <c r="P138" s="245"/>
      <c r="Q138" s="246"/>
      <c r="R138" s="233"/>
      <c r="S138" s="234">
        <f>IF(C138="",NA(),MATCH($B138&amp;$C138,'Smelter Reference List'!$J:$J,0))</f>
        <v>260</v>
      </c>
      <c r="T138" s="235"/>
      <c r="U138" s="235">
        <f t="shared" si="4"/>
        <v>0</v>
      </c>
      <c r="V138" s="235"/>
      <c r="W138" s="235"/>
      <c r="Y138" s="228" t="str">
        <f t="shared" si="5"/>
        <v>TantalumH.C. Starck Smelting GmbH &amp; Co. KG</v>
      </c>
    </row>
    <row r="139" spans="1:25" s="228" customFormat="1" ht="20.399999999999999">
      <c r="A139" s="257" t="s">
        <v>2700</v>
      </c>
      <c r="B139" s="232" t="s">
        <v>2325</v>
      </c>
      <c r="C139" s="297" t="s">
        <v>4192</v>
      </c>
      <c r="D139" s="161" t="s">
        <v>4192</v>
      </c>
      <c r="E139" s="161" t="s">
        <v>2181</v>
      </c>
      <c r="F139" s="161" t="s">
        <v>2700</v>
      </c>
      <c r="G139" s="161"/>
      <c r="H139" s="247">
        <f ca="1">IF(ISERROR($S139),"",OFFSET('Smelter Reference List'!$G$4,$S139-4,0))</f>
        <v>0</v>
      </c>
      <c r="I139" s="248" t="str">
        <f ca="1">IF(ISERROR($S139),"",OFFSET('Smelter Reference List'!$H$4,$S139-4,0))</f>
        <v>Fengxin</v>
      </c>
      <c r="J139" s="248" t="str">
        <f ca="1">IF(ISERROR($S139),"",OFFSET('Smelter Reference List'!$I$4,$S139-4,0))</f>
        <v>Jiangxi</v>
      </c>
      <c r="K139" s="245"/>
      <c r="L139" s="245"/>
      <c r="M139" s="245"/>
      <c r="N139" s="245"/>
      <c r="O139" s="245"/>
      <c r="P139" s="245"/>
      <c r="Q139" s="246"/>
      <c r="R139" s="233"/>
      <c r="S139" s="234">
        <f>IF(C139="",NA(),MATCH($B139&amp;$C139,'Smelter Reference List'!$J:$J,0))</f>
        <v>264</v>
      </c>
      <c r="T139" s="235"/>
      <c r="U139" s="235">
        <f t="shared" si="4"/>
        <v>0</v>
      </c>
      <c r="V139" s="235"/>
      <c r="W139" s="235"/>
      <c r="Y139" s="228" t="str">
        <f t="shared" si="5"/>
        <v>TantalumJiangxi Dinghai Tantalum &amp; Niobium Co., Ltd.</v>
      </c>
    </row>
    <row r="140" spans="1:25" s="228" customFormat="1" ht="20.399999999999999">
      <c r="A140" s="257" t="s">
        <v>4371</v>
      </c>
      <c r="B140" s="232" t="s">
        <v>2325</v>
      </c>
      <c r="C140" s="297" t="s">
        <v>4370</v>
      </c>
      <c r="D140" s="161" t="s">
        <v>4370</v>
      </c>
      <c r="E140" s="161" t="s">
        <v>2181</v>
      </c>
      <c r="F140" s="161" t="s">
        <v>4371</v>
      </c>
      <c r="G140" s="161"/>
      <c r="H140" s="247">
        <f ca="1">IF(ISERROR($S140),"",OFFSET('Smelter Reference List'!$G$4,$S140-4,0))</f>
        <v>0</v>
      </c>
      <c r="I140" s="248" t="str">
        <f ca="1">IF(ISERROR($S140),"",OFFSET('Smelter Reference List'!$H$4,$S140-4,0))</f>
        <v>Yi Chun City</v>
      </c>
      <c r="J140" s="248" t="str">
        <f ca="1">IF(ISERROR($S140),"",OFFSET('Smelter Reference List'!$I$4,$S140-4,0))</f>
        <v>Jiangxi</v>
      </c>
      <c r="K140" s="245"/>
      <c r="L140" s="245"/>
      <c r="M140" s="245"/>
      <c r="N140" s="245"/>
      <c r="O140" s="245"/>
      <c r="P140" s="245"/>
      <c r="Q140" s="246"/>
      <c r="R140" s="233"/>
      <c r="S140" s="234">
        <f>IF(C140="",NA(),MATCH($B140&amp;$C140,'Smelter Reference List'!$J:$J,0))</f>
        <v>265</v>
      </c>
      <c r="T140" s="235"/>
      <c r="U140" s="235">
        <f t="shared" si="4"/>
        <v>0</v>
      </c>
      <c r="V140" s="235"/>
      <c r="W140" s="235"/>
      <c r="Y140" s="228" t="str">
        <f t="shared" si="5"/>
        <v>TantalumJiangxi Tuohong New Raw Material</v>
      </c>
    </row>
    <row r="141" spans="1:25" s="228" customFormat="1" ht="20.399999999999999">
      <c r="A141" s="257" t="s">
        <v>2701</v>
      </c>
      <c r="B141" s="232" t="s">
        <v>2325</v>
      </c>
      <c r="C141" s="297" t="s">
        <v>4189</v>
      </c>
      <c r="D141" s="161" t="s">
        <v>4189</v>
      </c>
      <c r="E141" s="161" t="s">
        <v>2181</v>
      </c>
      <c r="F141" s="161" t="s">
        <v>2701</v>
      </c>
      <c r="G141" s="161"/>
      <c r="H141" s="247">
        <f ca="1">IF(ISERROR($S141),"",OFFSET('Smelter Reference List'!$G$4,$S141-4,0))</f>
        <v>0</v>
      </c>
      <c r="I141" s="248" t="str">
        <f ca="1">IF(ISERROR($S141),"",OFFSET('Smelter Reference List'!$H$4,$S141-4,0))</f>
        <v>Jiujiang</v>
      </c>
      <c r="J141" s="248" t="str">
        <f ca="1">IF(ISERROR($S141),"",OFFSET('Smelter Reference List'!$I$4,$S141-4,0))</f>
        <v>Jiangxi</v>
      </c>
      <c r="K141" s="245"/>
      <c r="L141" s="245"/>
      <c r="M141" s="245"/>
      <c r="N141" s="245"/>
      <c r="O141" s="245"/>
      <c r="P141" s="245"/>
      <c r="Q141" s="246"/>
      <c r="R141" s="233"/>
      <c r="S141" s="234">
        <f>IF(C141="",NA(),MATCH($B141&amp;$C141,'Smelter Reference List'!$J:$J,0))</f>
        <v>268</v>
      </c>
      <c r="T141" s="235"/>
      <c r="U141" s="235">
        <f t="shared" si="4"/>
        <v>0</v>
      </c>
      <c r="V141" s="235"/>
      <c r="W141" s="235"/>
      <c r="Y141" s="228" t="str">
        <f t="shared" si="5"/>
        <v>TantalumJiujiang Zhongao Tantalum &amp; Niobium Co., Ltd.</v>
      </c>
    </row>
    <row r="142" spans="1:25" s="228" customFormat="1" ht="20.399999999999999">
      <c r="A142" s="257" t="s">
        <v>2752</v>
      </c>
      <c r="B142" s="232" t="s">
        <v>2325</v>
      </c>
      <c r="C142" s="297" t="s">
        <v>2751</v>
      </c>
      <c r="D142" s="161" t="s">
        <v>2751</v>
      </c>
      <c r="E142" s="161" t="s">
        <v>2275</v>
      </c>
      <c r="F142" s="161" t="s">
        <v>2752</v>
      </c>
      <c r="G142" s="161"/>
      <c r="H142" s="247">
        <f ca="1">IF(ISERROR($S142),"",OFFSET('Smelter Reference List'!$G$4,$S142-4,0))</f>
        <v>0</v>
      </c>
      <c r="I142" s="248" t="str">
        <f ca="1">IF(ISERROR($S142),"",OFFSET('Smelter Reference List'!$H$4,$S142-4,0))</f>
        <v>Matamoros</v>
      </c>
      <c r="J142" s="248" t="str">
        <f ca="1">IF(ISERROR($S142),"",OFFSET('Smelter Reference List'!$I$4,$S142-4,0))</f>
        <v>Tamaulipas</v>
      </c>
      <c r="K142" s="245"/>
      <c r="L142" s="245"/>
      <c r="M142" s="245"/>
      <c r="N142" s="245"/>
      <c r="O142" s="245"/>
      <c r="P142" s="245"/>
      <c r="Q142" s="246"/>
      <c r="R142" s="233"/>
      <c r="S142" s="234">
        <f>IF(C142="",NA(),MATCH($B142&amp;$C142,'Smelter Reference List'!$J:$J,0))</f>
        <v>269</v>
      </c>
      <c r="T142" s="235"/>
      <c r="U142" s="235">
        <f t="shared" si="4"/>
        <v>0</v>
      </c>
      <c r="V142" s="235"/>
      <c r="W142" s="235"/>
      <c r="Y142" s="228" t="str">
        <f t="shared" si="5"/>
        <v>TantalumKEMET Blue Metals</v>
      </c>
    </row>
    <row r="143" spans="1:25" s="228" customFormat="1" ht="20.399999999999999">
      <c r="A143" s="257" t="s">
        <v>1351</v>
      </c>
      <c r="B143" s="232" t="s">
        <v>2325</v>
      </c>
      <c r="C143" s="297" t="s">
        <v>1953</v>
      </c>
      <c r="D143" s="161" t="s">
        <v>1953</v>
      </c>
      <c r="E143" s="161" t="s">
        <v>2170</v>
      </c>
      <c r="F143" s="161" t="s">
        <v>1351</v>
      </c>
      <c r="G143" s="161"/>
      <c r="H143" s="247">
        <f ca="1">IF(ISERROR($S143),"",OFFSET('Smelter Reference List'!$G$4,$S143-4,0))</f>
        <v>0</v>
      </c>
      <c r="I143" s="248" t="str">
        <f ca="1">IF(ISERROR($S143),"",OFFSET('Smelter Reference List'!$H$4,$S143-4,0))</f>
        <v>Presidente Figueiredo</v>
      </c>
      <c r="J143" s="248" t="str">
        <f ca="1">IF(ISERROR($S143),"",OFFSET('Smelter Reference List'!$I$4,$S143-4,0))</f>
        <v>Amazonas</v>
      </c>
      <c r="K143" s="245"/>
      <c r="L143" s="245"/>
      <c r="M143" s="245"/>
      <c r="N143" s="245"/>
      <c r="O143" s="245"/>
      <c r="P143" s="245"/>
      <c r="Q143" s="246"/>
      <c r="R143" s="233"/>
      <c r="S143" s="234">
        <f>IF(C143="",NA(),MATCH($B143&amp;$C143,'Smelter Reference List'!$J:$J,0))</f>
        <v>275</v>
      </c>
      <c r="T143" s="235"/>
      <c r="U143" s="235">
        <f t="shared" si="4"/>
        <v>0</v>
      </c>
      <c r="V143" s="235"/>
      <c r="W143" s="235"/>
      <c r="Y143" s="228" t="str">
        <f t="shared" si="5"/>
        <v>TantalumMineração Taboca S.A.</v>
      </c>
    </row>
    <row r="144" spans="1:25" s="228" customFormat="1" ht="20.399999999999999">
      <c r="A144" s="257" t="s">
        <v>2756</v>
      </c>
      <c r="B144" s="232" t="s">
        <v>2325</v>
      </c>
      <c r="C144" s="297" t="s">
        <v>2755</v>
      </c>
      <c r="D144" s="161" t="s">
        <v>2755</v>
      </c>
      <c r="E144" s="161" t="s">
        <v>2155</v>
      </c>
      <c r="F144" s="161" t="s">
        <v>2756</v>
      </c>
      <c r="G144" s="161"/>
      <c r="H144" s="247">
        <f ca="1">IF(ISERROR($S144),"",OFFSET('Smelter Reference List'!$G$4,$S144-4,0))</f>
        <v>0</v>
      </c>
      <c r="I144" s="248" t="str">
        <f ca="1">IF(ISERROR($S144),"",OFFSET('Smelter Reference List'!$H$4,$S144-4,0))</f>
        <v>Reutte</v>
      </c>
      <c r="J144" s="248" t="str">
        <f ca="1">IF(ISERROR($S144),"",OFFSET('Smelter Reference List'!$I$4,$S144-4,0))</f>
        <v>Tyrol</v>
      </c>
      <c r="K144" s="245"/>
      <c r="L144" s="245"/>
      <c r="M144" s="245"/>
      <c r="N144" s="245"/>
      <c r="O144" s="245"/>
      <c r="P144" s="245"/>
      <c r="Q144" s="246"/>
      <c r="R144" s="233"/>
      <c r="S144" s="234">
        <f>IF(C144="",NA(),MATCH($B144&amp;$C144,'Smelter Reference List'!$J:$J,0))</f>
        <v>280</v>
      </c>
      <c r="T144" s="235"/>
      <c r="U144" s="235">
        <f t="shared" si="4"/>
        <v>0</v>
      </c>
      <c r="V144" s="235"/>
      <c r="W144" s="235"/>
      <c r="Y144" s="228" t="str">
        <f t="shared" si="5"/>
        <v>TantalumPlansee SE Reutte</v>
      </c>
    </row>
    <row r="145" spans="1:25" s="228" customFormat="1" ht="20.399999999999999">
      <c r="A145" s="257" t="s">
        <v>3435</v>
      </c>
      <c r="B145" s="232" t="s">
        <v>2325</v>
      </c>
      <c r="C145" s="297" t="s">
        <v>4294</v>
      </c>
      <c r="D145" s="161" t="s">
        <v>4294</v>
      </c>
      <c r="E145" s="161" t="s">
        <v>2170</v>
      </c>
      <c r="F145" s="161" t="s">
        <v>3435</v>
      </c>
      <c r="G145" s="161"/>
      <c r="H145" s="247">
        <f ca="1">IF(ISERROR($S145),"",OFFSET('Smelter Reference List'!$G$4,$S145-4,0))</f>
        <v>0</v>
      </c>
      <c r="I145" s="248" t="str">
        <f ca="1">IF(ISERROR($S145),"",OFFSET('Smelter Reference List'!$H$4,$S145-4,0))</f>
        <v>São João del Rei</v>
      </c>
      <c r="J145" s="248" t="str">
        <f ca="1">IF(ISERROR($S145),"",OFFSET('Smelter Reference List'!$I$4,$S145-4,0))</f>
        <v>Minas gerais</v>
      </c>
      <c r="K145" s="245"/>
      <c r="L145" s="245"/>
      <c r="M145" s="245"/>
      <c r="N145" s="245"/>
      <c r="O145" s="245"/>
      <c r="P145" s="245"/>
      <c r="Q145" s="246"/>
      <c r="R145" s="233"/>
      <c r="S145" s="234">
        <f>IF(C145="",NA(),MATCH($B145&amp;$C145,'Smelter Reference List'!$J:$J,0))</f>
        <v>283</v>
      </c>
      <c r="T145" s="235"/>
      <c r="U145" s="235">
        <f t="shared" si="4"/>
        <v>0</v>
      </c>
      <c r="V145" s="235"/>
      <c r="W145" s="235"/>
      <c r="Y145" s="228" t="str">
        <f t="shared" si="5"/>
        <v>TantalumResind Indústria e Comércio Ltda.</v>
      </c>
    </row>
    <row r="146" spans="1:25" s="228" customFormat="1" ht="20.399999999999999">
      <c r="A146" s="257" t="s">
        <v>3433</v>
      </c>
      <c r="B146" s="232" t="s">
        <v>2325</v>
      </c>
      <c r="C146" s="297" t="s">
        <v>3432</v>
      </c>
      <c r="D146" s="161" t="s">
        <v>3432</v>
      </c>
      <c r="E146" s="161" t="s">
        <v>1759</v>
      </c>
      <c r="F146" s="161" t="s">
        <v>3433</v>
      </c>
      <c r="G146" s="161"/>
      <c r="H146" s="247">
        <f ca="1">IF(ISERROR($S146),"",OFFSET('Smelter Reference List'!$G$4,$S146-4,0))</f>
        <v>0</v>
      </c>
      <c r="I146" s="248" t="str">
        <f ca="1">IF(ISERROR($S146),"",OFFSET('Smelter Reference List'!$H$4,$S146-4,0))</f>
        <v>Lancaster</v>
      </c>
      <c r="J146" s="248" t="str">
        <f ca="1">IF(ISERROR($S146),"",OFFSET('Smelter Reference List'!$I$4,$S146-4,0))</f>
        <v>Pennsylvania</v>
      </c>
      <c r="K146" s="245"/>
      <c r="L146" s="245"/>
      <c r="M146" s="245"/>
      <c r="N146" s="245"/>
      <c r="O146" s="245"/>
      <c r="P146" s="245"/>
      <c r="Q146" s="246"/>
      <c r="R146" s="233"/>
      <c r="S146" s="234">
        <f>IF(C146="",NA(),MATCH($B146&amp;$C146,'Smelter Reference List'!$J:$J,0))</f>
        <v>292</v>
      </c>
      <c r="T146" s="235"/>
      <c r="U146" s="235">
        <f t="shared" si="4"/>
        <v>0</v>
      </c>
      <c r="V146" s="235"/>
      <c r="W146" s="235"/>
      <c r="Y146" s="228" t="str">
        <f t="shared" si="5"/>
        <v>TantalumTranzact, Inc.</v>
      </c>
    </row>
    <row r="147" spans="1:25" s="228" customFormat="1" ht="20.399999999999999">
      <c r="A147" s="257" t="s">
        <v>1392</v>
      </c>
      <c r="B147" s="232" t="s">
        <v>2324</v>
      </c>
      <c r="C147" s="297" t="s">
        <v>1175</v>
      </c>
      <c r="D147" s="161" t="s">
        <v>1175</v>
      </c>
      <c r="E147" s="161" t="s">
        <v>2238</v>
      </c>
      <c r="F147" s="161" t="s">
        <v>1392</v>
      </c>
      <c r="G147" s="161" t="s">
        <v>5029</v>
      </c>
      <c r="H147" s="247">
        <f ca="1">IF(ISERROR($S147),"",OFFSET('Smelter Reference List'!$G$4,$S147-4,0))</f>
        <v>0</v>
      </c>
      <c r="I147" s="248" t="str">
        <f ca="1">IF(ISERROR($S147),"",OFFSET('Smelter Reference List'!$H$4,$S147-4,0))</f>
        <v>Karimun</v>
      </c>
      <c r="J147" s="248" t="str">
        <f ca="1">IF(ISERROR($S147),"",OFFSET('Smelter Reference List'!$I$4,$S147-4,0))</f>
        <v>Kepulauan Riau</v>
      </c>
      <c r="K147" s="245"/>
      <c r="L147" s="245"/>
      <c r="M147" s="245"/>
      <c r="N147" s="245"/>
      <c r="O147" s="245"/>
      <c r="P147" s="245"/>
      <c r="Q147" s="246"/>
      <c r="R147" s="233"/>
      <c r="S147" s="234">
        <f>IF(C147="",NA(),MATCH($B147&amp;$C147,'Smelter Reference List'!$J:$J,0))</f>
        <v>417</v>
      </c>
      <c r="T147" s="235"/>
      <c r="U147" s="235">
        <f t="shared" si="4"/>
        <v>0</v>
      </c>
      <c r="V147" s="235"/>
      <c r="W147" s="235"/>
      <c r="Y147" s="228" t="str">
        <f t="shared" si="5"/>
        <v>TinPT Karimun Mining</v>
      </c>
    </row>
    <row r="148" spans="1:25" s="228" customFormat="1" ht="20.399999999999999">
      <c r="A148" s="257" t="s">
        <v>1375</v>
      </c>
      <c r="B148" s="232" t="s">
        <v>2324</v>
      </c>
      <c r="C148" s="297" t="s">
        <v>2757</v>
      </c>
      <c r="D148" s="161" t="s">
        <v>2757</v>
      </c>
      <c r="E148" s="161" t="s">
        <v>2181</v>
      </c>
      <c r="F148" s="161" t="s">
        <v>1375</v>
      </c>
      <c r="G148" s="161" t="s">
        <v>5030</v>
      </c>
      <c r="H148" s="247">
        <f ca="1">IF(ISERROR($S148),"",OFFSET('Smelter Reference List'!$G$4,$S148-4,0))</f>
        <v>0</v>
      </c>
      <c r="I148" s="248" t="str">
        <f ca="1">IF(ISERROR($S148),"",OFFSET('Smelter Reference List'!$H$4,$S148-4,0))</f>
        <v>Putuo District</v>
      </c>
      <c r="J148" s="248" t="str">
        <f ca="1">IF(ISERROR($S148),"",OFFSET('Smelter Reference List'!$I$4,$S148-4,0))</f>
        <v>Shanghai</v>
      </c>
      <c r="K148" s="245"/>
      <c r="L148" s="245"/>
      <c r="M148" s="245"/>
      <c r="N148" s="245"/>
      <c r="O148" s="245"/>
      <c r="P148" s="245"/>
      <c r="Q148" s="246"/>
      <c r="R148" s="233"/>
      <c r="S148" s="234">
        <f>IF(C148="",NA(),MATCH($B148&amp;$C148,'Smelter Reference List'!$J:$J,0))</f>
        <v>352</v>
      </c>
      <c r="T148" s="235"/>
      <c r="U148" s="235">
        <f t="shared" si="4"/>
        <v>0</v>
      </c>
      <c r="V148" s="235"/>
      <c r="W148" s="235"/>
      <c r="Y148" s="228" t="str">
        <f t="shared" si="5"/>
        <v>TinGejiu Kai Meng Industry and Trade LLC</v>
      </c>
    </row>
    <row r="149" spans="1:25" s="228" customFormat="1" ht="20.399999999999999">
      <c r="A149" s="257" t="s">
        <v>1406</v>
      </c>
      <c r="B149" s="232" t="s">
        <v>2324</v>
      </c>
      <c r="C149" s="297" t="s">
        <v>4183</v>
      </c>
      <c r="D149" s="161" t="s">
        <v>4183</v>
      </c>
      <c r="E149" s="161" t="s">
        <v>2181</v>
      </c>
      <c r="F149" s="161" t="s">
        <v>1406</v>
      </c>
      <c r="G149" s="161" t="s">
        <v>5031</v>
      </c>
      <c r="H149" s="247">
        <f ca="1">IF(ISERROR($S149),"",OFFSET('Smelter Reference List'!$G$4,$S149-4,0))</f>
        <v>0</v>
      </c>
      <c r="I149" s="248" t="str">
        <f ca="1">IF(ISERROR($S149),"",OFFSET('Smelter Reference List'!$H$4,$S149-4,0))</f>
        <v>Geiju</v>
      </c>
      <c r="J149" s="248" t="str">
        <f ca="1">IF(ISERROR($S149),"",OFFSET('Smelter Reference List'!$I$4,$S149-4,0))</f>
        <v>Yunnan</v>
      </c>
      <c r="K149" s="245"/>
      <c r="L149" s="245"/>
      <c r="M149" s="245"/>
      <c r="N149" s="245"/>
      <c r="O149" s="245"/>
      <c r="P149" s="245"/>
      <c r="Q149" s="246"/>
      <c r="R149" s="233"/>
      <c r="S149" s="234">
        <f>IF(C149="",NA(),MATCH($B149&amp;$C149,'Smelter Reference List'!$J:$J,0))</f>
        <v>459</v>
      </c>
      <c r="T149" s="235"/>
      <c r="U149" s="235">
        <f t="shared" si="4"/>
        <v>0</v>
      </c>
      <c r="V149" s="235"/>
      <c r="W149" s="235"/>
      <c r="Y149" s="228" t="str">
        <f t="shared" si="5"/>
        <v>TinYunnan Chengfeng Non-ferrous Metals Co., Ltd.</v>
      </c>
    </row>
    <row r="150" spans="1:25" s="228" customFormat="1" ht="20.399999999999999">
      <c r="A150" s="257" t="s">
        <v>4322</v>
      </c>
      <c r="B150" s="232" t="s">
        <v>2324</v>
      </c>
      <c r="C150" s="297" t="s">
        <v>4732</v>
      </c>
      <c r="D150" s="161" t="s">
        <v>4732</v>
      </c>
      <c r="E150" s="161" t="s">
        <v>1766</v>
      </c>
      <c r="F150" s="161" t="s">
        <v>4322</v>
      </c>
      <c r="G150" s="161"/>
      <c r="H150" s="247">
        <f ca="1">IF(ISERROR($S150),"",OFFSET('Smelter Reference List'!$G$4,$S150-4,0))</f>
        <v>0</v>
      </c>
      <c r="I150" s="248" t="str">
        <f ca="1">IF(ISERROR($S150),"",OFFSET('Smelter Reference List'!$H$4,$S150-4,0))</f>
        <v>Quy Hop</v>
      </c>
      <c r="J150" s="248" t="str">
        <f ca="1">IF(ISERROR($S150),"",OFFSET('Smelter Reference List'!$I$4,$S150-4,0))</f>
        <v>Nghe An</v>
      </c>
      <c r="K150" s="245"/>
      <c r="L150" s="245"/>
      <c r="M150" s="245"/>
      <c r="N150" s="245"/>
      <c r="O150" s="245"/>
      <c r="P150" s="245"/>
      <c r="Q150" s="246"/>
      <c r="R150" s="233"/>
      <c r="S150" s="234">
        <f>IF(C150="",NA(),MATCH($B150&amp;$C150,'Smelter Reference List'!$J:$J,0))</f>
        <v>308</v>
      </c>
      <c r="T150" s="235"/>
      <c r="U150" s="235">
        <f t="shared" si="4"/>
        <v>0</v>
      </c>
      <c r="V150" s="235"/>
      <c r="W150" s="235"/>
      <c r="Y150" s="228" t="str">
        <f t="shared" si="5"/>
        <v>TinAn Thai Minerals Co., Ltd.</v>
      </c>
    </row>
    <row r="151" spans="1:25" s="228" customFormat="1" ht="20.399999999999999">
      <c r="A151" s="257" t="s">
        <v>4141</v>
      </c>
      <c r="B151" s="232" t="s">
        <v>2324</v>
      </c>
      <c r="C151" s="297" t="s">
        <v>4140</v>
      </c>
      <c r="D151" s="161" t="s">
        <v>4140</v>
      </c>
      <c r="E151" s="161" t="s">
        <v>1766</v>
      </c>
      <c r="F151" s="161" t="s">
        <v>4141</v>
      </c>
      <c r="G151" s="161"/>
      <c r="H151" s="247">
        <f ca="1">IF(ISERROR($S151),"",OFFSET('Smelter Reference List'!$G$4,$S151-4,0))</f>
        <v>0</v>
      </c>
      <c r="I151" s="248" t="str">
        <f ca="1">IF(ISERROR($S151),"",OFFSET('Smelter Reference List'!$H$4,$S151-4,0))</f>
        <v>Quy Hop</v>
      </c>
      <c r="J151" s="248" t="str">
        <f ca="1">IF(ISERROR($S151),"",OFFSET('Smelter Reference List'!$I$4,$S151-4,0))</f>
        <v>Nghe An</v>
      </c>
      <c r="K151" s="245"/>
      <c r="L151" s="245"/>
      <c r="M151" s="245"/>
      <c r="N151" s="245"/>
      <c r="O151" s="245"/>
      <c r="P151" s="245"/>
      <c r="Q151" s="246"/>
      <c r="R151" s="233"/>
      <c r="S151" s="234">
        <f>IF(C151="",NA(),MATCH($B151&amp;$C151,'Smelter Reference List'!$J:$J,0))</f>
        <v>309</v>
      </c>
      <c r="T151" s="235"/>
      <c r="U151" s="235">
        <f t="shared" si="4"/>
        <v>0</v>
      </c>
      <c r="V151" s="235"/>
      <c r="W151" s="235"/>
      <c r="Y151" s="228" t="str">
        <f t="shared" si="5"/>
        <v>TinAn Vinh Joint Stock Mineral Processing Company</v>
      </c>
    </row>
    <row r="152" spans="1:25" s="228" customFormat="1" ht="20.399999999999999">
      <c r="A152" s="257" t="s">
        <v>4393</v>
      </c>
      <c r="B152" s="232" t="s">
        <v>2324</v>
      </c>
      <c r="C152" s="297" t="s">
        <v>4733</v>
      </c>
      <c r="D152" s="161" t="s">
        <v>4733</v>
      </c>
      <c r="E152" s="161" t="s">
        <v>2181</v>
      </c>
      <c r="F152" s="161" t="s">
        <v>4393</v>
      </c>
      <c r="G152" s="161"/>
      <c r="H152" s="247">
        <f ca="1">IF(ISERROR($S152),"",OFFSET('Smelter Reference List'!$G$4,$S152-4,0))</f>
        <v>0</v>
      </c>
      <c r="I152" s="248" t="str">
        <f ca="1">IF(ISERROR($S152),"",OFFSET('Smelter Reference List'!$H$4,$S152-4,0))</f>
        <v>Qiaokou</v>
      </c>
      <c r="J152" s="248" t="str">
        <f ca="1">IF(ISERROR($S152),"",OFFSET('Smelter Reference List'!$I$4,$S152-4,0))</f>
        <v>Hunan</v>
      </c>
      <c r="K152" s="245"/>
      <c r="L152" s="245"/>
      <c r="M152" s="245"/>
      <c r="N152" s="245"/>
      <c r="O152" s="245"/>
      <c r="P152" s="245"/>
      <c r="Q152" s="246"/>
      <c r="R152" s="233"/>
      <c r="S152" s="234">
        <f>IF(C152="",NA(),MATCH($B152&amp;$C152,'Smelter Reference List'!$J:$J,0))</f>
        <v>315</v>
      </c>
      <c r="T152" s="235"/>
      <c r="U152" s="235">
        <f t="shared" si="4"/>
        <v>0</v>
      </c>
      <c r="V152" s="235"/>
      <c r="W152" s="235"/>
      <c r="Y152" s="228" t="str">
        <f t="shared" si="5"/>
        <v>TinChenzhou Yunxiang Mining and Metallurgy Co., Ltd.</v>
      </c>
    </row>
    <row r="153" spans="1:25" s="228" customFormat="1" ht="20.399999999999999">
      <c r="A153" s="257" t="s">
        <v>4390</v>
      </c>
      <c r="B153" s="232" t="s">
        <v>2324</v>
      </c>
      <c r="C153" s="297" t="s">
        <v>4389</v>
      </c>
      <c r="D153" s="161" t="s">
        <v>4389</v>
      </c>
      <c r="E153" s="161" t="s">
        <v>2238</v>
      </c>
      <c r="F153" s="161" t="s">
        <v>4390</v>
      </c>
      <c r="G153" s="161"/>
      <c r="H153" s="247">
        <f ca="1">IF(ISERROR($S153),"",OFFSET('Smelter Reference List'!$G$4,$S153-4,0))</f>
        <v>0</v>
      </c>
      <c r="I153" s="248" t="str">
        <f ca="1">IF(ISERROR($S153),"",OFFSET('Smelter Reference List'!$H$4,$S153-4,0))</f>
        <v>Pangkal Pinang</v>
      </c>
      <c r="J153" s="248" t="str">
        <f ca="1">IF(ISERROR($S153),"",OFFSET('Smelter Reference List'!$I$4,$S153-4,0))</f>
        <v>Bangka</v>
      </c>
      <c r="K153" s="245"/>
      <c r="L153" s="245"/>
      <c r="M153" s="245"/>
      <c r="N153" s="245"/>
      <c r="O153" s="245"/>
      <c r="P153" s="245"/>
      <c r="Q153" s="246"/>
      <c r="R153" s="233"/>
      <c r="S153" s="234">
        <f>IF(C153="",NA(),MATCH($B153&amp;$C153,'Smelter Reference List'!$J:$J,0))</f>
        <v>329</v>
      </c>
      <c r="T153" s="235"/>
      <c r="U153" s="235">
        <f t="shared" si="4"/>
        <v>0</v>
      </c>
      <c r="V153" s="235"/>
      <c r="W153" s="235"/>
      <c r="Y153" s="228" t="str">
        <f t="shared" si="5"/>
        <v>TinCV Dua Sekawan</v>
      </c>
    </row>
    <row r="154" spans="1:25" s="228" customFormat="1" ht="20.399999999999999">
      <c r="A154" s="257" t="s">
        <v>4357</v>
      </c>
      <c r="B154" s="232" t="s">
        <v>2324</v>
      </c>
      <c r="C154" s="297" t="s">
        <v>4356</v>
      </c>
      <c r="D154" s="161" t="s">
        <v>4356</v>
      </c>
      <c r="E154" s="161" t="s">
        <v>2238</v>
      </c>
      <c r="F154" s="161" t="s">
        <v>4357</v>
      </c>
      <c r="G154" s="161"/>
      <c r="H154" s="247">
        <f ca="1">IF(ISERROR($S154),"",OFFSET('Smelter Reference List'!$G$4,$S154-4,0))</f>
        <v>0</v>
      </c>
      <c r="I154" s="248" t="str">
        <f ca="1">IF(ISERROR($S154),"",OFFSET('Smelter Reference List'!$H$4,$S154-4,0))</f>
        <v>Pangkal Pinang</v>
      </c>
      <c r="J154" s="248" t="str">
        <f ca="1">IF(ISERROR($S154),"",OFFSET('Smelter Reference List'!$I$4,$S154-4,0))</f>
        <v>Bangka</v>
      </c>
      <c r="K154" s="245"/>
      <c r="L154" s="245"/>
      <c r="M154" s="245"/>
      <c r="N154" s="245"/>
      <c r="O154" s="245"/>
      <c r="P154" s="245"/>
      <c r="Q154" s="246"/>
      <c r="R154" s="233"/>
      <c r="S154" s="234">
        <f>IF(C154="",NA(),MATCH($B154&amp;$C154,'Smelter Reference List'!$J:$J,0))</f>
        <v>334</v>
      </c>
      <c r="T154" s="235"/>
      <c r="U154" s="235">
        <f t="shared" si="4"/>
        <v>0</v>
      </c>
      <c r="V154" s="235"/>
      <c r="W154" s="235"/>
      <c r="Y154" s="228" t="str">
        <f t="shared" si="5"/>
        <v>TinCV Tiga Sekawan</v>
      </c>
    </row>
    <row r="155" spans="1:25" s="228" customFormat="1" ht="20.399999999999999">
      <c r="A155" s="257" t="s">
        <v>3532</v>
      </c>
      <c r="B155" s="232" t="s">
        <v>2324</v>
      </c>
      <c r="C155" s="297" t="s">
        <v>3531</v>
      </c>
      <c r="D155" s="161" t="s">
        <v>3531</v>
      </c>
      <c r="E155" s="161" t="s">
        <v>1766</v>
      </c>
      <c r="F155" s="161" t="s">
        <v>3532</v>
      </c>
      <c r="G155" s="161"/>
      <c r="H155" s="247">
        <f ca="1">IF(ISERROR($S155),"",OFFSET('Smelter Reference List'!$G$4,$S155-4,0))</f>
        <v>0</v>
      </c>
      <c r="I155" s="248" t="str">
        <f ca="1">IF(ISERROR($S155),"",OFFSET('Smelter Reference List'!$H$4,$S155-4,0))</f>
        <v>Tinh Tuc</v>
      </c>
      <c r="J155" s="248" t="str">
        <f ca="1">IF(ISERROR($S155),"",OFFSET('Smelter Reference List'!$I$4,$S155-4,0))</f>
        <v>Cao Bang</v>
      </c>
      <c r="K155" s="245"/>
      <c r="L155" s="245"/>
      <c r="M155" s="245"/>
      <c r="N155" s="245"/>
      <c r="O155" s="245"/>
      <c r="P155" s="245"/>
      <c r="Q155" s="246"/>
      <c r="R155" s="233"/>
      <c r="S155" s="234">
        <f>IF(C155="",NA(),MATCH($B155&amp;$C155,'Smelter Reference List'!$J:$J,0))</f>
        <v>339</v>
      </c>
      <c r="T155" s="235"/>
      <c r="U155" s="235">
        <f t="shared" si="4"/>
        <v>0</v>
      </c>
      <c r="V155" s="235"/>
      <c r="W155" s="235"/>
      <c r="Y155" s="228" t="str">
        <f t="shared" si="5"/>
        <v>TinElectro-Mechanical Facility of the Cao Bang Minerals &amp; Metallurgy Joint Stock Company</v>
      </c>
    </row>
    <row r="156" spans="1:25" s="228" customFormat="1" ht="20.399999999999999">
      <c r="A156" s="257" t="s">
        <v>4358</v>
      </c>
      <c r="B156" s="232" t="s">
        <v>2324</v>
      </c>
      <c r="C156" s="297" t="s">
        <v>4737</v>
      </c>
      <c r="D156" s="161" t="s">
        <v>4737</v>
      </c>
      <c r="E156" s="161" t="s">
        <v>2181</v>
      </c>
      <c r="F156" s="161" t="s">
        <v>4358</v>
      </c>
      <c r="G156" s="161"/>
      <c r="H156" s="247">
        <f ca="1">IF(ISERROR($S156),"",OFFSET('Smelter Reference List'!$G$4,$S156-4,0))</f>
        <v>0</v>
      </c>
      <c r="I156" s="248" t="str">
        <f ca="1">IF(ISERROR($S156),"",OFFSET('Smelter Reference List'!$H$4,$S156-4,0))</f>
        <v>Jijie</v>
      </c>
      <c r="J156" s="248" t="str">
        <f ca="1">IF(ISERROR($S156),"",OFFSET('Smelter Reference List'!$I$4,$S156-4,0))</f>
        <v>Yunnan</v>
      </c>
      <c r="K156" s="245"/>
      <c r="L156" s="245"/>
      <c r="M156" s="245"/>
      <c r="N156" s="245"/>
      <c r="O156" s="245"/>
      <c r="P156" s="245"/>
      <c r="Q156" s="246"/>
      <c r="R156" s="233"/>
      <c r="S156" s="234">
        <f>IF(C156="",NA(),MATCH($B156&amp;$C156,'Smelter Reference List'!$J:$J,0))</f>
        <v>350</v>
      </c>
      <c r="T156" s="235"/>
      <c r="U156" s="235">
        <f t="shared" si="4"/>
        <v>0</v>
      </c>
      <c r="V156" s="235"/>
      <c r="W156" s="235"/>
      <c r="Y156" s="228" t="str">
        <f t="shared" si="5"/>
        <v>TinGejiu Fengming Metallurgy Chemical Plant</v>
      </c>
    </row>
    <row r="157" spans="1:25" s="228" customFormat="1" ht="20.399999999999999">
      <c r="A157" s="257" t="s">
        <v>4739</v>
      </c>
      <c r="B157" s="232" t="s">
        <v>2324</v>
      </c>
      <c r="C157" s="297" t="s">
        <v>4738</v>
      </c>
      <c r="D157" s="161" t="s">
        <v>4738</v>
      </c>
      <c r="E157" s="161" t="s">
        <v>2181</v>
      </c>
      <c r="F157" s="161" t="s">
        <v>4739</v>
      </c>
      <c r="G157" s="161"/>
      <c r="H157" s="247">
        <f ca="1">IF(ISERROR($S157),"",OFFSET('Smelter Reference List'!$G$4,$S157-4,0))</f>
        <v>0</v>
      </c>
      <c r="I157" s="248" t="str">
        <f ca="1">IF(ISERROR($S157),"",OFFSET('Smelter Reference List'!$H$4,$S157-4,0))</f>
        <v>Jijie</v>
      </c>
      <c r="J157" s="248" t="str">
        <f ca="1">IF(ISERROR($S157),"",OFFSET('Smelter Reference List'!$I$4,$S157-4,0))</f>
        <v>Yunnan</v>
      </c>
      <c r="K157" s="245"/>
      <c r="L157" s="245"/>
      <c r="M157" s="245"/>
      <c r="N157" s="245"/>
      <c r="O157" s="245"/>
      <c r="P157" s="245"/>
      <c r="Q157" s="246"/>
      <c r="R157" s="233"/>
      <c r="S157" s="234">
        <f>IF(C157="",NA(),MATCH($B157&amp;$C157,'Smelter Reference List'!$J:$J,0))</f>
        <v>351</v>
      </c>
      <c r="T157" s="235"/>
      <c r="U157" s="235">
        <f t="shared" si="4"/>
        <v>0</v>
      </c>
      <c r="V157" s="235"/>
      <c r="W157" s="235"/>
      <c r="Y157" s="228" t="str">
        <f t="shared" si="5"/>
        <v>TinGejiu Jinye Mineral Company</v>
      </c>
    </row>
    <row r="158" spans="1:25" s="228" customFormat="1" ht="20.399999999999999">
      <c r="A158" s="257" t="s">
        <v>3514</v>
      </c>
      <c r="B158" s="232" t="s">
        <v>2324</v>
      </c>
      <c r="C158" s="297" t="s">
        <v>3513</v>
      </c>
      <c r="D158" s="161" t="s">
        <v>3513</v>
      </c>
      <c r="E158" s="161" t="s">
        <v>2181</v>
      </c>
      <c r="F158" s="161" t="s">
        <v>3514</v>
      </c>
      <c r="G158" s="161"/>
      <c r="H158" s="247">
        <f ca="1">IF(ISERROR($S158),"",OFFSET('Smelter Reference List'!$G$4,$S158-4,0))</f>
        <v>0</v>
      </c>
      <c r="I158" s="248" t="str">
        <f ca="1">IF(ISERROR($S158),"",OFFSET('Smelter Reference List'!$H$4,$S158-4,0))</f>
        <v>Geiju</v>
      </c>
      <c r="J158" s="248" t="str">
        <f ca="1">IF(ISERROR($S158),"",OFFSET('Smelter Reference List'!$I$4,$S158-4,0))</f>
        <v>Yunnan</v>
      </c>
      <c r="K158" s="245"/>
      <c r="L158" s="245"/>
      <c r="M158" s="245"/>
      <c r="N158" s="245"/>
      <c r="O158" s="245"/>
      <c r="P158" s="245"/>
      <c r="Q158" s="246"/>
      <c r="R158" s="233"/>
      <c r="S158" s="234">
        <f>IF(C158="",NA(),MATCH($B158&amp;$C158,'Smelter Reference List'!$J:$J,0))</f>
        <v>354</v>
      </c>
      <c r="T158" s="235"/>
      <c r="U158" s="235">
        <f t="shared" si="4"/>
        <v>0</v>
      </c>
      <c r="V158" s="235"/>
      <c r="W158" s="235"/>
      <c r="Y158" s="228" t="str">
        <f t="shared" si="5"/>
        <v>TinGejiu Yunxin Nonferrous Electrolysis Co., Ltd.</v>
      </c>
    </row>
    <row r="159" spans="1:25" s="228" customFormat="1" ht="20.399999999999999">
      <c r="A159" s="257" t="s">
        <v>4361</v>
      </c>
      <c r="B159" s="232" t="s">
        <v>2324</v>
      </c>
      <c r="C159" s="297" t="s">
        <v>4360</v>
      </c>
      <c r="D159" s="161" t="s">
        <v>4360</v>
      </c>
      <c r="E159" s="161" t="s">
        <v>2181</v>
      </c>
      <c r="F159" s="161" t="s">
        <v>4361</v>
      </c>
      <c r="G159" s="161"/>
      <c r="H159" s="247">
        <f ca="1">IF(ISERROR($S159),"",OFFSET('Smelter Reference List'!$G$4,$S159-4,0))</f>
        <v>0</v>
      </c>
      <c r="I159" s="248" t="str">
        <f ca="1">IF(ISERROR($S159),"",OFFSET('Smelter Reference List'!$H$4,$S159-4,0))</f>
        <v>Guanyang</v>
      </c>
      <c r="J159" s="248" t="str">
        <f ca="1">IF(ISERROR($S159),"",OFFSET('Smelter Reference List'!$I$4,$S159-4,0))</f>
        <v>Guangxi</v>
      </c>
      <c r="K159" s="245"/>
      <c r="L159" s="245"/>
      <c r="M159" s="245"/>
      <c r="N159" s="245"/>
      <c r="O159" s="245"/>
      <c r="P159" s="245"/>
      <c r="Q159" s="246"/>
      <c r="R159" s="233"/>
      <c r="S159" s="234">
        <f>IF(C159="",NA(),MATCH($B159&amp;$C159,'Smelter Reference List'!$J:$J,0))</f>
        <v>361</v>
      </c>
      <c r="T159" s="235"/>
      <c r="U159" s="235">
        <f t="shared" si="4"/>
        <v>0</v>
      </c>
      <c r="V159" s="235"/>
      <c r="W159" s="235"/>
      <c r="Y159" s="228" t="str">
        <f t="shared" si="5"/>
        <v>TinGuanyang Guida Nonferrous Metal Smelting Plant</v>
      </c>
    </row>
    <row r="160" spans="1:25" s="228" customFormat="1" ht="20.399999999999999">
      <c r="A160" s="257" t="s">
        <v>4392</v>
      </c>
      <c r="B160" s="232" t="s">
        <v>2324</v>
      </c>
      <c r="C160" s="297" t="s">
        <v>4391</v>
      </c>
      <c r="D160" s="161" t="s">
        <v>4391</v>
      </c>
      <c r="E160" s="161" t="s">
        <v>2181</v>
      </c>
      <c r="F160" s="161" t="s">
        <v>4392</v>
      </c>
      <c r="G160" s="161"/>
      <c r="H160" s="247">
        <f ca="1">IF(ISERROR($S160),"",OFFSET('Smelter Reference List'!$G$4,$S160-4,0))</f>
        <v>0</v>
      </c>
      <c r="I160" s="248" t="str">
        <f ca="1">IF(ISERROR($S160),"",OFFSET('Smelter Reference List'!$H$4,$S160-4,0))</f>
        <v>Ganzhou</v>
      </c>
      <c r="J160" s="248" t="str">
        <f ca="1">IF(ISERROR($S160),"",OFFSET('Smelter Reference List'!$I$4,$S160-4,0))</f>
        <v>Jiangxi</v>
      </c>
      <c r="K160" s="245"/>
      <c r="L160" s="245"/>
      <c r="M160" s="245"/>
      <c r="N160" s="245"/>
      <c r="O160" s="245"/>
      <c r="P160" s="245"/>
      <c r="Q160" s="246"/>
      <c r="R160" s="233"/>
      <c r="S160" s="234">
        <f>IF(C160="",NA(),MATCH($B160&amp;$C160,'Smelter Reference List'!$J:$J,0))</f>
        <v>362</v>
      </c>
      <c r="T160" s="235"/>
      <c r="U160" s="235">
        <f t="shared" si="4"/>
        <v>0</v>
      </c>
      <c r="V160" s="235"/>
      <c r="W160" s="235"/>
      <c r="Y160" s="228" t="str">
        <f t="shared" si="5"/>
        <v>TinHuiChang Hill Tin Industry Co., Ltd.</v>
      </c>
    </row>
    <row r="161" spans="1:25" s="228" customFormat="1" ht="20.399999999999999">
      <c r="A161" s="257" t="s">
        <v>3536</v>
      </c>
      <c r="B161" s="232" t="s">
        <v>2324</v>
      </c>
      <c r="C161" s="297" t="s">
        <v>3535</v>
      </c>
      <c r="D161" s="161" t="s">
        <v>3535</v>
      </c>
      <c r="E161" s="161" t="s">
        <v>1766</v>
      </c>
      <c r="F161" s="161" t="s">
        <v>3536</v>
      </c>
      <c r="G161" s="161"/>
      <c r="H161" s="247">
        <f ca="1">IF(ISERROR($S161),"",OFFSET('Smelter Reference List'!$G$4,$S161-4,0))</f>
        <v>0</v>
      </c>
      <c r="I161" s="248" t="str">
        <f ca="1">IF(ISERROR($S161),"",OFFSET('Smelter Reference List'!$H$4,$S161-4,0))</f>
        <v>Quy Hop</v>
      </c>
      <c r="J161" s="248" t="str">
        <f ca="1">IF(ISERROR($S161),"",OFFSET('Smelter Reference List'!$I$4,$S161-4,0))</f>
        <v>Nghe An</v>
      </c>
      <c r="K161" s="245"/>
      <c r="L161" s="245"/>
      <c r="M161" s="245"/>
      <c r="N161" s="245"/>
      <c r="O161" s="245"/>
      <c r="P161" s="245"/>
      <c r="Q161" s="246"/>
      <c r="R161" s="233"/>
      <c r="S161" s="234">
        <f>IF(C161="",NA(),MATCH($B161&amp;$C161,'Smelter Reference List'!$J:$J,0))</f>
        <v>390</v>
      </c>
      <c r="T161" s="235"/>
      <c r="U161" s="235">
        <f t="shared" si="4"/>
        <v>0</v>
      </c>
      <c r="V161" s="235"/>
      <c r="W161" s="235"/>
      <c r="Y161" s="228" t="str">
        <f t="shared" si="5"/>
        <v>TinNghe Tinh Non-Ferrous Metals Joint Stock Company</v>
      </c>
    </row>
    <row r="162" spans="1:25" s="228" customFormat="1" ht="20.399999999999999">
      <c r="A162" s="257" t="s">
        <v>2702</v>
      </c>
      <c r="B162" s="232" t="s">
        <v>2324</v>
      </c>
      <c r="C162" s="297" t="s">
        <v>3437</v>
      </c>
      <c r="D162" s="161" t="s">
        <v>3437</v>
      </c>
      <c r="E162" s="161" t="s">
        <v>1718</v>
      </c>
      <c r="F162" s="161" t="s">
        <v>2702</v>
      </c>
      <c r="G162" s="161"/>
      <c r="H162" s="247">
        <f ca="1">IF(ISERROR($S162),"",OFFSET('Smelter Reference List'!$G$4,$S162-4,0))</f>
        <v>0</v>
      </c>
      <c r="I162" s="248" t="str">
        <f ca="1">IF(ISERROR($S162),"",OFFSET('Smelter Reference List'!$H$4,$S162-4,0))</f>
        <v>Jabana</v>
      </c>
      <c r="J162" s="248" t="str">
        <f ca="1">IF(ISERROR($S162),"",OFFSET('Smelter Reference List'!$I$4,$S162-4,0))</f>
        <v>Kigali</v>
      </c>
      <c r="K162" s="245"/>
      <c r="L162" s="245"/>
      <c r="M162" s="245"/>
      <c r="N162" s="245"/>
      <c r="O162" s="245"/>
      <c r="P162" s="245"/>
      <c r="Q162" s="246"/>
      <c r="R162" s="233"/>
      <c r="S162" s="234">
        <f>IF(C162="",NA(),MATCH($B162&amp;$C162,'Smelter Reference List'!$J:$J,0))</f>
        <v>396</v>
      </c>
      <c r="T162" s="235"/>
      <c r="U162" s="235">
        <f t="shared" si="4"/>
        <v>0</v>
      </c>
      <c r="V162" s="235"/>
      <c r="W162" s="235"/>
      <c r="Y162" s="228" t="str">
        <f t="shared" si="5"/>
        <v>TinPhoenix Metal Ltd.</v>
      </c>
    </row>
    <row r="163" spans="1:25" s="228" customFormat="1" ht="20.399999999999999">
      <c r="A163" s="257" t="s">
        <v>4364</v>
      </c>
      <c r="B163" s="232" t="s">
        <v>2324</v>
      </c>
      <c r="C163" s="297" t="s">
        <v>4363</v>
      </c>
      <c r="D163" s="161" t="s">
        <v>4363</v>
      </c>
      <c r="E163" s="161" t="s">
        <v>2238</v>
      </c>
      <c r="F163" s="161" t="s">
        <v>4364</v>
      </c>
      <c r="G163" s="161"/>
      <c r="H163" s="247">
        <f ca="1">IF(ISERROR($S163),"",OFFSET('Smelter Reference List'!$G$4,$S163-4,0))</f>
        <v>0</v>
      </c>
      <c r="I163" s="248" t="str">
        <f ca="1">IF(ISERROR($S163),"",OFFSET('Smelter Reference List'!$H$4,$S163-4,0))</f>
        <v>Sungailiat</v>
      </c>
      <c r="J163" s="248" t="str">
        <f ca="1">IF(ISERROR($S163),"",OFFSET('Smelter Reference List'!$I$4,$S163-4,0))</f>
        <v>Bangka</v>
      </c>
      <c r="K163" s="245"/>
      <c r="L163" s="245"/>
      <c r="M163" s="245"/>
      <c r="N163" s="245"/>
      <c r="O163" s="245"/>
      <c r="P163" s="245"/>
      <c r="Q163" s="246"/>
      <c r="R163" s="233"/>
      <c r="S163" s="234">
        <f>IF(C163="",NA(),MATCH($B163&amp;$C163,'Smelter Reference List'!$J:$J,0))</f>
        <v>418</v>
      </c>
      <c r="T163" s="235"/>
      <c r="U163" s="235">
        <f t="shared" si="4"/>
        <v>0</v>
      </c>
      <c r="V163" s="235"/>
      <c r="W163" s="235"/>
      <c r="Y163" s="228" t="str">
        <f t="shared" si="5"/>
        <v>TinPT Kijang Jaya Mandiri</v>
      </c>
    </row>
    <row r="164" spans="1:25" s="228" customFormat="1" ht="20.399999999999999">
      <c r="A164" s="257" t="s">
        <v>4747</v>
      </c>
      <c r="B164" s="232" t="s">
        <v>2324</v>
      </c>
      <c r="C164" s="297" t="s">
        <v>4746</v>
      </c>
      <c r="D164" s="161" t="s">
        <v>4746</v>
      </c>
      <c r="E164" s="161" t="s">
        <v>2238</v>
      </c>
      <c r="F164" s="161" t="s">
        <v>4747</v>
      </c>
      <c r="G164" s="161"/>
      <c r="H164" s="247">
        <f ca="1">IF(ISERROR($S164),"",OFFSET('Smelter Reference List'!$G$4,$S164-4,0))</f>
        <v>0</v>
      </c>
      <c r="I164" s="248" t="str">
        <f ca="1">IF(ISERROR($S164),"",OFFSET('Smelter Reference List'!$H$4,$S164-4,0))</f>
        <v>Bekasi</v>
      </c>
      <c r="J164" s="248" t="str">
        <f ca="1">IF(ISERROR($S164),"",OFFSET('Smelter Reference List'!$I$4,$S164-4,0))</f>
        <v>West Java</v>
      </c>
      <c r="K164" s="245"/>
      <c r="L164" s="245"/>
      <c r="M164" s="245"/>
      <c r="N164" s="245"/>
      <c r="O164" s="245"/>
      <c r="P164" s="245"/>
      <c r="Q164" s="246"/>
      <c r="R164" s="233"/>
      <c r="S164" s="234">
        <f>IF(C164="",NA(),MATCH($B164&amp;$C164,'Smelter Reference List'!$J:$J,0))</f>
        <v>420</v>
      </c>
      <c r="T164" s="235"/>
      <c r="U164" s="235">
        <f t="shared" si="4"/>
        <v>0</v>
      </c>
      <c r="V164" s="235"/>
      <c r="W164" s="235"/>
      <c r="Y164" s="228" t="str">
        <f t="shared" si="5"/>
        <v>TinPT O.M. Indonesia</v>
      </c>
    </row>
    <row r="165" spans="1:25" s="228" customFormat="1" ht="20.399999999999999">
      <c r="A165" s="257" t="s">
        <v>3540</v>
      </c>
      <c r="B165" s="232" t="s">
        <v>2324</v>
      </c>
      <c r="C165" s="297" t="s">
        <v>3539</v>
      </c>
      <c r="D165" s="161" t="s">
        <v>3539</v>
      </c>
      <c r="E165" s="161" t="s">
        <v>1766</v>
      </c>
      <c r="F165" s="161" t="s">
        <v>3540</v>
      </c>
      <c r="G165" s="161"/>
      <c r="H165" s="247">
        <f ca="1">IF(ISERROR($S165),"",OFFSET('Smelter Reference List'!$G$4,$S165-4,0))</f>
        <v>0</v>
      </c>
      <c r="I165" s="248" t="str">
        <f ca="1">IF(ISERROR($S165),"",OFFSET('Smelter Reference List'!$H$4,$S165-4,0))</f>
        <v>Tan Quang</v>
      </c>
      <c r="J165" s="248" t="str">
        <f ca="1">IF(ISERROR($S165),"",OFFSET('Smelter Reference List'!$I$4,$S165-4,0))</f>
        <v>Tuyen Quang</v>
      </c>
      <c r="K165" s="245"/>
      <c r="L165" s="245"/>
      <c r="M165" s="245"/>
      <c r="N165" s="245"/>
      <c r="O165" s="245"/>
      <c r="P165" s="245"/>
      <c r="Q165" s="246"/>
      <c r="R165" s="233"/>
      <c r="S165" s="234">
        <f>IF(C165="",NA(),MATCH($B165&amp;$C165,'Smelter Reference List'!$J:$J,0))</f>
        <v>449</v>
      </c>
      <c r="T165" s="235"/>
      <c r="U165" s="235">
        <f t="shared" si="4"/>
        <v>0</v>
      </c>
      <c r="V165" s="235"/>
      <c r="W165" s="235"/>
      <c r="Y165" s="228" t="str">
        <f t="shared" si="5"/>
        <v>TinTuyen Quang Non-Ferrous Metals Joint Stock Company</v>
      </c>
    </row>
    <row r="166" spans="1:25" s="228" customFormat="1" ht="20.399999999999999">
      <c r="A166" s="257" t="s">
        <v>2732</v>
      </c>
      <c r="B166" s="232" t="s">
        <v>2324</v>
      </c>
      <c r="C166" s="297" t="s">
        <v>1788</v>
      </c>
      <c r="D166" s="161" t="s">
        <v>1788</v>
      </c>
      <c r="E166" s="161" t="s">
        <v>2249</v>
      </c>
      <c r="F166" s="161" t="s">
        <v>2732</v>
      </c>
      <c r="G166" s="161" t="s">
        <v>5025</v>
      </c>
      <c r="H166" s="247">
        <f ca="1">IF(ISERROR($S166),"",OFFSET('Smelter Reference List'!$G$4,$S166-4,0))</f>
        <v>0</v>
      </c>
      <c r="I166" s="248" t="str">
        <f ca="1">IF(ISERROR($S166),"",OFFSET('Smelter Reference List'!$H$4,$S166-4,0))</f>
        <v>Kosaka</v>
      </c>
      <c r="J166" s="248" t="str">
        <f ca="1">IF(ISERROR($S166),"",OFFSET('Smelter Reference List'!$I$4,$S166-4,0))</f>
        <v>Akita</v>
      </c>
      <c r="K166" s="245"/>
      <c r="L166" s="245"/>
      <c r="M166" s="245"/>
      <c r="N166" s="245"/>
      <c r="O166" s="245"/>
      <c r="P166" s="245"/>
      <c r="Q166" s="246"/>
      <c r="R166" s="233"/>
      <c r="S166" s="234">
        <f>IF(C166="",NA(),MATCH($B166&amp;$C166,'Smelter Reference List'!$J:$J,0))</f>
        <v>337</v>
      </c>
      <c r="T166" s="235"/>
      <c r="U166" s="235">
        <f t="shared" si="4"/>
        <v>0</v>
      </c>
      <c r="V166" s="235"/>
      <c r="W166" s="235"/>
      <c r="Y166" s="228" t="str">
        <f t="shared" si="5"/>
        <v>TinDowa</v>
      </c>
    </row>
    <row r="167" spans="1:25" s="228" customFormat="1" ht="20.399999999999999">
      <c r="A167" s="257" t="s">
        <v>2707</v>
      </c>
      <c r="B167" s="232" t="s">
        <v>2324</v>
      </c>
      <c r="C167" s="297" t="s">
        <v>2706</v>
      </c>
      <c r="D167" s="161" t="s">
        <v>2706</v>
      </c>
      <c r="E167" s="161" t="s">
        <v>1705</v>
      </c>
      <c r="F167" s="161" t="s">
        <v>2707</v>
      </c>
      <c r="G167" s="161" t="s">
        <v>5025</v>
      </c>
      <c r="H167" s="247">
        <f ca="1">IF(ISERROR($S167),"",OFFSET('Smelter Reference List'!$G$4,$S167-4,0))</f>
        <v>0</v>
      </c>
      <c r="I167" s="248" t="str">
        <f ca="1">IF(ISERROR($S167),"",OFFSET('Smelter Reference List'!$H$4,$S167-4,0))</f>
        <v>Cavite Economic Zone</v>
      </c>
      <c r="J167" s="248" t="str">
        <f ca="1">IF(ISERROR($S167),"",OFFSET('Smelter Reference List'!$I$4,$S167-4,0))</f>
        <v>Rosario Cavite</v>
      </c>
      <c r="K167" s="245"/>
      <c r="L167" s="245"/>
      <c r="M167" s="245"/>
      <c r="N167" s="245"/>
      <c r="O167" s="245"/>
      <c r="P167" s="245"/>
      <c r="Q167" s="246"/>
      <c r="R167" s="233"/>
      <c r="S167" s="234">
        <f>IF(C167="",NA(),MATCH($B167&amp;$C167,'Smelter Reference List'!$J:$J,0))</f>
        <v>392</v>
      </c>
      <c r="T167" s="235"/>
      <c r="U167" s="235">
        <f t="shared" si="4"/>
        <v>0</v>
      </c>
      <c r="V167" s="235"/>
      <c r="W167" s="235"/>
      <c r="Y167" s="228" t="str">
        <f t="shared" si="5"/>
        <v>TinO.M. Manufacturing Philippines, Inc.</v>
      </c>
    </row>
    <row r="168" spans="1:25" s="228" customFormat="1" ht="20.399999999999999">
      <c r="A168" s="257" t="s">
        <v>2711</v>
      </c>
      <c r="B168" s="232" t="s">
        <v>2324</v>
      </c>
      <c r="C168" s="297" t="s">
        <v>2710</v>
      </c>
      <c r="D168" s="161" t="s">
        <v>2710</v>
      </c>
      <c r="E168" s="161" t="s">
        <v>2238</v>
      </c>
      <c r="F168" s="161" t="s">
        <v>2711</v>
      </c>
      <c r="G168" s="161" t="s">
        <v>5025</v>
      </c>
      <c r="H168" s="247">
        <f ca="1">IF(ISERROR($S168),"",OFFSET('Smelter Reference List'!$G$4,$S168-4,0))</f>
        <v>0</v>
      </c>
      <c r="I168" s="248" t="str">
        <f ca="1">IF(ISERROR($S168),"",OFFSET('Smelter Reference List'!$H$4,$S168-4,0))</f>
        <v>Sungailiat</v>
      </c>
      <c r="J168" s="248" t="str">
        <f ca="1">IF(ISERROR($S168),"",OFFSET('Smelter Reference List'!$I$4,$S168-4,0))</f>
        <v>Bangka</v>
      </c>
      <c r="K168" s="245"/>
      <c r="L168" s="245"/>
      <c r="M168" s="245"/>
      <c r="N168" s="245"/>
      <c r="O168" s="245"/>
      <c r="P168" s="245"/>
      <c r="Q168" s="246"/>
      <c r="R168" s="233"/>
      <c r="S168" s="234">
        <f>IF(C168="",NA(),MATCH($B168&amp;$C168,'Smelter Reference List'!$J:$J,0))</f>
        <v>415</v>
      </c>
      <c r="T168" s="235"/>
      <c r="U168" s="235">
        <f t="shared" si="4"/>
        <v>0</v>
      </c>
      <c r="V168" s="235"/>
      <c r="W168" s="235"/>
      <c r="Y168" s="228" t="str">
        <f t="shared" si="5"/>
        <v>TinPT Inti Stania Prima</v>
      </c>
    </row>
    <row r="169" spans="1:25" s="228" customFormat="1" ht="20.399999999999999">
      <c r="A169" s="257" t="s">
        <v>1364</v>
      </c>
      <c r="B169" s="232" t="s">
        <v>2324</v>
      </c>
      <c r="C169" s="297" t="s">
        <v>67</v>
      </c>
      <c r="D169" s="161" t="s">
        <v>67</v>
      </c>
      <c r="E169" s="161" t="s">
        <v>1759</v>
      </c>
      <c r="F169" s="161" t="s">
        <v>1364</v>
      </c>
      <c r="G169" s="161" t="s">
        <v>5080</v>
      </c>
      <c r="H169" s="247">
        <f ca="1">IF(ISERROR($S169),"",OFFSET('Smelter Reference List'!$G$4,$S169-4,0))</f>
        <v>0</v>
      </c>
      <c r="I169" s="248" t="str">
        <f ca="1">IF(ISERROR($S169),"",OFFSET('Smelter Reference List'!$H$4,$S169-4,0))</f>
        <v>Altoona</v>
      </c>
      <c r="J169" s="248" t="str">
        <f ca="1">IF(ISERROR($S169),"",OFFSET('Smelter Reference List'!$I$4,$S169-4,0))</f>
        <v>Pennsylvania</v>
      </c>
      <c r="K169" s="245"/>
      <c r="L169" s="245"/>
      <c r="M169" s="245"/>
      <c r="N169" s="245"/>
      <c r="O169" s="245"/>
      <c r="P169" s="245"/>
      <c r="Q169" s="246"/>
      <c r="R169" s="233"/>
      <c r="S169" s="234">
        <f>IF(C169="",NA(),MATCH($B169&amp;$C169,'Smelter Reference List'!$J:$J,0))</f>
        <v>304</v>
      </c>
      <c r="T169" s="235"/>
      <c r="U169" s="235">
        <f t="shared" si="4"/>
        <v>0</v>
      </c>
      <c r="V169" s="235"/>
      <c r="W169" s="235"/>
      <c r="Y169" s="228" t="str">
        <f t="shared" si="5"/>
        <v>TinAlpha</v>
      </c>
    </row>
    <row r="170" spans="1:25" s="228" customFormat="1" ht="20.399999999999999">
      <c r="A170" s="257" t="s">
        <v>1402</v>
      </c>
      <c r="B170" s="232" t="s">
        <v>2324</v>
      </c>
      <c r="C170" s="297" t="s">
        <v>1401</v>
      </c>
      <c r="D170" s="161" t="s">
        <v>1401</v>
      </c>
      <c r="E170" s="161" t="s">
        <v>1753</v>
      </c>
      <c r="F170" s="161" t="s">
        <v>1402</v>
      </c>
      <c r="G170" s="161" t="s">
        <v>5081</v>
      </c>
      <c r="H170" s="247">
        <f ca="1">IF(ISERROR($S170),"",OFFSET('Smelter Reference List'!$G$4,$S170-4,0))</f>
        <v>0</v>
      </c>
      <c r="I170" s="248" t="str">
        <f ca="1">IF(ISERROR($S170),"",OFFSET('Smelter Reference List'!$H$4,$S170-4,0))</f>
        <v>Longtan Shiang Taoyuang</v>
      </c>
      <c r="J170" s="248" t="str">
        <f ca="1">IF(ISERROR($S170),"",OFFSET('Smelter Reference List'!$I$4,$S170-4,0))</f>
        <v>Taiwan</v>
      </c>
      <c r="K170" s="245"/>
      <c r="L170" s="245"/>
      <c r="M170" s="245"/>
      <c r="N170" s="245"/>
      <c r="O170" s="245"/>
      <c r="P170" s="245"/>
      <c r="Q170" s="246"/>
      <c r="R170" s="233"/>
      <c r="S170" s="234">
        <f>IF(C170="",NA(),MATCH($B170&amp;$C170,'Smelter Reference List'!$J:$J,0))</f>
        <v>439</v>
      </c>
      <c r="T170" s="235"/>
      <c r="U170" s="235">
        <f t="shared" si="4"/>
        <v>0</v>
      </c>
      <c r="V170" s="235"/>
      <c r="W170" s="235"/>
      <c r="Y170" s="228" t="str">
        <f t="shared" si="5"/>
        <v>TinRui Da Hung</v>
      </c>
    </row>
    <row r="171" spans="1:25" s="228" customFormat="1" ht="20.399999999999999">
      <c r="A171" s="257" t="s">
        <v>1383</v>
      </c>
      <c r="B171" s="232" t="s">
        <v>2324</v>
      </c>
      <c r="C171" s="297" t="s">
        <v>1382</v>
      </c>
      <c r="D171" s="161" t="s">
        <v>1382</v>
      </c>
      <c r="E171" s="161" t="s">
        <v>1743</v>
      </c>
      <c r="F171" s="161" t="s">
        <v>1383</v>
      </c>
      <c r="G171" s="161" t="s">
        <v>5082</v>
      </c>
      <c r="H171" s="247">
        <f ca="1">IF(ISERROR($S171),"",OFFSET('Smelter Reference List'!$G$4,$S171-4,0))</f>
        <v>0</v>
      </c>
      <c r="I171" s="248" t="str">
        <f ca="1">IF(ISERROR($S171),"",OFFSET('Smelter Reference List'!$H$4,$S171-4,0))</f>
        <v>Nongkham Sriracha</v>
      </c>
      <c r="J171" s="248" t="str">
        <f ca="1">IF(ISERROR($S171),"",OFFSET('Smelter Reference List'!$I$4,$S171-4,0))</f>
        <v>Chonburi</v>
      </c>
      <c r="K171" s="245"/>
      <c r="L171" s="245"/>
      <c r="M171" s="245"/>
      <c r="N171" s="245"/>
      <c r="O171" s="245"/>
      <c r="P171" s="245"/>
      <c r="Q171" s="246"/>
      <c r="R171" s="233"/>
      <c r="S171" s="234">
        <f>IF(C171="",NA(),MATCH($B171&amp;$C171,'Smelter Reference List'!$J:$J,0))</f>
        <v>391</v>
      </c>
      <c r="T171" s="235"/>
      <c r="U171" s="235">
        <f t="shared" si="4"/>
        <v>0</v>
      </c>
      <c r="V171" s="235"/>
      <c r="W171" s="235"/>
      <c r="Y171" s="228" t="str">
        <f t="shared" si="5"/>
        <v>TinO.M. Manufacturing (Thailand) Co., Ltd.</v>
      </c>
    </row>
    <row r="172" spans="1:25" s="228" customFormat="1" ht="20.399999999999999">
      <c r="A172" s="257" t="s">
        <v>1404</v>
      </c>
      <c r="B172" s="232" t="s">
        <v>2324</v>
      </c>
      <c r="C172" s="297" t="s">
        <v>1951</v>
      </c>
      <c r="D172" s="161" t="s">
        <v>1951</v>
      </c>
      <c r="E172" s="161" t="s">
        <v>1743</v>
      </c>
      <c r="F172" s="161" t="s">
        <v>1404</v>
      </c>
      <c r="G172" s="161" t="s">
        <v>5083</v>
      </c>
      <c r="H172" s="247">
        <f ca="1">IF(ISERROR($S172),"",OFFSET('Smelter Reference List'!$G$4,$S172-4,0))</f>
        <v>0</v>
      </c>
      <c r="I172" s="248" t="str">
        <f ca="1">IF(ISERROR($S172),"",OFFSET('Smelter Reference List'!$H$4,$S172-4,0))</f>
        <v>Amphur Muang</v>
      </c>
      <c r="J172" s="248" t="str">
        <f ca="1">IF(ISERROR($S172),"",OFFSET('Smelter Reference List'!$I$4,$S172-4,0))</f>
        <v>Phuket</v>
      </c>
      <c r="K172" s="245"/>
      <c r="L172" s="245"/>
      <c r="M172" s="245"/>
      <c r="N172" s="245"/>
      <c r="O172" s="245"/>
      <c r="P172" s="245"/>
      <c r="Q172" s="246"/>
      <c r="R172" s="233"/>
      <c r="S172" s="234">
        <f>IF(C172="",NA(),MATCH($B172&amp;$C172,'Smelter Reference List'!$J:$J,0))</f>
        <v>445</v>
      </c>
      <c r="T172" s="235"/>
      <c r="U172" s="235">
        <f t="shared" si="4"/>
        <v>0</v>
      </c>
      <c r="V172" s="235"/>
      <c r="W172" s="235"/>
      <c r="Y172" s="228" t="str">
        <f t="shared" si="5"/>
        <v>TinThaisarco</v>
      </c>
    </row>
    <row r="173" spans="1:25" s="228" customFormat="1" ht="20.399999999999999">
      <c r="A173" s="257" t="s">
        <v>1371</v>
      </c>
      <c r="B173" s="232" t="s">
        <v>2324</v>
      </c>
      <c r="C173" s="297" t="s">
        <v>1462</v>
      </c>
      <c r="D173" s="161" t="s">
        <v>1462</v>
      </c>
      <c r="E173" s="161" t="s">
        <v>1708</v>
      </c>
      <c r="F173" s="161" t="s">
        <v>1371</v>
      </c>
      <c r="G173" s="161" t="s">
        <v>5084</v>
      </c>
      <c r="H173" s="247">
        <f ca="1">IF(ISERROR($S173),"",OFFSET('Smelter Reference List'!$G$4,$S173-4,0))</f>
        <v>0</v>
      </c>
      <c r="I173" s="248" t="str">
        <f ca="1">IF(ISERROR($S173),"",OFFSET('Smelter Reference List'!$H$4,$S173-4,0))</f>
        <v>Chmielów</v>
      </c>
      <c r="J173" s="248" t="str">
        <f ca="1">IF(ISERROR($S173),"",OFFSET('Smelter Reference List'!$I$4,$S173-4,0))</f>
        <v>Subcarpathian Voivodeship</v>
      </c>
      <c r="K173" s="245"/>
      <c r="L173" s="245"/>
      <c r="M173" s="245"/>
      <c r="N173" s="245"/>
      <c r="O173" s="245"/>
      <c r="P173" s="245"/>
      <c r="Q173" s="246"/>
      <c r="R173" s="233"/>
      <c r="S173" s="234">
        <f>IF(C173="",NA(),MATCH($B173&amp;$C173,'Smelter Reference List'!$J:$J,0))</f>
        <v>347</v>
      </c>
      <c r="T173" s="235"/>
      <c r="U173" s="235">
        <f t="shared" si="4"/>
        <v>0</v>
      </c>
      <c r="V173" s="235"/>
      <c r="W173" s="235"/>
      <c r="Y173" s="228" t="str">
        <f t="shared" si="5"/>
        <v>TinFenix Metals</v>
      </c>
    </row>
    <row r="174" spans="1:25" s="228" customFormat="1" ht="20.399999999999999">
      <c r="A174" s="257" t="s">
        <v>1380</v>
      </c>
      <c r="B174" s="232" t="s">
        <v>2324</v>
      </c>
      <c r="C174" s="297" t="s">
        <v>1954</v>
      </c>
      <c r="D174" s="161" t="s">
        <v>1954</v>
      </c>
      <c r="E174" s="161" t="s">
        <v>1704</v>
      </c>
      <c r="F174" s="161" t="s">
        <v>1380</v>
      </c>
      <c r="G174" s="161" t="s">
        <v>5085</v>
      </c>
      <c r="H174" s="247">
        <f ca="1">IF(ISERROR($S174),"",OFFSET('Smelter Reference List'!$G$4,$S174-4,0))</f>
        <v>0</v>
      </c>
      <c r="I174" s="248" t="str">
        <f ca="1">IF(ISERROR($S174),"",OFFSET('Smelter Reference List'!$H$4,$S174-4,0))</f>
        <v>Paracas</v>
      </c>
      <c r="J174" s="248" t="str">
        <f ca="1">IF(ISERROR($S174),"",OFFSET('Smelter Reference List'!$I$4,$S174-4,0))</f>
        <v>Ica</v>
      </c>
      <c r="K174" s="245"/>
      <c r="L174" s="245"/>
      <c r="M174" s="245"/>
      <c r="N174" s="245"/>
      <c r="O174" s="245"/>
      <c r="P174" s="245"/>
      <c r="Q174" s="246"/>
      <c r="R174" s="233"/>
      <c r="S174" s="234">
        <f>IF(C174="",NA(),MATCH($B174&amp;$C174,'Smelter Reference List'!$J:$J,0))</f>
        <v>384</v>
      </c>
      <c r="T174" s="235"/>
      <c r="U174" s="235">
        <f t="shared" si="4"/>
        <v>0</v>
      </c>
      <c r="V174" s="235"/>
      <c r="W174" s="235"/>
      <c r="Y174" s="228" t="str">
        <f t="shared" si="5"/>
        <v>TinMinsur</v>
      </c>
    </row>
    <row r="175" spans="1:25" s="228" customFormat="1" ht="20.399999999999999">
      <c r="A175" s="257" t="s">
        <v>1378</v>
      </c>
      <c r="B175" s="232" t="s">
        <v>2324</v>
      </c>
      <c r="C175" s="297" t="s">
        <v>1471</v>
      </c>
      <c r="D175" s="161" t="s">
        <v>1471</v>
      </c>
      <c r="E175" s="161" t="s">
        <v>2289</v>
      </c>
      <c r="F175" s="161" t="s">
        <v>1378</v>
      </c>
      <c r="G175" s="161" t="s">
        <v>5086</v>
      </c>
      <c r="H175" s="247">
        <f ca="1">IF(ISERROR($S175),"",OFFSET('Smelter Reference List'!$G$4,$S175-4,0))</f>
        <v>0</v>
      </c>
      <c r="I175" s="248" t="str">
        <f ca="1">IF(ISERROR($S175),"",OFFSET('Smelter Reference List'!$H$4,$S175-4,0))</f>
        <v>Butterworth</v>
      </c>
      <c r="J175" s="248" t="str">
        <f ca="1">IF(ISERROR($S175),"",OFFSET('Smelter Reference List'!$I$4,$S175-4,0))</f>
        <v>Penang</v>
      </c>
      <c r="K175" s="245"/>
      <c r="L175" s="245"/>
      <c r="M175" s="245"/>
      <c r="N175" s="245"/>
      <c r="O175" s="245"/>
      <c r="P175" s="245"/>
      <c r="Q175" s="246"/>
      <c r="R175" s="233"/>
      <c r="S175" s="234">
        <f>IF(C175="",NA(),MATCH($B175&amp;$C175,'Smelter Reference List'!$J:$J,0))</f>
        <v>377</v>
      </c>
      <c r="T175" s="235"/>
      <c r="U175" s="235">
        <f t="shared" si="4"/>
        <v>0</v>
      </c>
      <c r="V175" s="235"/>
      <c r="W175" s="235"/>
      <c r="Y175" s="228" t="str">
        <f t="shared" si="5"/>
        <v>TinMalaysia Smelting Corporation (MSC)</v>
      </c>
    </row>
    <row r="176" spans="1:25" s="228" customFormat="1" ht="20.399999999999999">
      <c r="A176" s="257" t="s">
        <v>1381</v>
      </c>
      <c r="B176" s="232" t="s">
        <v>2324</v>
      </c>
      <c r="C176" s="297" t="s">
        <v>2371</v>
      </c>
      <c r="D176" s="161" t="s">
        <v>2371</v>
      </c>
      <c r="E176" s="161" t="s">
        <v>2249</v>
      </c>
      <c r="F176" s="161" t="s">
        <v>1381</v>
      </c>
      <c r="G176" s="161" t="s">
        <v>5087</v>
      </c>
      <c r="H176" s="247">
        <f ca="1">IF(ISERROR($S176),"",OFFSET('Smelter Reference List'!$G$4,$S176-4,0))</f>
        <v>0</v>
      </c>
      <c r="I176" s="248" t="str">
        <f ca="1">IF(ISERROR($S176),"",OFFSET('Smelter Reference List'!$H$4,$S176-4,0))</f>
        <v>Asago</v>
      </c>
      <c r="J176" s="248" t="str">
        <f ca="1">IF(ISERROR($S176),"",OFFSET('Smelter Reference List'!$I$4,$S176-4,0))</f>
        <v>Hyogo</v>
      </c>
      <c r="K176" s="245"/>
      <c r="L176" s="245"/>
      <c r="M176" s="245"/>
      <c r="N176" s="245"/>
      <c r="O176" s="245"/>
      <c r="P176" s="245"/>
      <c r="Q176" s="246"/>
      <c r="R176" s="233"/>
      <c r="S176" s="234">
        <f>IF(C176="",NA(),MATCH($B176&amp;$C176,'Smelter Reference List'!$J:$J,0))</f>
        <v>385</v>
      </c>
      <c r="T176" s="235"/>
      <c r="U176" s="235">
        <f t="shared" si="4"/>
        <v>0</v>
      </c>
      <c r="V176" s="235"/>
      <c r="W176" s="235"/>
      <c r="Y176" s="228" t="str">
        <f t="shared" si="5"/>
        <v>TinMitsubishi Materials Corporation</v>
      </c>
    </row>
    <row r="177" spans="1:25" s="228" customFormat="1" ht="20.399999999999999">
      <c r="A177" s="257" t="s">
        <v>2679</v>
      </c>
      <c r="B177" s="232" t="s">
        <v>2324</v>
      </c>
      <c r="C177" s="297" t="s">
        <v>2678</v>
      </c>
      <c r="D177" s="161" t="s">
        <v>2678</v>
      </c>
      <c r="E177" s="161" t="s">
        <v>2238</v>
      </c>
      <c r="F177" s="161" t="s">
        <v>2679</v>
      </c>
      <c r="G177" s="161" t="s">
        <v>5088</v>
      </c>
      <c r="H177" s="247">
        <f ca="1">IF(ISERROR($S177),"",OFFSET('Smelter Reference List'!$G$4,$S177-4,0))</f>
        <v>0</v>
      </c>
      <c r="I177" s="248" t="str">
        <f ca="1">IF(ISERROR($S177),"",OFFSET('Smelter Reference List'!$H$4,$S177-4,0))</f>
        <v>Sungailiat</v>
      </c>
      <c r="J177" s="248" t="str">
        <f ca="1">IF(ISERROR($S177),"",OFFSET('Smelter Reference List'!$I$4,$S177-4,0))</f>
        <v>Bangka</v>
      </c>
      <c r="K177" s="245"/>
      <c r="L177" s="245"/>
      <c r="M177" s="245"/>
      <c r="N177" s="245"/>
      <c r="O177" s="245"/>
      <c r="P177" s="245"/>
      <c r="Q177" s="246"/>
      <c r="R177" s="233"/>
      <c r="S177" s="234">
        <f>IF(C177="",NA(),MATCH($B177&amp;$C177,'Smelter Reference List'!$J:$J,0))</f>
        <v>421</v>
      </c>
      <c r="T177" s="235"/>
      <c r="U177" s="235">
        <f t="shared" si="4"/>
        <v>0</v>
      </c>
      <c r="V177" s="235"/>
      <c r="W177" s="235"/>
      <c r="Y177" s="228" t="str">
        <f t="shared" si="5"/>
        <v>TinPT Panca Mega Persada</v>
      </c>
    </row>
    <row r="178" spans="1:25" s="228" customFormat="1" ht="20.399999999999999">
      <c r="A178" s="257" t="s">
        <v>1390</v>
      </c>
      <c r="B178" s="232" t="s">
        <v>2324</v>
      </c>
      <c r="C178" s="297" t="s">
        <v>1174</v>
      </c>
      <c r="D178" s="161" t="s">
        <v>1174</v>
      </c>
      <c r="E178" s="161" t="s">
        <v>2238</v>
      </c>
      <c r="F178" s="161" t="s">
        <v>1390</v>
      </c>
      <c r="G178" s="161" t="s">
        <v>5089</v>
      </c>
      <c r="H178" s="247">
        <f ca="1">IF(ISERROR($S178),"",OFFSET('Smelter Reference List'!$G$4,$S178-4,0))</f>
        <v>0</v>
      </c>
      <c r="I178" s="248" t="str">
        <f ca="1">IF(ISERROR($S178),"",OFFSET('Smelter Reference List'!$H$4,$S178-4,0))</f>
        <v>Pangkal Pinang</v>
      </c>
      <c r="J178" s="248" t="str">
        <f ca="1">IF(ISERROR($S178),"",OFFSET('Smelter Reference List'!$I$4,$S178-4,0))</f>
        <v>Bangka</v>
      </c>
      <c r="K178" s="245"/>
      <c r="L178" s="245"/>
      <c r="M178" s="245"/>
      <c r="N178" s="245"/>
      <c r="O178" s="245"/>
      <c r="P178" s="245"/>
      <c r="Q178" s="246"/>
      <c r="R178" s="233"/>
      <c r="S178" s="234">
        <f>IF(C178="",NA(),MATCH($B178&amp;$C178,'Smelter Reference List'!$J:$J,0))</f>
        <v>410</v>
      </c>
      <c r="T178" s="235"/>
      <c r="U178" s="235">
        <f t="shared" si="4"/>
        <v>0</v>
      </c>
      <c r="V178" s="235"/>
      <c r="W178" s="235"/>
      <c r="Y178" s="228" t="str">
        <f t="shared" si="5"/>
        <v>TinPT DS Jaya Abadi</v>
      </c>
    </row>
    <row r="179" spans="1:25" s="228" customFormat="1" ht="20.399999999999999">
      <c r="A179" s="257" t="s">
        <v>1387</v>
      </c>
      <c r="B179" s="232" t="s">
        <v>2324</v>
      </c>
      <c r="C179" s="297" t="s">
        <v>1173</v>
      </c>
      <c r="D179" s="161" t="s">
        <v>1173</v>
      </c>
      <c r="E179" s="161" t="s">
        <v>2238</v>
      </c>
      <c r="F179" s="161" t="s">
        <v>1387</v>
      </c>
      <c r="G179" s="161" t="s">
        <v>5090</v>
      </c>
      <c r="H179" s="247">
        <f ca="1">IF(ISERROR($S179),"",OFFSET('Smelter Reference List'!$G$4,$S179-4,0))</f>
        <v>0</v>
      </c>
      <c r="I179" s="248" t="str">
        <f ca="1">IF(ISERROR($S179),"",OFFSET('Smelter Reference List'!$H$4,$S179-4,0))</f>
        <v>Sungailiat</v>
      </c>
      <c r="J179" s="248" t="str">
        <f ca="1">IF(ISERROR($S179),"",OFFSET('Smelter Reference List'!$I$4,$S179-4,0))</f>
        <v>Bangka</v>
      </c>
      <c r="K179" s="245"/>
      <c r="L179" s="245"/>
      <c r="M179" s="245"/>
      <c r="N179" s="245"/>
      <c r="O179" s="245"/>
      <c r="P179" s="245"/>
      <c r="Q179" s="246"/>
      <c r="R179" s="233"/>
      <c r="S179" s="234">
        <f>IF(C179="",NA(),MATCH($B179&amp;$C179,'Smelter Reference List'!$J:$J,0))</f>
        <v>405</v>
      </c>
      <c r="T179" s="235"/>
      <c r="U179" s="235">
        <f t="shared" si="4"/>
        <v>0</v>
      </c>
      <c r="V179" s="235"/>
      <c r="W179" s="235"/>
      <c r="Y179" s="228" t="str">
        <f t="shared" si="5"/>
        <v>TinPT Bangka Tin Industry</v>
      </c>
    </row>
    <row r="180" spans="1:25" s="228" customFormat="1" ht="20.399999999999999">
      <c r="A180" s="257" t="s">
        <v>4330</v>
      </c>
      <c r="B180" s="232" t="s">
        <v>2324</v>
      </c>
      <c r="C180" s="297" t="s">
        <v>4329</v>
      </c>
      <c r="D180" s="161" t="s">
        <v>4329</v>
      </c>
      <c r="E180" s="161" t="s">
        <v>2238</v>
      </c>
      <c r="F180" s="161" t="s">
        <v>4330</v>
      </c>
      <c r="G180" s="161" t="s">
        <v>5091</v>
      </c>
      <c r="H180" s="247">
        <f ca="1">IF(ISERROR($S180),"",OFFSET('Smelter Reference List'!$G$4,$S180-4,0))</f>
        <v>0</v>
      </c>
      <c r="I180" s="248" t="str">
        <f ca="1">IF(ISERROR($S180),"",OFFSET('Smelter Reference List'!$H$4,$S180-4,0))</f>
        <v>Sumping Desa Batu Peyu</v>
      </c>
      <c r="J180" s="248" t="str">
        <f ca="1">IF(ISERROR($S180),"",OFFSET('Smelter Reference List'!$I$4,$S180-4,0))</f>
        <v>Belitung</v>
      </c>
      <c r="K180" s="245"/>
      <c r="L180" s="245"/>
      <c r="M180" s="245"/>
      <c r="N180" s="245"/>
      <c r="O180" s="245"/>
      <c r="P180" s="245"/>
      <c r="Q180" s="246"/>
      <c r="R180" s="233"/>
      <c r="S180" s="234">
        <f>IF(C180="",NA(),MATCH($B180&amp;$C180,'Smelter Reference List'!$J:$J,0))</f>
        <v>436</v>
      </c>
      <c r="T180" s="235"/>
      <c r="U180" s="235">
        <f t="shared" si="4"/>
        <v>0</v>
      </c>
      <c r="V180" s="235"/>
      <c r="W180" s="235"/>
      <c r="Y180" s="228" t="str">
        <f t="shared" si="5"/>
        <v>TinPT Tommy Utama</v>
      </c>
    </row>
    <row r="181" spans="1:25" s="228" customFormat="1" ht="20.399999999999999">
      <c r="A181" s="257" t="s">
        <v>2665</v>
      </c>
      <c r="B181" s="232" t="s">
        <v>2324</v>
      </c>
      <c r="C181" s="297" t="s">
        <v>2664</v>
      </c>
      <c r="D181" s="161" t="s">
        <v>2664</v>
      </c>
      <c r="E181" s="161" t="s">
        <v>2238</v>
      </c>
      <c r="F181" s="161" t="s">
        <v>2665</v>
      </c>
      <c r="G181" s="161" t="s">
        <v>5092</v>
      </c>
      <c r="H181" s="247">
        <f ca="1">IF(ISERROR($S181),"",OFFSET('Smelter Reference List'!$G$4,$S181-4,0))</f>
        <v>0</v>
      </c>
      <c r="I181" s="248" t="str">
        <f ca="1">IF(ISERROR($S181),"",OFFSET('Smelter Reference List'!$H$4,$S181-4,0))</f>
        <v>Sungailiat</v>
      </c>
      <c r="J181" s="248" t="str">
        <f ca="1">IF(ISERROR($S181),"",OFFSET('Smelter Reference List'!$I$4,$S181-4,0))</f>
        <v>Bangka</v>
      </c>
      <c r="K181" s="245"/>
      <c r="L181" s="245"/>
      <c r="M181" s="245"/>
      <c r="N181" s="245"/>
      <c r="O181" s="245"/>
      <c r="P181" s="245"/>
      <c r="Q181" s="246"/>
      <c r="R181" s="233"/>
      <c r="S181" s="234">
        <f>IF(C181="",NA(),MATCH($B181&amp;$C181,'Smelter Reference List'!$J:$J,0))</f>
        <v>330</v>
      </c>
      <c r="T181" s="235"/>
      <c r="U181" s="235">
        <f t="shared" si="4"/>
        <v>0</v>
      </c>
      <c r="V181" s="235"/>
      <c r="W181" s="235"/>
      <c r="Y181" s="228" t="str">
        <f t="shared" si="5"/>
        <v>TinCV Gita Pesona</v>
      </c>
    </row>
    <row r="182" spans="1:25" s="228" customFormat="1" ht="20.399999999999999">
      <c r="A182" s="257" t="s">
        <v>1424</v>
      </c>
      <c r="B182" s="232" t="s">
        <v>2324</v>
      </c>
      <c r="C182" s="297" t="s">
        <v>3503</v>
      </c>
      <c r="D182" s="161" t="s">
        <v>3503</v>
      </c>
      <c r="E182" s="161" t="s">
        <v>2238</v>
      </c>
      <c r="F182" s="161" t="s">
        <v>1424</v>
      </c>
      <c r="G182" s="161" t="s">
        <v>5093</v>
      </c>
      <c r="H182" s="247">
        <f ca="1">IF(ISERROR($S182),"",OFFSET('Smelter Reference List'!$G$4,$S182-4,0))</f>
        <v>0</v>
      </c>
      <c r="I182" s="248" t="str">
        <f ca="1">IF(ISERROR($S182),"",OFFSET('Smelter Reference List'!$H$4,$S182-4,0))</f>
        <v>Kundur</v>
      </c>
      <c r="J182" s="248" t="str">
        <f ca="1">IF(ISERROR($S182),"",OFFSET('Smelter Reference List'!$I$4,$S182-4,0))</f>
        <v>Riau Islands</v>
      </c>
      <c r="K182" s="245"/>
      <c r="L182" s="245"/>
      <c r="M182" s="245"/>
      <c r="N182" s="245"/>
      <c r="O182" s="245"/>
      <c r="P182" s="245"/>
      <c r="Q182" s="246"/>
      <c r="R182" s="233"/>
      <c r="S182" s="234">
        <f>IF(C182="",NA(),MATCH($B182&amp;$C182,'Smelter Reference List'!$J:$J,0))</f>
        <v>431</v>
      </c>
      <c r="T182" s="235"/>
      <c r="U182" s="235">
        <f t="shared" si="4"/>
        <v>0</v>
      </c>
      <c r="V182" s="235"/>
      <c r="W182" s="235"/>
      <c r="Y182" s="228" t="str">
        <f t="shared" si="5"/>
        <v>TinPT Timah (Persero) Tbk Kundur</v>
      </c>
    </row>
    <row r="183" spans="1:25" s="228" customFormat="1" ht="20.399999999999999">
      <c r="A183" s="257" t="s">
        <v>1400</v>
      </c>
      <c r="B183" s="232" t="s">
        <v>2324</v>
      </c>
      <c r="C183" s="297" t="s">
        <v>972</v>
      </c>
      <c r="D183" s="161" t="s">
        <v>972</v>
      </c>
      <c r="E183" s="161" t="s">
        <v>2238</v>
      </c>
      <c r="F183" s="161" t="s">
        <v>1400</v>
      </c>
      <c r="G183" s="161" t="s">
        <v>5094</v>
      </c>
      <c r="H183" s="247">
        <f ca="1">IF(ISERROR($S183),"",OFFSET('Smelter Reference List'!$G$4,$S183-4,0))</f>
        <v>0</v>
      </c>
      <c r="I183" s="248" t="str">
        <f ca="1">IF(ISERROR($S183),"",OFFSET('Smelter Reference List'!$H$4,$S183-4,0))</f>
        <v>Pangkal Pinang</v>
      </c>
      <c r="J183" s="248" t="str">
        <f ca="1">IF(ISERROR($S183),"",OFFSET('Smelter Reference List'!$I$4,$S183-4,0))</f>
        <v>Bangka</v>
      </c>
      <c r="K183" s="245"/>
      <c r="L183" s="245"/>
      <c r="M183" s="245"/>
      <c r="N183" s="245"/>
      <c r="O183" s="245"/>
      <c r="P183" s="245"/>
      <c r="Q183" s="246"/>
      <c r="R183" s="233"/>
      <c r="S183" s="234">
        <f>IF(C183="",NA(),MATCH($B183&amp;$C183,'Smelter Reference List'!$J:$J,0))</f>
        <v>434</v>
      </c>
      <c r="T183" s="235"/>
      <c r="U183" s="235">
        <f t="shared" si="4"/>
        <v>0</v>
      </c>
      <c r="V183" s="235"/>
      <c r="W183" s="235"/>
      <c r="Y183" s="228" t="str">
        <f t="shared" si="5"/>
        <v>TinPT Tinindo Inter Nusa</v>
      </c>
    </row>
    <row r="184" spans="1:25" s="228" customFormat="1" ht="20.399999999999999">
      <c r="A184" s="257" t="s">
        <v>1399</v>
      </c>
      <c r="B184" s="232" t="s">
        <v>2324</v>
      </c>
      <c r="C184" s="297" t="s">
        <v>4266</v>
      </c>
      <c r="D184" s="161" t="s">
        <v>4266</v>
      </c>
      <c r="E184" s="161" t="s">
        <v>2238</v>
      </c>
      <c r="F184" s="161" t="s">
        <v>1399</v>
      </c>
      <c r="G184" s="161" t="s">
        <v>5095</v>
      </c>
      <c r="H184" s="247">
        <f ca="1">IF(ISERROR($S184),"",OFFSET('Smelter Reference List'!$G$4,$S184-4,0))</f>
        <v>0</v>
      </c>
      <c r="I184" s="248" t="str">
        <f ca="1">IF(ISERROR($S184),"",OFFSET('Smelter Reference List'!$H$4,$S184-4,0))</f>
        <v>Mentok</v>
      </c>
      <c r="J184" s="248" t="str">
        <f ca="1">IF(ISERROR($S184),"",OFFSET('Smelter Reference List'!$I$4,$S184-4,0))</f>
        <v>Bangka</v>
      </c>
      <c r="K184" s="245"/>
      <c r="L184" s="245"/>
      <c r="M184" s="245"/>
      <c r="N184" s="245"/>
      <c r="O184" s="245"/>
      <c r="P184" s="245"/>
      <c r="Q184" s="246"/>
      <c r="R184" s="233"/>
      <c r="S184" s="234">
        <f>IF(C184="",NA(),MATCH($B184&amp;$C184,'Smelter Reference List'!$J:$J,0))</f>
        <v>432</v>
      </c>
      <c r="T184" s="235"/>
      <c r="U184" s="235">
        <f t="shared" si="4"/>
        <v>0</v>
      </c>
      <c r="V184" s="235"/>
      <c r="W184" s="235"/>
      <c r="Y184" s="228" t="str">
        <f t="shared" si="5"/>
        <v>TinPT Timah (Persero) Tbk Mentok</v>
      </c>
    </row>
    <row r="185" spans="1:25" s="228" customFormat="1" ht="20.399999999999999">
      <c r="A185" s="257" t="s">
        <v>2682</v>
      </c>
      <c r="B185" s="232" t="s">
        <v>2324</v>
      </c>
      <c r="C185" s="297" t="s">
        <v>2681</v>
      </c>
      <c r="D185" s="161" t="s">
        <v>2681</v>
      </c>
      <c r="E185" s="161" t="s">
        <v>2238</v>
      </c>
      <c r="F185" s="161" t="s">
        <v>2682</v>
      </c>
      <c r="G185" s="161" t="s">
        <v>5096</v>
      </c>
      <c r="H185" s="247">
        <f ca="1">IF(ISERROR($S185),"",OFFSET('Smelter Reference List'!$G$4,$S185-4,0))</f>
        <v>0</v>
      </c>
      <c r="I185" s="248" t="str">
        <f ca="1">IF(ISERROR($S185),"",OFFSET('Smelter Reference List'!$H$4,$S185-4,0))</f>
        <v>Pangkal Pinang</v>
      </c>
      <c r="J185" s="248" t="str">
        <f ca="1">IF(ISERROR($S185),"",OFFSET('Smelter Reference List'!$I$4,$S185-4,0))</f>
        <v>Bangka</v>
      </c>
      <c r="K185" s="245"/>
      <c r="L185" s="245"/>
      <c r="M185" s="245"/>
      <c r="N185" s="245"/>
      <c r="O185" s="245"/>
      <c r="P185" s="245"/>
      <c r="Q185" s="246"/>
      <c r="R185" s="233"/>
      <c r="S185" s="234">
        <f>IF(C185="",NA(),MATCH($B185&amp;$C185,'Smelter Reference List'!$J:$J,0))</f>
        <v>429</v>
      </c>
      <c r="T185" s="235"/>
      <c r="U185" s="235">
        <f t="shared" si="4"/>
        <v>0</v>
      </c>
      <c r="V185" s="235"/>
      <c r="W185" s="235"/>
      <c r="Y185" s="228" t="str">
        <f t="shared" si="5"/>
        <v>TinPT Sumber Jaya Indah</v>
      </c>
    </row>
    <row r="186" spans="1:25" s="228" customFormat="1" ht="20.399999999999999">
      <c r="A186" s="257" t="s">
        <v>1398</v>
      </c>
      <c r="B186" s="232" t="s">
        <v>2324</v>
      </c>
      <c r="C186" s="297" t="s">
        <v>2369</v>
      </c>
      <c r="D186" s="161" t="s">
        <v>2369</v>
      </c>
      <c r="E186" s="161" t="s">
        <v>2238</v>
      </c>
      <c r="F186" s="161" t="s">
        <v>1398</v>
      </c>
      <c r="G186" s="161" t="s">
        <v>5097</v>
      </c>
      <c r="H186" s="247">
        <f ca="1">IF(ISERROR($S186),"",OFFSET('Smelter Reference List'!$G$4,$S186-4,0))</f>
        <v>0</v>
      </c>
      <c r="I186" s="248" t="str">
        <f ca="1">IF(ISERROR($S186),"",OFFSET('Smelter Reference List'!$H$4,$S186-4,0))</f>
        <v>Pangkal Pinang</v>
      </c>
      <c r="J186" s="248" t="str">
        <f ca="1">IF(ISERROR($S186),"",OFFSET('Smelter Reference List'!$I$4,$S186-4,0))</f>
        <v>Bangka</v>
      </c>
      <c r="K186" s="245"/>
      <c r="L186" s="245"/>
      <c r="M186" s="245"/>
      <c r="N186" s="245"/>
      <c r="O186" s="245"/>
      <c r="P186" s="245"/>
      <c r="Q186" s="246"/>
      <c r="R186" s="233"/>
      <c r="S186" s="234">
        <f>IF(C186="",NA(),MATCH($B186&amp;$C186,'Smelter Reference List'!$J:$J,0))</f>
        <v>427</v>
      </c>
      <c r="T186" s="235"/>
      <c r="U186" s="235">
        <f t="shared" si="4"/>
        <v>0</v>
      </c>
      <c r="V186" s="235"/>
      <c r="W186" s="235"/>
      <c r="Y186" s="228" t="str">
        <f t="shared" si="5"/>
        <v>TinPT Stanindo Inti Perkasa</v>
      </c>
    </row>
    <row r="187" spans="1:25" s="228" customFormat="1" ht="20.399999999999999">
      <c r="A187" s="257" t="s">
        <v>1397</v>
      </c>
      <c r="B187" s="232" t="s">
        <v>2324</v>
      </c>
      <c r="C187" s="297" t="s">
        <v>1197</v>
      </c>
      <c r="D187" s="161" t="s">
        <v>1197</v>
      </c>
      <c r="E187" s="161" t="s">
        <v>2238</v>
      </c>
      <c r="F187" s="161" t="s">
        <v>1397</v>
      </c>
      <c r="G187" s="161" t="s">
        <v>5098</v>
      </c>
      <c r="H187" s="247">
        <f ca="1">IF(ISERROR($S187),"",OFFSET('Smelter Reference List'!$G$4,$S187-4,0))</f>
        <v>0</v>
      </c>
      <c r="I187" s="248" t="str">
        <f ca="1">IF(ISERROR($S187),"",OFFSET('Smelter Reference List'!$H$4,$S187-4,0))</f>
        <v>Pangkal Pinang</v>
      </c>
      <c r="J187" s="248" t="str">
        <f ca="1">IF(ISERROR($S187),"",OFFSET('Smelter Reference List'!$I$4,$S187-4,0))</f>
        <v>Bangka</v>
      </c>
      <c r="K187" s="245"/>
      <c r="L187" s="245"/>
      <c r="M187" s="245"/>
      <c r="N187" s="245"/>
      <c r="O187" s="245"/>
      <c r="P187" s="245"/>
      <c r="Q187" s="246"/>
      <c r="R187" s="233"/>
      <c r="S187" s="234">
        <f>IF(C187="",NA(),MATCH($B187&amp;$C187,'Smelter Reference List'!$J:$J,0))</f>
        <v>425</v>
      </c>
      <c r="T187" s="235"/>
      <c r="U187" s="235">
        <f t="shared" si="4"/>
        <v>0</v>
      </c>
      <c r="V187" s="235"/>
      <c r="W187" s="235"/>
      <c r="Y187" s="228" t="str">
        <f t="shared" si="5"/>
        <v>TinPT Sariwiguna Binasentosa</v>
      </c>
    </row>
    <row r="188" spans="1:25" s="228" customFormat="1" ht="20.399999999999999">
      <c r="A188" s="257" t="s">
        <v>1396</v>
      </c>
      <c r="B188" s="232" t="s">
        <v>2324</v>
      </c>
      <c r="C188" s="297" t="s">
        <v>4169</v>
      </c>
      <c r="D188" s="161" t="s">
        <v>4169</v>
      </c>
      <c r="E188" s="161" t="s">
        <v>2238</v>
      </c>
      <c r="F188" s="161" t="s">
        <v>1396</v>
      </c>
      <c r="G188" s="161" t="s">
        <v>5099</v>
      </c>
      <c r="H188" s="247">
        <f ca="1">IF(ISERROR($S188),"",OFFSET('Smelter Reference List'!$G$4,$S188-4,0))</f>
        <v>0</v>
      </c>
      <c r="I188" s="248" t="str">
        <f ca="1">IF(ISERROR($S188),"",OFFSET('Smelter Reference List'!$H$4,$S188-4,0))</f>
        <v>Sungailiat</v>
      </c>
      <c r="J188" s="248" t="str">
        <f ca="1">IF(ISERROR($S188),"",OFFSET('Smelter Reference List'!$I$4,$S188-4,0))</f>
        <v>Bangka</v>
      </c>
      <c r="K188" s="245"/>
      <c r="L188" s="245"/>
      <c r="M188" s="245"/>
      <c r="N188" s="245"/>
      <c r="O188" s="245"/>
      <c r="P188" s="245"/>
      <c r="Q188" s="246"/>
      <c r="R188" s="233"/>
      <c r="S188" s="234">
        <f>IF(C188="",NA(),MATCH($B188&amp;$C188,'Smelter Reference List'!$J:$J,0))</f>
        <v>424</v>
      </c>
      <c r="T188" s="235"/>
      <c r="U188" s="235">
        <f t="shared" si="4"/>
        <v>0</v>
      </c>
      <c r="V188" s="235"/>
      <c r="W188" s="235"/>
      <c r="Y188" s="228" t="str">
        <f t="shared" si="5"/>
        <v>TinPT Refined Bangka Tin</v>
      </c>
    </row>
    <row r="189" spans="1:25" s="228" customFormat="1" ht="20.399999999999999">
      <c r="A189" s="257" t="s">
        <v>1393</v>
      </c>
      <c r="B189" s="232" t="s">
        <v>2324</v>
      </c>
      <c r="C189" s="297" t="s">
        <v>1196</v>
      </c>
      <c r="D189" s="161" t="s">
        <v>1196</v>
      </c>
      <c r="E189" s="161" t="s">
        <v>2238</v>
      </c>
      <c r="F189" s="161" t="s">
        <v>1393</v>
      </c>
      <c r="G189" s="161" t="s">
        <v>5100</v>
      </c>
      <c r="H189" s="247">
        <f ca="1">IF(ISERROR($S189),"",OFFSET('Smelter Reference List'!$G$4,$S189-4,0))</f>
        <v>0</v>
      </c>
      <c r="I189" s="248" t="str">
        <f ca="1">IF(ISERROR($S189),"",OFFSET('Smelter Reference List'!$H$4,$S189-4,0))</f>
        <v>Sungailiat</v>
      </c>
      <c r="J189" s="248" t="str">
        <f ca="1">IF(ISERROR($S189),"",OFFSET('Smelter Reference List'!$I$4,$S189-4,0))</f>
        <v>Bangka</v>
      </c>
      <c r="K189" s="245"/>
      <c r="L189" s="245"/>
      <c r="M189" s="245"/>
      <c r="N189" s="245"/>
      <c r="O189" s="245"/>
      <c r="P189" s="245"/>
      <c r="Q189" s="246"/>
      <c r="R189" s="233"/>
      <c r="S189" s="234">
        <f>IF(C189="",NA(),MATCH($B189&amp;$C189,'Smelter Reference List'!$J:$J,0))</f>
        <v>419</v>
      </c>
      <c r="T189" s="235"/>
      <c r="U189" s="235">
        <f t="shared" si="4"/>
        <v>0</v>
      </c>
      <c r="V189" s="235"/>
      <c r="W189" s="235"/>
      <c r="Y189" s="228" t="str">
        <f t="shared" si="5"/>
        <v>TinPT Mitra Stania Prima</v>
      </c>
    </row>
    <row r="190" spans="1:25" s="228" customFormat="1" ht="20.399999999999999">
      <c r="A190" s="257" t="s">
        <v>1391</v>
      </c>
      <c r="B190" s="232" t="s">
        <v>2324</v>
      </c>
      <c r="C190" s="297" t="s">
        <v>1195</v>
      </c>
      <c r="D190" s="161" t="s">
        <v>1195</v>
      </c>
      <c r="E190" s="161" t="s">
        <v>2238</v>
      </c>
      <c r="F190" s="161" t="s">
        <v>1391</v>
      </c>
      <c r="G190" s="161" t="s">
        <v>5101</v>
      </c>
      <c r="H190" s="247">
        <f ca="1">IF(ISERROR($S190),"",OFFSET('Smelter Reference List'!$G$4,$S190-4,0))</f>
        <v>0</v>
      </c>
      <c r="I190" s="248" t="str">
        <f ca="1">IF(ISERROR($S190),"",OFFSET('Smelter Reference List'!$H$4,$S190-4,0))</f>
        <v>Karimun</v>
      </c>
      <c r="J190" s="248" t="str">
        <f ca="1">IF(ISERROR($S190),"",OFFSET('Smelter Reference List'!$I$4,$S190-4,0))</f>
        <v>Kepulauan Riau</v>
      </c>
      <c r="K190" s="245"/>
      <c r="L190" s="245"/>
      <c r="M190" s="245"/>
      <c r="N190" s="245"/>
      <c r="O190" s="245"/>
      <c r="P190" s="245"/>
      <c r="Q190" s="246"/>
      <c r="R190" s="233"/>
      <c r="S190" s="234">
        <f>IF(C190="",NA(),MATCH($B190&amp;$C190,'Smelter Reference List'!$J:$J,0))</f>
        <v>411</v>
      </c>
      <c r="T190" s="235"/>
      <c r="U190" s="235">
        <f t="shared" si="4"/>
        <v>0</v>
      </c>
      <c r="V190" s="235"/>
      <c r="W190" s="235"/>
      <c r="Y190" s="228" t="str">
        <f t="shared" si="5"/>
        <v>TinPT Eunindo Usaha Mandiri</v>
      </c>
    </row>
    <row r="191" spans="1:25" s="228" customFormat="1" ht="20.399999999999999">
      <c r="A191" s="257" t="s">
        <v>1389</v>
      </c>
      <c r="B191" s="232" t="s">
        <v>2324</v>
      </c>
      <c r="C191" s="297" t="s">
        <v>1194</v>
      </c>
      <c r="D191" s="161" t="s">
        <v>1194</v>
      </c>
      <c r="E191" s="161" t="s">
        <v>2238</v>
      </c>
      <c r="F191" s="161" t="s">
        <v>1389</v>
      </c>
      <c r="G191" s="161" t="s">
        <v>5102</v>
      </c>
      <c r="H191" s="247">
        <f ca="1">IF(ISERROR($S191),"",OFFSET('Smelter Reference List'!$G$4,$S191-4,0))</f>
        <v>0</v>
      </c>
      <c r="I191" s="248" t="str">
        <f ca="1">IF(ISERROR($S191),"",OFFSET('Smelter Reference List'!$H$4,$S191-4,0))</f>
        <v>Pangkal Pinang</v>
      </c>
      <c r="J191" s="248" t="str">
        <f ca="1">IF(ISERROR($S191),"",OFFSET('Smelter Reference List'!$I$4,$S191-4,0))</f>
        <v>Bangka</v>
      </c>
      <c r="K191" s="245"/>
      <c r="L191" s="245"/>
      <c r="M191" s="245"/>
      <c r="N191" s="245"/>
      <c r="O191" s="245"/>
      <c r="P191" s="245"/>
      <c r="Q191" s="246"/>
      <c r="R191" s="233"/>
      <c r="S191" s="234">
        <f>IF(C191="",NA(),MATCH($B191&amp;$C191,'Smelter Reference List'!$J:$J,0))</f>
        <v>408</v>
      </c>
      <c r="T191" s="235"/>
      <c r="U191" s="235">
        <f t="shared" si="4"/>
        <v>0</v>
      </c>
      <c r="V191" s="235"/>
      <c r="W191" s="235"/>
      <c r="Y191" s="228" t="str">
        <f t="shared" si="5"/>
        <v>TinPT Bukit Timah</v>
      </c>
    </row>
    <row r="192" spans="1:25" s="228" customFormat="1" ht="20.399999999999999">
      <c r="A192" s="257" t="s">
        <v>2675</v>
      </c>
      <c r="B192" s="232" t="s">
        <v>2324</v>
      </c>
      <c r="C192" s="297" t="s">
        <v>2674</v>
      </c>
      <c r="D192" s="161" t="s">
        <v>2674</v>
      </c>
      <c r="E192" s="161" t="s">
        <v>2238</v>
      </c>
      <c r="F192" s="161" t="s">
        <v>2675</v>
      </c>
      <c r="G192" s="161" t="s">
        <v>5103</v>
      </c>
      <c r="H192" s="247">
        <f ca="1">IF(ISERROR($S192),"",OFFSET('Smelter Reference List'!$G$4,$S192-4,0))</f>
        <v>0</v>
      </c>
      <c r="I192" s="248" t="str">
        <f ca="1">IF(ISERROR($S192),"",OFFSET('Smelter Reference List'!$H$4,$S192-4,0))</f>
        <v>Sungailiat</v>
      </c>
      <c r="J192" s="248" t="str">
        <f ca="1">IF(ISERROR($S192),"",OFFSET('Smelter Reference List'!$I$4,$S192-4,0))</f>
        <v>Bangka</v>
      </c>
      <c r="K192" s="245"/>
      <c r="L192" s="245"/>
      <c r="M192" s="245"/>
      <c r="N192" s="245"/>
      <c r="O192" s="245"/>
      <c r="P192" s="245"/>
      <c r="Q192" s="246"/>
      <c r="R192" s="233"/>
      <c r="S192" s="234">
        <f>IF(C192="",NA(),MATCH($B192&amp;$C192,'Smelter Reference List'!$J:$J,0))</f>
        <v>407</v>
      </c>
      <c r="T192" s="235"/>
      <c r="U192" s="235">
        <f t="shared" si="4"/>
        <v>0</v>
      </c>
      <c r="V192" s="235"/>
      <c r="W192" s="235"/>
      <c r="Y192" s="228" t="str">
        <f t="shared" si="5"/>
        <v>TinPT BilliTin Makmur Lestari</v>
      </c>
    </row>
    <row r="193" spans="1:25" s="228" customFormat="1" ht="20.399999999999999">
      <c r="A193" s="257" t="s">
        <v>1388</v>
      </c>
      <c r="B193" s="232" t="s">
        <v>2324</v>
      </c>
      <c r="C193" s="297" t="s">
        <v>1193</v>
      </c>
      <c r="D193" s="161" t="s">
        <v>1193</v>
      </c>
      <c r="E193" s="161" t="s">
        <v>2238</v>
      </c>
      <c r="F193" s="161" t="s">
        <v>1388</v>
      </c>
      <c r="G193" s="161" t="s">
        <v>5104</v>
      </c>
      <c r="H193" s="247">
        <f ca="1">IF(ISERROR($S193),"",OFFSET('Smelter Reference List'!$G$4,$S193-4,0))</f>
        <v>0</v>
      </c>
      <c r="I193" s="248" t="str">
        <f ca="1">IF(ISERROR($S193),"",OFFSET('Smelter Reference List'!$H$4,$S193-4,0))</f>
        <v>Kepulauan</v>
      </c>
      <c r="J193" s="248" t="str">
        <f ca="1">IF(ISERROR($S193),"",OFFSET('Smelter Reference List'!$I$4,$S193-4,0))</f>
        <v>Bangka</v>
      </c>
      <c r="K193" s="245"/>
      <c r="L193" s="245"/>
      <c r="M193" s="245"/>
      <c r="N193" s="245"/>
      <c r="O193" s="245"/>
      <c r="P193" s="245"/>
      <c r="Q193" s="246"/>
      <c r="R193" s="233"/>
      <c r="S193" s="234">
        <f>IF(C193="",NA(),MATCH($B193&amp;$C193,'Smelter Reference List'!$J:$J,0))</f>
        <v>406</v>
      </c>
      <c r="T193" s="235"/>
      <c r="U193" s="235">
        <f t="shared" si="4"/>
        <v>0</v>
      </c>
      <c r="V193" s="235"/>
      <c r="W193" s="235"/>
      <c r="Y193" s="228" t="str">
        <f t="shared" si="5"/>
        <v>TinPT Belitung Industri Sejahtera</v>
      </c>
    </row>
    <row r="194" spans="1:25" s="228" customFormat="1" ht="20.399999999999999">
      <c r="A194" s="257" t="s">
        <v>1386</v>
      </c>
      <c r="B194" s="232" t="s">
        <v>2324</v>
      </c>
      <c r="C194" s="297" t="s">
        <v>1509</v>
      </c>
      <c r="D194" s="161" t="s">
        <v>1509</v>
      </c>
      <c r="E194" s="161" t="s">
        <v>2238</v>
      </c>
      <c r="F194" s="161" t="s">
        <v>1386</v>
      </c>
      <c r="G194" s="161" t="s">
        <v>5105</v>
      </c>
      <c r="H194" s="247">
        <f ca="1">IF(ISERROR($S194),"",OFFSET('Smelter Reference List'!$G$4,$S194-4,0))</f>
        <v>0</v>
      </c>
      <c r="I194" s="248" t="str">
        <f ca="1">IF(ISERROR($S194),"",OFFSET('Smelter Reference List'!$H$4,$S194-4,0))</f>
        <v>Lintang</v>
      </c>
      <c r="J194" s="248" t="str">
        <f ca="1">IF(ISERROR($S194),"",OFFSET('Smelter Reference List'!$I$4,$S194-4,0))</f>
        <v>Bangka</v>
      </c>
      <c r="K194" s="245"/>
      <c r="L194" s="245"/>
      <c r="M194" s="245"/>
      <c r="N194" s="245"/>
      <c r="O194" s="245"/>
      <c r="P194" s="245"/>
      <c r="Q194" s="246"/>
      <c r="R194" s="233"/>
      <c r="S194" s="234">
        <f>IF(C194="",NA(),MATCH($B194&amp;$C194,'Smelter Reference List'!$J:$J,0))</f>
        <v>401</v>
      </c>
      <c r="T194" s="235"/>
      <c r="U194" s="235">
        <f t="shared" si="4"/>
        <v>0</v>
      </c>
      <c r="V194" s="235"/>
      <c r="W194" s="235"/>
      <c r="Y194" s="228" t="str">
        <f t="shared" si="5"/>
        <v>TinPT Babel Inti Perkasa</v>
      </c>
    </row>
    <row r="195" spans="1:25" s="228" customFormat="1" ht="20.399999999999999">
      <c r="A195" s="257" t="s">
        <v>1385</v>
      </c>
      <c r="B195" s="232" t="s">
        <v>2324</v>
      </c>
      <c r="C195" s="297" t="s">
        <v>1508</v>
      </c>
      <c r="D195" s="161" t="s">
        <v>1508</v>
      </c>
      <c r="E195" s="161" t="s">
        <v>2238</v>
      </c>
      <c r="F195" s="161" t="s">
        <v>1385</v>
      </c>
      <c r="G195" s="161" t="s">
        <v>5106</v>
      </c>
      <c r="H195" s="247">
        <f ca="1">IF(ISERROR($S195),"",OFFSET('Smelter Reference List'!$G$4,$S195-4,0))</f>
        <v>0</v>
      </c>
      <c r="I195" s="248" t="str">
        <f ca="1">IF(ISERROR($S195),"",OFFSET('Smelter Reference List'!$H$4,$S195-4,0))</f>
        <v>Sungailiat</v>
      </c>
      <c r="J195" s="248" t="str">
        <f ca="1">IF(ISERROR($S195),"",OFFSET('Smelter Reference List'!$I$4,$S195-4,0))</f>
        <v>Bangka</v>
      </c>
      <c r="K195" s="245"/>
      <c r="L195" s="245"/>
      <c r="M195" s="245"/>
      <c r="N195" s="245"/>
      <c r="O195" s="245"/>
      <c r="P195" s="245"/>
      <c r="Q195" s="246"/>
      <c r="R195" s="233"/>
      <c r="S195" s="234">
        <f>IF(C195="",NA(),MATCH($B195&amp;$C195,'Smelter Reference List'!$J:$J,0))</f>
        <v>399</v>
      </c>
      <c r="T195" s="235"/>
      <c r="U195" s="235">
        <f t="shared" si="4"/>
        <v>0</v>
      </c>
      <c r="V195" s="235"/>
      <c r="W195" s="235"/>
      <c r="Y195" s="228" t="str">
        <f t="shared" si="5"/>
        <v>TinPT Artha Cipta Langgeng</v>
      </c>
    </row>
    <row r="196" spans="1:25" s="228" customFormat="1" ht="20.399999999999999">
      <c r="A196" s="257" t="s">
        <v>1367</v>
      </c>
      <c r="B196" s="232" t="s">
        <v>2324</v>
      </c>
      <c r="C196" s="297" t="s">
        <v>1505</v>
      </c>
      <c r="D196" s="161" t="s">
        <v>1505</v>
      </c>
      <c r="E196" s="161" t="s">
        <v>2238</v>
      </c>
      <c r="F196" s="161" t="s">
        <v>1367</v>
      </c>
      <c r="G196" s="161" t="s">
        <v>5107</v>
      </c>
      <c r="H196" s="247">
        <f ca="1">IF(ISERROR($S196),"",OFFSET('Smelter Reference List'!$G$4,$S196-4,0))</f>
        <v>0</v>
      </c>
      <c r="I196" s="248" t="str">
        <f ca="1">IF(ISERROR($S196),"",OFFSET('Smelter Reference List'!$H$4,$S196-4,0))</f>
        <v>Pangkal Pinang</v>
      </c>
      <c r="J196" s="248" t="str">
        <f ca="1">IF(ISERROR($S196),"",OFFSET('Smelter Reference List'!$I$4,$S196-4,0))</f>
        <v>Bangka</v>
      </c>
      <c r="K196" s="245"/>
      <c r="L196" s="245"/>
      <c r="M196" s="245"/>
      <c r="N196" s="245"/>
      <c r="O196" s="245"/>
      <c r="P196" s="245"/>
      <c r="Q196" s="246"/>
      <c r="R196" s="233"/>
      <c r="S196" s="234">
        <f>IF(C196="",NA(),MATCH($B196&amp;$C196,'Smelter Reference List'!$J:$J,0))</f>
        <v>335</v>
      </c>
      <c r="T196" s="235"/>
      <c r="U196" s="235">
        <f t="shared" si="4"/>
        <v>0</v>
      </c>
      <c r="V196" s="235"/>
      <c r="W196" s="235"/>
      <c r="Y196" s="228" t="str">
        <f t="shared" si="5"/>
        <v>TinCV United Smelting</v>
      </c>
    </row>
    <row r="197" spans="1:25" s="228" customFormat="1" ht="20.399999999999999">
      <c r="A197" s="257" t="s">
        <v>1366</v>
      </c>
      <c r="B197" s="232" t="s">
        <v>2324</v>
      </c>
      <c r="C197" s="297" t="s">
        <v>1504</v>
      </c>
      <c r="D197" s="161" t="s">
        <v>1504</v>
      </c>
      <c r="E197" s="161" t="s">
        <v>2238</v>
      </c>
      <c r="F197" s="161" t="s">
        <v>1366</v>
      </c>
      <c r="G197" s="161" t="s">
        <v>5108</v>
      </c>
      <c r="H197" s="247">
        <f ca="1">IF(ISERROR($S197),"",OFFSET('Smelter Reference List'!$G$4,$S197-4,0))</f>
        <v>0</v>
      </c>
      <c r="I197" s="248" t="str">
        <f ca="1">IF(ISERROR($S197),"",OFFSET('Smelter Reference List'!$H$4,$S197-4,0))</f>
        <v>Pangkalan</v>
      </c>
      <c r="J197" s="248" t="str">
        <f ca="1">IF(ISERROR($S197),"",OFFSET('Smelter Reference List'!$I$4,$S197-4,0))</f>
        <v>Bangka</v>
      </c>
      <c r="K197" s="245"/>
      <c r="L197" s="245"/>
      <c r="M197" s="245"/>
      <c r="N197" s="245"/>
      <c r="O197" s="245"/>
      <c r="P197" s="245"/>
      <c r="Q197" s="246"/>
      <c r="R197" s="233"/>
      <c r="S197" s="234">
        <f>IF(C197="",NA(),MATCH($B197&amp;$C197,'Smelter Reference List'!$J:$J,0))</f>
        <v>333</v>
      </c>
      <c r="T197" s="235"/>
      <c r="U197" s="235">
        <f t="shared" si="4"/>
        <v>0</v>
      </c>
      <c r="V197" s="235"/>
      <c r="W197" s="235"/>
      <c r="Y197" s="228" t="str">
        <f t="shared" si="5"/>
        <v>TinCV Serumpun Sebalai</v>
      </c>
    </row>
    <row r="198" spans="1:25" s="228" customFormat="1" ht="20.399999999999999">
      <c r="A198" s="257" t="s">
        <v>1395</v>
      </c>
      <c r="B198" s="232" t="s">
        <v>2324</v>
      </c>
      <c r="C198" s="297" t="s">
        <v>1394</v>
      </c>
      <c r="D198" s="161" t="s">
        <v>1394</v>
      </c>
      <c r="E198" s="161" t="s">
        <v>2238</v>
      </c>
      <c r="F198" s="161" t="s">
        <v>1395</v>
      </c>
      <c r="G198" s="161" t="s">
        <v>5109</v>
      </c>
      <c r="H198" s="247">
        <f ca="1">IF(ISERROR($S198),"",OFFSET('Smelter Reference List'!$G$4,$S198-4,0))</f>
        <v>0</v>
      </c>
      <c r="I198" s="248" t="str">
        <f ca="1">IF(ISERROR($S198),"",OFFSET('Smelter Reference List'!$H$4,$S198-4,0))</f>
        <v>Kepulauan</v>
      </c>
      <c r="J198" s="248" t="str">
        <f ca="1">IF(ISERROR($S198),"",OFFSET('Smelter Reference List'!$I$4,$S198-4,0))</f>
        <v>Bangka</v>
      </c>
      <c r="K198" s="245"/>
      <c r="L198" s="245"/>
      <c r="M198" s="245"/>
      <c r="N198" s="245"/>
      <c r="O198" s="245"/>
      <c r="P198" s="245"/>
      <c r="Q198" s="246"/>
      <c r="R198" s="233"/>
      <c r="S198" s="234">
        <f>IF(C198="",NA(),MATCH($B198&amp;$C198,'Smelter Reference List'!$J:$J,0))</f>
        <v>423</v>
      </c>
      <c r="T198" s="235"/>
      <c r="U198" s="235">
        <f t="shared" ref="U198:U247" si="6">IF(AND(C198="Smelter not listed",OR(LEN(D198)=0,LEN(E198)=0)),1,0)</f>
        <v>0</v>
      </c>
      <c r="V198" s="235"/>
      <c r="W198" s="235"/>
      <c r="Y198" s="228" t="str">
        <f t="shared" ref="Y198:Y247" si="7">B198&amp;C198</f>
        <v>TinPT Prima Timah Utama</v>
      </c>
    </row>
    <row r="199" spans="1:25" s="228" customFormat="1" ht="20.399999999999999">
      <c r="A199" s="257" t="s">
        <v>2667</v>
      </c>
      <c r="B199" s="232" t="s">
        <v>2324</v>
      </c>
      <c r="C199" s="297" t="s">
        <v>4289</v>
      </c>
      <c r="D199" s="161" t="s">
        <v>4289</v>
      </c>
      <c r="E199" s="161" t="s">
        <v>2238</v>
      </c>
      <c r="F199" s="161" t="s">
        <v>2667</v>
      </c>
      <c r="G199" s="161" t="s">
        <v>5110</v>
      </c>
      <c r="H199" s="247">
        <f ca="1">IF(ISERROR($S199),"",OFFSET('Smelter Reference List'!$G$4,$S199-4,0))</f>
        <v>0</v>
      </c>
      <c r="I199" s="248" t="str">
        <f ca="1">IF(ISERROR($S199),"",OFFSET('Smelter Reference List'!$H$4,$S199-4,0))</f>
        <v>Kabupaten</v>
      </c>
      <c r="J199" s="248" t="str">
        <f ca="1">IF(ISERROR($S199),"",OFFSET('Smelter Reference List'!$I$4,$S199-4,0))</f>
        <v>Bangka</v>
      </c>
      <c r="K199" s="245"/>
      <c r="L199" s="245"/>
      <c r="M199" s="245"/>
      <c r="N199" s="245"/>
      <c r="O199" s="245"/>
      <c r="P199" s="245"/>
      <c r="Q199" s="246"/>
      <c r="R199" s="233"/>
      <c r="S199" s="234">
        <f>IF(C199="",NA(),MATCH($B199&amp;$C199,'Smelter Reference List'!$J:$J,0))</f>
        <v>398</v>
      </c>
      <c r="T199" s="235"/>
      <c r="U199" s="235">
        <f t="shared" si="6"/>
        <v>0</v>
      </c>
      <c r="V199" s="235"/>
      <c r="W199" s="235"/>
      <c r="Y199" s="228" t="str">
        <f t="shared" si="7"/>
        <v>TinPT Aries Kencana Sejahtera</v>
      </c>
    </row>
    <row r="200" spans="1:25" s="228" customFormat="1" ht="20.399999999999999">
      <c r="A200" s="257" t="s">
        <v>2666</v>
      </c>
      <c r="B200" s="232" t="s">
        <v>2324</v>
      </c>
      <c r="C200" s="297" t="s">
        <v>4252</v>
      </c>
      <c r="D200" s="161" t="s">
        <v>4252</v>
      </c>
      <c r="E200" s="161" t="s">
        <v>2238</v>
      </c>
      <c r="F200" s="161" t="s">
        <v>2666</v>
      </c>
      <c r="G200" s="161" t="s">
        <v>5111</v>
      </c>
      <c r="H200" s="247">
        <f ca="1">IF(ISERROR($S200),"",OFFSET('Smelter Reference List'!$G$4,$S200-4,0))</f>
        <v>0</v>
      </c>
      <c r="I200" s="248" t="str">
        <f ca="1">IF(ISERROR($S200),"",OFFSET('Smelter Reference List'!$H$4,$S200-4,0))</f>
        <v>Kabupaten</v>
      </c>
      <c r="J200" s="248" t="str">
        <f ca="1">IF(ISERROR($S200),"",OFFSET('Smelter Reference List'!$I$4,$S200-4,0))</f>
        <v>Bangka</v>
      </c>
      <c r="K200" s="245"/>
      <c r="L200" s="245"/>
      <c r="M200" s="245"/>
      <c r="N200" s="245"/>
      <c r="O200" s="245"/>
      <c r="P200" s="245"/>
      <c r="Q200" s="246"/>
      <c r="R200" s="233"/>
      <c r="S200" s="234">
        <f>IF(C200="",NA(),MATCH($B200&amp;$C200,'Smelter Reference List'!$J:$J,0))</f>
        <v>416</v>
      </c>
      <c r="T200" s="235"/>
      <c r="U200" s="235">
        <f t="shared" si="6"/>
        <v>0</v>
      </c>
      <c r="V200" s="235"/>
      <c r="W200" s="235"/>
      <c r="Y200" s="228" t="str">
        <f t="shared" si="7"/>
        <v>TinPT Justindo</v>
      </c>
    </row>
    <row r="201" spans="1:25" s="228" customFormat="1" ht="20.399999999999999">
      <c r="A201" s="257" t="s">
        <v>1362</v>
      </c>
      <c r="B201" s="232" t="s">
        <v>2324</v>
      </c>
      <c r="C201" s="297" t="s">
        <v>3440</v>
      </c>
      <c r="D201" s="161" t="s">
        <v>3440</v>
      </c>
      <c r="E201" s="161" t="s">
        <v>2181</v>
      </c>
      <c r="F201" s="161" t="s">
        <v>1362</v>
      </c>
      <c r="G201" s="161" t="s">
        <v>5112</v>
      </c>
      <c r="H201" s="247">
        <f ca="1">IF(ISERROR($S201),"",OFFSET('Smelter Reference List'!$G$4,$S201-4,0))</f>
        <v>0</v>
      </c>
      <c r="I201" s="248" t="str">
        <f ca="1">IF(ISERROR($S201),"",OFFSET('Smelter Reference List'!$H$4,$S201-4,0))</f>
        <v>Yichun</v>
      </c>
      <c r="J201" s="248" t="str">
        <f ca="1">IF(ISERROR($S201),"",OFFSET('Smelter Reference List'!$I$4,$S201-4,0))</f>
        <v>Jiangxi</v>
      </c>
      <c r="K201" s="245"/>
      <c r="L201" s="245"/>
      <c r="M201" s="245"/>
      <c r="N201" s="245"/>
      <c r="O201" s="245"/>
      <c r="P201" s="245"/>
      <c r="Q201" s="246"/>
      <c r="R201" s="233"/>
      <c r="S201" s="234">
        <f>IF(C201="",NA(),MATCH($B201&amp;$C201,'Smelter Reference List'!$J:$J,0))</f>
        <v>367</v>
      </c>
      <c r="T201" s="235"/>
      <c r="U201" s="235">
        <f t="shared" si="6"/>
        <v>0</v>
      </c>
      <c r="V201" s="235"/>
      <c r="W201" s="235"/>
      <c r="Y201" s="228" t="str">
        <f t="shared" si="7"/>
        <v>TinJiangxi Ketai Advanced Material Co., Ltd.</v>
      </c>
    </row>
    <row r="202" spans="1:25" s="228" customFormat="1" ht="20.399999999999999">
      <c r="A202" s="257" t="s">
        <v>1407</v>
      </c>
      <c r="B202" s="232" t="s">
        <v>2324</v>
      </c>
      <c r="C202" s="297" t="s">
        <v>69</v>
      </c>
      <c r="D202" s="161" t="s">
        <v>69</v>
      </c>
      <c r="E202" s="161" t="s">
        <v>2181</v>
      </c>
      <c r="F202" s="161" t="s">
        <v>1407</v>
      </c>
      <c r="G202" s="161" t="s">
        <v>5113</v>
      </c>
      <c r="H202" s="247">
        <f ca="1">IF(ISERROR($S202),"",OFFSET('Smelter Reference List'!$G$4,$S202-4,0))</f>
        <v>0</v>
      </c>
      <c r="I202" s="248" t="str">
        <f ca="1">IF(ISERROR($S202),"",OFFSET('Smelter Reference List'!$H$4,$S202-4,0))</f>
        <v>Geiju</v>
      </c>
      <c r="J202" s="248" t="str">
        <f ca="1">IF(ISERROR($S202),"",OFFSET('Smelter Reference List'!$I$4,$S202-4,0))</f>
        <v>Yunnan</v>
      </c>
      <c r="K202" s="245"/>
      <c r="L202" s="245"/>
      <c r="M202" s="245"/>
      <c r="N202" s="245"/>
      <c r="O202" s="245"/>
      <c r="P202" s="245"/>
      <c r="Q202" s="246"/>
      <c r="R202" s="233"/>
      <c r="S202" s="234">
        <f>IF(C202="",NA(),MATCH($B202&amp;$C202,'Smelter Reference List'!$J:$J,0))</f>
        <v>463</v>
      </c>
      <c r="T202" s="235"/>
      <c r="U202" s="235">
        <f t="shared" si="6"/>
        <v>0</v>
      </c>
      <c r="V202" s="235"/>
      <c r="W202" s="235"/>
      <c r="Y202" s="228" t="str">
        <f t="shared" si="7"/>
        <v>TinYunnan Tin Company, Ltd.</v>
      </c>
    </row>
    <row r="203" spans="1:25" s="228" customFormat="1" ht="20.399999999999999">
      <c r="A203" s="257" t="s">
        <v>1377</v>
      </c>
      <c r="B203" s="232" t="s">
        <v>2324</v>
      </c>
      <c r="C203" s="297" t="s">
        <v>2578</v>
      </c>
      <c r="D203" s="161" t="s">
        <v>2578</v>
      </c>
      <c r="E203" s="161" t="s">
        <v>2181</v>
      </c>
      <c r="F203" s="161" t="s">
        <v>1377</v>
      </c>
      <c r="G203" s="161" t="s">
        <v>5114</v>
      </c>
      <c r="H203" s="247">
        <f ca="1">IF(ISERROR($S203),"",OFFSET('Smelter Reference List'!$G$4,$S203-4,0))</f>
        <v>0</v>
      </c>
      <c r="I203" s="248" t="str">
        <f ca="1">IF(ISERROR($S203),"",OFFSET('Smelter Reference List'!$H$4,$S203-4,0))</f>
        <v>Laibin</v>
      </c>
      <c r="J203" s="248" t="str">
        <f ca="1">IF(ISERROR($S203),"",OFFSET('Smelter Reference List'!$I$4,$S203-4,0))</f>
        <v>Guangxi</v>
      </c>
      <c r="K203" s="245"/>
      <c r="L203" s="245"/>
      <c r="M203" s="245"/>
      <c r="N203" s="245"/>
      <c r="O203" s="245"/>
      <c r="P203" s="245"/>
      <c r="Q203" s="246"/>
      <c r="R203" s="233"/>
      <c r="S203" s="234">
        <f>IF(C203="",NA(),MATCH($B203&amp;$C203,'Smelter Reference List'!$J:$J,0))</f>
        <v>318</v>
      </c>
      <c r="T203" s="235"/>
      <c r="U203" s="235">
        <f t="shared" si="6"/>
        <v>0</v>
      </c>
      <c r="V203" s="235"/>
      <c r="W203" s="235"/>
      <c r="Y203" s="228" t="str">
        <f t="shared" si="7"/>
        <v>TinChina Tin Group Co., Ltd.</v>
      </c>
    </row>
    <row r="204" spans="1:25" s="228" customFormat="1" ht="20.399999999999999">
      <c r="A204" s="257" t="s">
        <v>1372</v>
      </c>
      <c r="B204" s="232" t="s">
        <v>2324</v>
      </c>
      <c r="C204" s="297" t="s">
        <v>4152</v>
      </c>
      <c r="D204" s="161" t="s">
        <v>4152</v>
      </c>
      <c r="E204" s="161" t="s">
        <v>2181</v>
      </c>
      <c r="F204" s="161" t="s">
        <v>1372</v>
      </c>
      <c r="G204" s="161" t="s">
        <v>5115</v>
      </c>
      <c r="H204" s="247">
        <f ca="1">IF(ISERROR($S204),"",OFFSET('Smelter Reference List'!$G$4,$S204-4,0))</f>
        <v>0</v>
      </c>
      <c r="I204" s="248" t="str">
        <f ca="1">IF(ISERROR($S204),"",OFFSET('Smelter Reference List'!$H$4,$S204-4,0))</f>
        <v>Geiju</v>
      </c>
      <c r="J204" s="248" t="str">
        <f ca="1">IF(ISERROR($S204),"",OFFSET('Smelter Reference List'!$I$4,$S204-4,0))</f>
        <v>Yunnan</v>
      </c>
      <c r="K204" s="245"/>
      <c r="L204" s="245"/>
      <c r="M204" s="245"/>
      <c r="N204" s="245"/>
      <c r="O204" s="245"/>
      <c r="P204" s="245"/>
      <c r="Q204" s="246"/>
      <c r="R204" s="233"/>
      <c r="S204" s="234">
        <f>IF(C204="",NA(),MATCH($B204&amp;$C204,'Smelter Reference List'!$J:$J,0))</f>
        <v>353</v>
      </c>
      <c r="T204" s="235"/>
      <c r="U204" s="235">
        <f t="shared" si="6"/>
        <v>0</v>
      </c>
      <c r="V204" s="235"/>
      <c r="W204" s="235"/>
      <c r="Y204" s="228" t="str">
        <f t="shared" si="7"/>
        <v>TinGejiu Non-Ferrous Metal Processing Co., Ltd.</v>
      </c>
    </row>
    <row r="205" spans="1:25" s="228" customFormat="1" ht="20.399999999999999">
      <c r="A205" s="257" t="s">
        <v>1403</v>
      </c>
      <c r="B205" s="232" t="s">
        <v>2324</v>
      </c>
      <c r="C205" s="297" t="s">
        <v>4176</v>
      </c>
      <c r="D205" s="161" t="s">
        <v>4176</v>
      </c>
      <c r="E205" s="161" t="s">
        <v>2170</v>
      </c>
      <c r="F205" s="161" t="s">
        <v>1403</v>
      </c>
      <c r="G205" s="161" t="s">
        <v>5116</v>
      </c>
      <c r="H205" s="247">
        <f ca="1">IF(ISERROR($S205),"",OFFSET('Smelter Reference List'!$G$4,$S205-4,0))</f>
        <v>0</v>
      </c>
      <c r="I205" s="248" t="str">
        <f ca="1">IF(ISERROR($S205),"",OFFSET('Smelter Reference List'!$H$4,$S205-4,0))</f>
        <v>Bebedouro</v>
      </c>
      <c r="J205" s="248" t="str">
        <f ca="1">IF(ISERROR($S205),"",OFFSET('Smelter Reference List'!$I$4,$S205-4,0))</f>
        <v>São Paulo</v>
      </c>
      <c r="K205" s="245"/>
      <c r="L205" s="245"/>
      <c r="M205" s="245"/>
      <c r="N205" s="245"/>
      <c r="O205" s="245"/>
      <c r="P205" s="245"/>
      <c r="Q205" s="246"/>
      <c r="R205" s="233"/>
      <c r="S205" s="234">
        <f>IF(C205="",NA(),MATCH($B205&amp;$C205,'Smelter Reference List'!$J:$J,0))</f>
        <v>442</v>
      </c>
      <c r="T205" s="235"/>
      <c r="U205" s="235">
        <f t="shared" si="6"/>
        <v>0</v>
      </c>
      <c r="V205" s="235"/>
      <c r="W205" s="235"/>
      <c r="Y205" s="228" t="str">
        <f t="shared" si="7"/>
        <v>TinSoft Metais Ltda.</v>
      </c>
    </row>
    <row r="206" spans="1:25" s="228" customFormat="1" ht="20.399999999999999">
      <c r="A206" s="257" t="s">
        <v>1365</v>
      </c>
      <c r="B206" s="232" t="s">
        <v>2324</v>
      </c>
      <c r="C206" s="297" t="s">
        <v>3450</v>
      </c>
      <c r="D206" s="161" t="s">
        <v>3450</v>
      </c>
      <c r="E206" s="161" t="s">
        <v>2170</v>
      </c>
      <c r="F206" s="161" t="s">
        <v>1365</v>
      </c>
      <c r="G206" s="161" t="s">
        <v>5117</v>
      </c>
      <c r="H206" s="247">
        <f ca="1">IF(ISERROR($S206),"",OFFSET('Smelter Reference List'!$G$4,$S206-4,0))</f>
        <v>0</v>
      </c>
      <c r="I206" s="248" t="str">
        <f ca="1">IF(ISERROR($S206),"",OFFSET('Smelter Reference List'!$H$4,$S206-4,0))</f>
        <v>Ariquemes</v>
      </c>
      <c r="J206" s="248" t="str">
        <f ca="1">IF(ISERROR($S206),"",OFFSET('Smelter Reference List'!$I$4,$S206-4,0))</f>
        <v>Rondonia</v>
      </c>
      <c r="K206" s="245"/>
      <c r="L206" s="245"/>
      <c r="M206" s="245"/>
      <c r="N206" s="245"/>
      <c r="O206" s="245"/>
      <c r="P206" s="245"/>
      <c r="Q206" s="246"/>
      <c r="R206" s="233"/>
      <c r="S206" s="234">
        <f>IF(C206="",NA(),MATCH($B206&amp;$C206,'Smelter Reference List'!$J:$J,0))</f>
        <v>326</v>
      </c>
      <c r="T206" s="235"/>
      <c r="U206" s="235">
        <f t="shared" si="6"/>
        <v>0</v>
      </c>
      <c r="V206" s="235"/>
      <c r="W206" s="235"/>
      <c r="Y206" s="228" t="str">
        <f t="shared" si="7"/>
        <v>TinCooperativa Metalurgica de Rondônia Ltda.</v>
      </c>
    </row>
    <row r="207" spans="1:25" s="228" customFormat="1" ht="20.399999999999999">
      <c r="A207" s="257" t="s">
        <v>1405</v>
      </c>
      <c r="B207" s="232" t="s">
        <v>2324</v>
      </c>
      <c r="C207" s="297" t="s">
        <v>68</v>
      </c>
      <c r="D207" s="161" t="s">
        <v>68</v>
      </c>
      <c r="E207" s="161" t="s">
        <v>2170</v>
      </c>
      <c r="F207" s="161" t="s">
        <v>1405</v>
      </c>
      <c r="G207" s="161" t="s">
        <v>5118</v>
      </c>
      <c r="H207" s="247">
        <f ca="1">IF(ISERROR($S207),"",OFFSET('Smelter Reference List'!$G$4,$S207-4,0))</f>
        <v>0</v>
      </c>
      <c r="I207" s="248" t="str">
        <f ca="1">IF(ISERROR($S207),"",OFFSET('Smelter Reference List'!$H$4,$S207-4,0))</f>
        <v>Ariquemes</v>
      </c>
      <c r="J207" s="248" t="str">
        <f ca="1">IF(ISERROR($S207),"",OFFSET('Smelter Reference List'!$I$4,$S207-4,0))</f>
        <v>Rondonia</v>
      </c>
      <c r="K207" s="245"/>
      <c r="L207" s="245"/>
      <c r="M207" s="245"/>
      <c r="N207" s="245"/>
      <c r="O207" s="245"/>
      <c r="P207" s="245"/>
      <c r="Q207" s="246"/>
      <c r="R207" s="233"/>
      <c r="S207" s="234">
        <f>IF(C207="",NA(),MATCH($B207&amp;$C207,'Smelter Reference List'!$J:$J,0))</f>
        <v>452</v>
      </c>
      <c r="T207" s="235"/>
      <c r="U207" s="235">
        <f t="shared" si="6"/>
        <v>0</v>
      </c>
      <c r="V207" s="235"/>
      <c r="W207" s="235"/>
      <c r="Y207" s="228" t="str">
        <f t="shared" si="7"/>
        <v>TinWhite Solder Metalurgia e Mineração Ltda.</v>
      </c>
    </row>
    <row r="208" spans="1:25" s="228" customFormat="1" ht="20.399999999999999">
      <c r="A208" s="257" t="s">
        <v>1379</v>
      </c>
      <c r="B208" s="232" t="s">
        <v>2324</v>
      </c>
      <c r="C208" s="297" t="s">
        <v>1953</v>
      </c>
      <c r="D208" s="161" t="s">
        <v>1953</v>
      </c>
      <c r="E208" s="161" t="s">
        <v>2170</v>
      </c>
      <c r="F208" s="161" t="s">
        <v>1379</v>
      </c>
      <c r="G208" s="161" t="s">
        <v>5119</v>
      </c>
      <c r="H208" s="247">
        <f ca="1">IF(ISERROR($S208),"",OFFSET('Smelter Reference List'!$G$4,$S208-4,0))</f>
        <v>0</v>
      </c>
      <c r="I208" s="248" t="str">
        <f ca="1">IF(ISERROR($S208),"",OFFSET('Smelter Reference List'!$H$4,$S208-4,0))</f>
        <v>Bairro Guarapiranga</v>
      </c>
      <c r="J208" s="248" t="str">
        <f ca="1">IF(ISERROR($S208),"",OFFSET('Smelter Reference List'!$I$4,$S208-4,0))</f>
        <v>São Paulo</v>
      </c>
      <c r="K208" s="245"/>
      <c r="L208" s="245"/>
      <c r="M208" s="245"/>
      <c r="N208" s="245"/>
      <c r="O208" s="245"/>
      <c r="P208" s="245"/>
      <c r="Q208" s="246"/>
      <c r="R208" s="233"/>
      <c r="S208" s="234">
        <f>IF(C208="",NA(),MATCH($B208&amp;$C208,'Smelter Reference List'!$J:$J,0))</f>
        <v>383</v>
      </c>
      <c r="T208" s="235"/>
      <c r="U208" s="235">
        <f t="shared" si="6"/>
        <v>0</v>
      </c>
      <c r="V208" s="235"/>
      <c r="W208" s="235"/>
      <c r="Y208" s="228" t="str">
        <f t="shared" si="7"/>
        <v>TinMineração Taboca S.A.</v>
      </c>
    </row>
    <row r="209" spans="1:25" s="228" customFormat="1" ht="20.399999999999999">
      <c r="A209" s="257" t="s">
        <v>1384</v>
      </c>
      <c r="B209" s="232" t="s">
        <v>2324</v>
      </c>
      <c r="C209" s="297" t="s">
        <v>3494</v>
      </c>
      <c r="D209" s="161" t="s">
        <v>3494</v>
      </c>
      <c r="E209" s="161" t="s">
        <v>2169</v>
      </c>
      <c r="F209" s="161" t="s">
        <v>1384</v>
      </c>
      <c r="G209" s="161" t="s">
        <v>5120</v>
      </c>
      <c r="H209" s="247">
        <f ca="1">IF(ISERROR($S209),"",OFFSET('Smelter Reference List'!$G$4,$S209-4,0))</f>
        <v>0</v>
      </c>
      <c r="I209" s="248" t="str">
        <f ca="1">IF(ISERROR($S209),"",OFFSET('Smelter Reference List'!$H$4,$S209-4,0))</f>
        <v>Oruro</v>
      </c>
      <c r="J209" s="248" t="str">
        <f ca="1">IF(ISERROR($S209),"",OFFSET('Smelter Reference List'!$I$4,$S209-4,0))</f>
        <v>Cercado</v>
      </c>
      <c r="K209" s="245"/>
      <c r="L209" s="245"/>
      <c r="M209" s="245"/>
      <c r="N209" s="245"/>
      <c r="O209" s="245"/>
      <c r="P209" s="245"/>
      <c r="Q209" s="246"/>
      <c r="R209" s="233"/>
      <c r="S209" s="234">
        <f>IF(C209="",NA(),MATCH($B209&amp;$C209,'Smelter Reference List'!$J:$J,0))</f>
        <v>394</v>
      </c>
      <c r="T209" s="235"/>
      <c r="U209" s="235">
        <f t="shared" si="6"/>
        <v>0</v>
      </c>
      <c r="V209" s="235"/>
      <c r="W209" s="235"/>
      <c r="Y209" s="228" t="str">
        <f t="shared" si="7"/>
        <v>TinOperaciones Metalurgical S.A.</v>
      </c>
    </row>
    <row r="210" spans="1:25" s="228" customFormat="1" ht="20.399999999999999">
      <c r="A210" s="257" t="s">
        <v>1368</v>
      </c>
      <c r="B210" s="232" t="s">
        <v>2324</v>
      </c>
      <c r="C210" s="297" t="s">
        <v>1506</v>
      </c>
      <c r="D210" s="161" t="s">
        <v>1506</v>
      </c>
      <c r="E210" s="161" t="s">
        <v>2169</v>
      </c>
      <c r="F210" s="161" t="s">
        <v>1368</v>
      </c>
      <c r="G210" s="161" t="s">
        <v>5121</v>
      </c>
      <c r="H210" s="247">
        <f ca="1">IF(ISERROR($S210),"",OFFSET('Smelter Reference List'!$G$4,$S210-4,0))</f>
        <v>0</v>
      </c>
      <c r="I210" s="248" t="str">
        <f ca="1">IF(ISERROR($S210),"",OFFSET('Smelter Reference List'!$H$4,$S210-4,0))</f>
        <v>Oruro</v>
      </c>
      <c r="J210" s="248" t="str">
        <f ca="1">IF(ISERROR($S210),"",OFFSET('Smelter Reference List'!$I$4,$S210-4,0))</f>
        <v>Cercado</v>
      </c>
      <c r="K210" s="245"/>
      <c r="L210" s="245"/>
      <c r="M210" s="245"/>
      <c r="N210" s="245"/>
      <c r="O210" s="245"/>
      <c r="P210" s="245"/>
      <c r="Q210" s="246"/>
      <c r="R210" s="233"/>
      <c r="S210" s="234">
        <f>IF(C210="",NA(),MATCH($B210&amp;$C210,'Smelter Reference List'!$J:$J,0))</f>
        <v>341</v>
      </c>
      <c r="T210" s="235"/>
      <c r="U210" s="235">
        <f t="shared" si="6"/>
        <v>0</v>
      </c>
      <c r="V210" s="235"/>
      <c r="W210" s="235"/>
      <c r="Y210" s="228" t="str">
        <f t="shared" si="7"/>
        <v>TinEM Vinto</v>
      </c>
    </row>
    <row r="211" spans="1:25" s="228" customFormat="1" ht="20.399999999999999">
      <c r="A211" s="257" t="s">
        <v>3530</v>
      </c>
      <c r="B211" s="232" t="s">
        <v>2324</v>
      </c>
      <c r="C211" s="297" t="s">
        <v>3529</v>
      </c>
      <c r="D211" s="161" t="s">
        <v>3529</v>
      </c>
      <c r="E211" s="161" t="s">
        <v>2238</v>
      </c>
      <c r="F211" s="161" t="s">
        <v>3530</v>
      </c>
      <c r="G211" s="161"/>
      <c r="H211" s="247">
        <f ca="1">IF(ISERROR($S211),"",OFFSET('Smelter Reference List'!$G$4,$S211-4,0))</f>
        <v>0</v>
      </c>
      <c r="I211" s="248" t="str">
        <f ca="1">IF(ISERROR($S211),"",OFFSET('Smelter Reference List'!$H$4,$S211-4,0))</f>
        <v>Sungailiat</v>
      </c>
      <c r="J211" s="248" t="str">
        <f ca="1">IF(ISERROR($S211),"",OFFSET('Smelter Reference List'!$I$4,$S211-4,0))</f>
        <v>Bangka</v>
      </c>
      <c r="K211" s="245"/>
      <c r="L211" s="245"/>
      <c r="M211" s="245"/>
      <c r="N211" s="245"/>
      <c r="O211" s="245"/>
      <c r="P211" s="245"/>
      <c r="Q211" s="246"/>
      <c r="R211" s="233"/>
      <c r="S211" s="234">
        <f>IF(C211="",NA(),MATCH($B211&amp;$C211,'Smelter Reference List'!$J:$J,0))</f>
        <v>328</v>
      </c>
      <c r="T211" s="235"/>
      <c r="U211" s="235">
        <f t="shared" si="6"/>
        <v>0</v>
      </c>
      <c r="V211" s="235"/>
      <c r="W211" s="235"/>
      <c r="Y211" s="228" t="str">
        <f t="shared" si="7"/>
        <v>TinCV Ayi Jaya</v>
      </c>
    </row>
    <row r="212" spans="1:25" s="228" customFormat="1" ht="20.399999999999999">
      <c r="A212" s="257" t="s">
        <v>2705</v>
      </c>
      <c r="B212" s="232" t="s">
        <v>2324</v>
      </c>
      <c r="C212" s="297" t="s">
        <v>2704</v>
      </c>
      <c r="D212" s="161" t="s">
        <v>2704</v>
      </c>
      <c r="E212" s="161" t="s">
        <v>2238</v>
      </c>
      <c r="F212" s="161" t="s">
        <v>2705</v>
      </c>
      <c r="G212" s="161"/>
      <c r="H212" s="247">
        <f ca="1">IF(ISERROR($S212),"",OFFSET('Smelter Reference List'!$G$4,$S212-4,0))</f>
        <v>0</v>
      </c>
      <c r="I212" s="248" t="str">
        <f ca="1">IF(ISERROR($S212),"",OFFSET('Smelter Reference List'!$H$4,$S212-4,0))</f>
        <v>Pangkal Pinang</v>
      </c>
      <c r="J212" s="248" t="str">
        <f ca="1">IF(ISERROR($S212),"",OFFSET('Smelter Reference List'!$I$4,$S212-4,0))</f>
        <v>Bangka</v>
      </c>
      <c r="K212" s="245"/>
      <c r="L212" s="245"/>
      <c r="M212" s="245"/>
      <c r="N212" s="245"/>
      <c r="O212" s="245"/>
      <c r="P212" s="245"/>
      <c r="Q212" s="246"/>
      <c r="R212" s="233"/>
      <c r="S212" s="234">
        <f>IF(C212="",NA(),MATCH($B212&amp;$C212,'Smelter Reference List'!$J:$J,0))</f>
        <v>336</v>
      </c>
      <c r="T212" s="235"/>
      <c r="U212" s="235">
        <f t="shared" si="6"/>
        <v>0</v>
      </c>
      <c r="V212" s="235"/>
      <c r="W212" s="235"/>
      <c r="Y212" s="228" t="str">
        <f t="shared" si="7"/>
        <v>TinCV Venus Inti Perkasa</v>
      </c>
    </row>
    <row r="213" spans="1:25" s="228" customFormat="1" ht="20.399999999999999">
      <c r="A213" s="257" t="s">
        <v>3549</v>
      </c>
      <c r="B213" s="232" t="s">
        <v>2324</v>
      </c>
      <c r="C213" s="297" t="s">
        <v>4736</v>
      </c>
      <c r="D213" s="161" t="s">
        <v>5194</v>
      </c>
      <c r="E213" s="161" t="s">
        <v>2205</v>
      </c>
      <c r="F213" s="161" t="s">
        <v>3549</v>
      </c>
      <c r="G213" s="161"/>
      <c r="H213" s="247">
        <f ca="1">IF(ISERROR($S213),"",OFFSET('Smelter Reference List'!$G$4,$S213-4,0))</f>
        <v>0</v>
      </c>
      <c r="I213" s="248" t="str">
        <f ca="1">IF(ISERROR($S213),"",OFFSET('Smelter Reference List'!$H$4,$S213-4,0))</f>
        <v>Berango</v>
      </c>
      <c r="J213" s="248" t="str">
        <f ca="1">IF(ISERROR($S213),"",OFFSET('Smelter Reference List'!$I$4,$S213-4,0))</f>
        <v>Vizcaya</v>
      </c>
      <c r="K213" s="245"/>
      <c r="L213" s="245"/>
      <c r="M213" s="245"/>
      <c r="N213" s="245"/>
      <c r="O213" s="245"/>
      <c r="P213" s="245"/>
      <c r="Q213" s="246"/>
      <c r="R213" s="233"/>
      <c r="S213" s="234">
        <f>IF(C213="",NA(),MATCH($B213&amp;$C213,'Smelter Reference List'!$J:$J,0))</f>
        <v>340</v>
      </c>
      <c r="T213" s="235"/>
      <c r="U213" s="235">
        <f t="shared" si="6"/>
        <v>0</v>
      </c>
      <c r="V213" s="235"/>
      <c r="W213" s="235"/>
      <c r="Y213" s="228" t="str">
        <f t="shared" si="7"/>
        <v>TinElmet S.L.U.</v>
      </c>
    </row>
    <row r="214" spans="1:25" s="228" customFormat="1" ht="20.399999999999999">
      <c r="A214" s="257" t="s">
        <v>200</v>
      </c>
      <c r="B214" s="232" t="s">
        <v>2324</v>
      </c>
      <c r="C214" s="297" t="s">
        <v>4186</v>
      </c>
      <c r="D214" s="161" t="s">
        <v>4186</v>
      </c>
      <c r="E214" s="161" t="s">
        <v>2170</v>
      </c>
      <c r="F214" s="161" t="s">
        <v>200</v>
      </c>
      <c r="G214" s="161"/>
      <c r="H214" s="247">
        <f ca="1">IF(ISERROR($S214),"",OFFSET('Smelter Reference List'!$G$4,$S214-4,0))</f>
        <v>0</v>
      </c>
      <c r="I214" s="248" t="str">
        <f ca="1">IF(ISERROR($S214),"",OFFSET('Smelter Reference List'!$H$4,$S214-4,0))</f>
        <v>São João del Rei</v>
      </c>
      <c r="J214" s="248" t="str">
        <f ca="1">IF(ISERROR($S214),"",OFFSET('Smelter Reference List'!$I$4,$S214-4,0))</f>
        <v>Minas Gerais</v>
      </c>
      <c r="K214" s="245"/>
      <c r="L214" s="245"/>
      <c r="M214" s="245"/>
      <c r="N214" s="245"/>
      <c r="O214" s="245"/>
      <c r="P214" s="245"/>
      <c r="Q214" s="246"/>
      <c r="R214" s="233"/>
      <c r="S214" s="234">
        <f>IF(C214="",NA(),MATCH($B214&amp;$C214,'Smelter Reference List'!$J:$J,0))</f>
        <v>376</v>
      </c>
      <c r="T214" s="235"/>
      <c r="U214" s="235">
        <f t="shared" si="6"/>
        <v>0</v>
      </c>
      <c r="V214" s="235"/>
      <c r="W214" s="235"/>
      <c r="Y214" s="228" t="str">
        <f t="shared" si="7"/>
        <v>TinMagnu's Minerais Metais e Ligas Ltda.</v>
      </c>
    </row>
    <row r="215" spans="1:25" s="228" customFormat="1" ht="20.399999999999999">
      <c r="A215" s="257" t="s">
        <v>2576</v>
      </c>
      <c r="B215" s="232" t="s">
        <v>2324</v>
      </c>
      <c r="C215" s="297" t="s">
        <v>4743</v>
      </c>
      <c r="D215" s="161" t="s">
        <v>4743</v>
      </c>
      <c r="E215" s="161" t="s">
        <v>2170</v>
      </c>
      <c r="F215" s="161" t="s">
        <v>2576</v>
      </c>
      <c r="G215" s="161"/>
      <c r="H215" s="247">
        <f ca="1">IF(ISERROR($S215),"",OFFSET('Smelter Reference List'!$G$4,$S215-4,0))</f>
        <v>0</v>
      </c>
      <c r="I215" s="248" t="str">
        <f ca="1">IF(ISERROR($S215),"",OFFSET('Smelter Reference List'!$H$4,$S215-4,0))</f>
        <v>Ariquemes</v>
      </c>
      <c r="J215" s="248" t="str">
        <f ca="1">IF(ISERROR($S215),"",OFFSET('Smelter Reference List'!$I$4,$S215-4,0))</f>
        <v>Rondonia</v>
      </c>
      <c r="K215" s="245"/>
      <c r="L215" s="245"/>
      <c r="M215" s="245"/>
      <c r="N215" s="245"/>
      <c r="O215" s="245"/>
      <c r="P215" s="245"/>
      <c r="Q215" s="246"/>
      <c r="R215" s="233"/>
      <c r="S215" s="234">
        <f>IF(C215="",NA(),MATCH($B215&amp;$C215,'Smelter Reference List'!$J:$J,0))</f>
        <v>378</v>
      </c>
      <c r="T215" s="235"/>
      <c r="U215" s="235">
        <f t="shared" si="6"/>
        <v>0</v>
      </c>
      <c r="V215" s="235"/>
      <c r="W215" s="235"/>
      <c r="Y215" s="228" t="str">
        <f t="shared" si="7"/>
        <v>TinMelt Metais e Ligas S.A.</v>
      </c>
    </row>
    <row r="216" spans="1:25" s="228" customFormat="1" ht="20.399999999999999">
      <c r="A216" s="257" t="s">
        <v>3483</v>
      </c>
      <c r="B216" s="232" t="s">
        <v>2324</v>
      </c>
      <c r="C216" s="297" t="s">
        <v>4161</v>
      </c>
      <c r="D216" s="161" t="s">
        <v>4161</v>
      </c>
      <c r="E216" s="161" t="s">
        <v>1759</v>
      </c>
      <c r="F216" s="161" t="s">
        <v>3483</v>
      </c>
      <c r="G216" s="161"/>
      <c r="H216" s="247">
        <f ca="1">IF(ISERROR($S216),"",OFFSET('Smelter Reference List'!$G$4,$S216-4,0))</f>
        <v>0</v>
      </c>
      <c r="I216" s="248" t="str">
        <f ca="1">IF(ISERROR($S216),"",OFFSET('Smelter Reference List'!$H$4,$S216-4,0))</f>
        <v>Twinsburg</v>
      </c>
      <c r="J216" s="248" t="str">
        <f ca="1">IF(ISERROR($S216),"",OFFSET('Smelter Reference List'!$I$4,$S216-4,0))</f>
        <v>Ohio</v>
      </c>
      <c r="K216" s="245"/>
      <c r="L216" s="245"/>
      <c r="M216" s="245"/>
      <c r="N216" s="245"/>
      <c r="O216" s="245"/>
      <c r="P216" s="245"/>
      <c r="Q216" s="246"/>
      <c r="R216" s="233"/>
      <c r="S216" s="234">
        <f>IF(C216="",NA(),MATCH($B216&amp;$C216,'Smelter Reference List'!$J:$J,0))</f>
        <v>381</v>
      </c>
      <c r="T216" s="235"/>
      <c r="U216" s="235">
        <f t="shared" si="6"/>
        <v>0</v>
      </c>
      <c r="V216" s="235"/>
      <c r="W216" s="235"/>
      <c r="Y216" s="228" t="str">
        <f t="shared" si="7"/>
        <v>TinMetallic Resources, Inc.</v>
      </c>
    </row>
    <row r="217" spans="1:25" s="228" customFormat="1" ht="20.399999999999999">
      <c r="A217" s="257" t="s">
        <v>3547</v>
      </c>
      <c r="B217" s="232" t="s">
        <v>2324</v>
      </c>
      <c r="C217" s="297" t="s">
        <v>3546</v>
      </c>
      <c r="D217" s="161" t="s">
        <v>3546</v>
      </c>
      <c r="E217" s="161" t="s">
        <v>2158</v>
      </c>
      <c r="F217" s="161" t="s">
        <v>3547</v>
      </c>
      <c r="G217" s="161"/>
      <c r="H217" s="247">
        <f ca="1">IF(ISERROR($S217),"",OFFSET('Smelter Reference List'!$G$4,$S217-4,0))</f>
        <v>0</v>
      </c>
      <c r="I217" s="248" t="str">
        <f ca="1">IF(ISERROR($S217),"",OFFSET('Smelter Reference List'!$H$4,$S217-4,0))</f>
        <v>Beerse</v>
      </c>
      <c r="J217" s="248" t="str">
        <f ca="1">IF(ISERROR($S217),"",OFFSET('Smelter Reference List'!$I$4,$S217-4,0))</f>
        <v>Antwerp</v>
      </c>
      <c r="K217" s="245"/>
      <c r="L217" s="245"/>
      <c r="M217" s="245"/>
      <c r="N217" s="245"/>
      <c r="O217" s="245"/>
      <c r="P217" s="245"/>
      <c r="Q217" s="246"/>
      <c r="R217" s="233"/>
      <c r="S217" s="234">
        <f>IF(C217="",NA(),MATCH($B217&amp;$C217,'Smelter Reference List'!$J:$J,0))</f>
        <v>382</v>
      </c>
      <c r="T217" s="235"/>
      <c r="U217" s="235">
        <f t="shared" si="6"/>
        <v>0</v>
      </c>
      <c r="V217" s="235"/>
      <c r="W217" s="235"/>
      <c r="Y217" s="228" t="str">
        <f t="shared" si="7"/>
        <v>TinMetallo-Chimique N.V.</v>
      </c>
    </row>
    <row r="218" spans="1:25" s="228" customFormat="1" ht="20.399999999999999">
      <c r="A218" s="257" t="s">
        <v>2709</v>
      </c>
      <c r="B218" s="232" t="s">
        <v>2324</v>
      </c>
      <c r="C218" s="297" t="s">
        <v>2708</v>
      </c>
      <c r="D218" s="161" t="s">
        <v>2708</v>
      </c>
      <c r="E218" s="161" t="s">
        <v>2238</v>
      </c>
      <c r="F218" s="161" t="s">
        <v>2709</v>
      </c>
      <c r="G218" s="161"/>
      <c r="H218" s="247">
        <f ca="1">IF(ISERROR($S218),"",OFFSET('Smelter Reference List'!$G$4,$S218-4,0))</f>
        <v>0</v>
      </c>
      <c r="I218" s="248" t="str">
        <f ca="1">IF(ISERROR($S218),"",OFFSET('Smelter Reference List'!$H$4,$S218-4,0))</f>
        <v>Sungailiat</v>
      </c>
      <c r="J218" s="248" t="str">
        <f ca="1">IF(ISERROR($S218),"",OFFSET('Smelter Reference List'!$I$4,$S218-4,0))</f>
        <v>Bangka</v>
      </c>
      <c r="K218" s="245"/>
      <c r="L218" s="245"/>
      <c r="M218" s="245"/>
      <c r="N218" s="245"/>
      <c r="O218" s="245"/>
      <c r="P218" s="245"/>
      <c r="Q218" s="246"/>
      <c r="R218" s="233"/>
      <c r="S218" s="234">
        <f>IF(C218="",NA(),MATCH($B218&amp;$C218,'Smelter Reference List'!$J:$J,0))</f>
        <v>400</v>
      </c>
      <c r="T218" s="235"/>
      <c r="U218" s="235">
        <f t="shared" si="6"/>
        <v>0</v>
      </c>
      <c r="V218" s="235"/>
      <c r="W218" s="235"/>
      <c r="Y218" s="228" t="str">
        <f t="shared" si="7"/>
        <v>TinPT ATD Makmur Mandiri Jaya</v>
      </c>
    </row>
    <row r="219" spans="1:25" s="228" customFormat="1" ht="20.399999999999999">
      <c r="A219" s="257" t="s">
        <v>4278</v>
      </c>
      <c r="B219" s="232" t="s">
        <v>2324</v>
      </c>
      <c r="C219" s="297" t="s">
        <v>4277</v>
      </c>
      <c r="D219" s="161" t="s">
        <v>4277</v>
      </c>
      <c r="E219" s="161" t="s">
        <v>2238</v>
      </c>
      <c r="F219" s="161" t="s">
        <v>4278</v>
      </c>
      <c r="G219" s="161"/>
      <c r="H219" s="247">
        <f ca="1">IF(ISERROR($S219),"",OFFSET('Smelter Reference List'!$G$4,$S219-4,0))</f>
        <v>0</v>
      </c>
      <c r="I219" s="248" t="str">
        <f ca="1">IF(ISERROR($S219),"",OFFSET('Smelter Reference List'!$H$4,$S219-4,0))</f>
        <v>Kabupaten</v>
      </c>
      <c r="J219" s="248" t="str">
        <f ca="1">IF(ISERROR($S219),"",OFFSET('Smelter Reference List'!$I$4,$S219-4,0))</f>
        <v>Bangka</v>
      </c>
      <c r="K219" s="245"/>
      <c r="L219" s="245"/>
      <c r="M219" s="245"/>
      <c r="N219" s="245"/>
      <c r="O219" s="245"/>
      <c r="P219" s="245"/>
      <c r="Q219" s="246"/>
      <c r="R219" s="233"/>
      <c r="S219" s="234">
        <f>IF(C219="",NA(),MATCH($B219&amp;$C219,'Smelter Reference List'!$J:$J,0))</f>
        <v>403</v>
      </c>
      <c r="T219" s="235"/>
      <c r="U219" s="235">
        <f t="shared" si="6"/>
        <v>0</v>
      </c>
      <c r="V219" s="235"/>
      <c r="W219" s="235"/>
      <c r="Y219" s="228" t="str">
        <f t="shared" si="7"/>
        <v>TinPT Bangka Prima Tin</v>
      </c>
    </row>
    <row r="220" spans="1:25" s="228" customFormat="1" ht="20.399999999999999">
      <c r="A220" s="257" t="s">
        <v>3544</v>
      </c>
      <c r="B220" s="232" t="s">
        <v>2324</v>
      </c>
      <c r="C220" s="297" t="s">
        <v>3543</v>
      </c>
      <c r="D220" s="161" t="s">
        <v>3543</v>
      </c>
      <c r="E220" s="161" t="s">
        <v>2238</v>
      </c>
      <c r="F220" s="161" t="s">
        <v>3544</v>
      </c>
      <c r="G220" s="161"/>
      <c r="H220" s="247">
        <f ca="1">IF(ISERROR($S220),"",OFFSET('Smelter Reference List'!$G$4,$S220-4,0))</f>
        <v>0</v>
      </c>
      <c r="I220" s="248" t="str">
        <f ca="1">IF(ISERROR($S220),"",OFFSET('Smelter Reference List'!$H$4,$S220-4,0))</f>
        <v>Kepulauan</v>
      </c>
      <c r="J220" s="248" t="str">
        <f ca="1">IF(ISERROR($S220),"",OFFSET('Smelter Reference List'!$I$4,$S220-4,0))</f>
        <v>Bangka</v>
      </c>
      <c r="K220" s="245"/>
      <c r="L220" s="245"/>
      <c r="M220" s="245"/>
      <c r="N220" s="245"/>
      <c r="O220" s="245"/>
      <c r="P220" s="245"/>
      <c r="Q220" s="246"/>
      <c r="R220" s="233"/>
      <c r="S220" s="234">
        <f>IF(C220="",NA(),MATCH($B220&amp;$C220,'Smelter Reference List'!$J:$J,0))</f>
        <v>409</v>
      </c>
      <c r="T220" s="235"/>
      <c r="U220" s="235">
        <f t="shared" si="6"/>
        <v>0</v>
      </c>
      <c r="V220" s="235"/>
      <c r="W220" s="235"/>
      <c r="Y220" s="228" t="str">
        <f t="shared" si="7"/>
        <v>TinPT Cipta Persada Mulia</v>
      </c>
    </row>
    <row r="221" spans="1:25" s="228" customFormat="1" ht="20.399999999999999">
      <c r="A221" s="257" t="s">
        <v>4321</v>
      </c>
      <c r="B221" s="232" t="s">
        <v>2324</v>
      </c>
      <c r="C221" s="297" t="s">
        <v>4320</v>
      </c>
      <c r="D221" s="161" t="s">
        <v>4320</v>
      </c>
      <c r="E221" s="161" t="s">
        <v>2238</v>
      </c>
      <c r="F221" s="161" t="s">
        <v>4321</v>
      </c>
      <c r="G221" s="161"/>
      <c r="H221" s="247">
        <f ca="1">IF(ISERROR($S221),"",OFFSET('Smelter Reference List'!$G$4,$S221-4,0))</f>
        <v>0</v>
      </c>
      <c r="I221" s="248" t="str">
        <f ca="1">IF(ISERROR($S221),"",OFFSET('Smelter Reference List'!$H$4,$S221-4,0))</f>
        <v>Kabupaten</v>
      </c>
      <c r="J221" s="248" t="str">
        <f ca="1">IF(ISERROR($S221),"",OFFSET('Smelter Reference List'!$I$4,$S221-4,0))</f>
        <v>Bangka</v>
      </c>
      <c r="K221" s="245"/>
      <c r="L221" s="245"/>
      <c r="M221" s="245"/>
      <c r="N221" s="245"/>
      <c r="O221" s="245"/>
      <c r="P221" s="245"/>
      <c r="Q221" s="246"/>
      <c r="R221" s="233"/>
      <c r="S221" s="234">
        <f>IF(C221="",NA(),MATCH($B221&amp;$C221,'Smelter Reference List'!$J:$J,0))</f>
        <v>428</v>
      </c>
      <c r="T221" s="235"/>
      <c r="U221" s="235">
        <f t="shared" si="6"/>
        <v>0</v>
      </c>
      <c r="V221" s="235"/>
      <c r="W221" s="235"/>
      <c r="Y221" s="228" t="str">
        <f t="shared" si="7"/>
        <v>TinPT Sukses Inti Makmur</v>
      </c>
    </row>
    <row r="222" spans="1:25" s="228" customFormat="1" ht="20.399999999999999">
      <c r="A222" s="257" t="s">
        <v>2714</v>
      </c>
      <c r="B222" s="232" t="s">
        <v>2324</v>
      </c>
      <c r="C222" s="297" t="s">
        <v>4187</v>
      </c>
      <c r="D222" s="161" t="s">
        <v>4187</v>
      </c>
      <c r="E222" s="161" t="s">
        <v>2238</v>
      </c>
      <c r="F222" s="161" t="s">
        <v>2714</v>
      </c>
      <c r="G222" s="161"/>
      <c r="H222" s="247">
        <f ca="1">IF(ISERROR($S222),"",OFFSET('Smelter Reference List'!$G$4,$S222-4,0))</f>
        <v>0</v>
      </c>
      <c r="I222" s="248" t="str">
        <f ca="1">IF(ISERROR($S222),"",OFFSET('Smelter Reference List'!$H$4,$S222-4,0))</f>
        <v>Topang Island</v>
      </c>
      <c r="J222" s="248" t="str">
        <f ca="1">IF(ISERROR($S222),"",OFFSET('Smelter Reference List'!$I$4,$S222-4,0))</f>
        <v>Riau Province</v>
      </c>
      <c r="K222" s="245"/>
      <c r="L222" s="245"/>
      <c r="M222" s="245"/>
      <c r="N222" s="245"/>
      <c r="O222" s="245"/>
      <c r="P222" s="245"/>
      <c r="Q222" s="246"/>
      <c r="R222" s="233"/>
      <c r="S222" s="234">
        <f>IF(C222="",NA(),MATCH($B222&amp;$C222,'Smelter Reference List'!$J:$J,0))</f>
        <v>437</v>
      </c>
      <c r="T222" s="235"/>
      <c r="U222" s="235">
        <f t="shared" si="6"/>
        <v>0</v>
      </c>
      <c r="V222" s="235"/>
      <c r="W222" s="235"/>
      <c r="Y222" s="228" t="str">
        <f t="shared" si="7"/>
        <v>TinPT Wahana Perkit Jaya</v>
      </c>
    </row>
    <row r="223" spans="1:25" s="228" customFormat="1" ht="20.399999999999999">
      <c r="A223" s="257" t="s">
        <v>3545</v>
      </c>
      <c r="B223" s="232" t="s">
        <v>2324</v>
      </c>
      <c r="C223" s="297" t="s">
        <v>4294</v>
      </c>
      <c r="D223" s="161" t="s">
        <v>4294</v>
      </c>
      <c r="E223" s="161" t="s">
        <v>2170</v>
      </c>
      <c r="F223" s="161" t="s">
        <v>3545</v>
      </c>
      <c r="G223" s="161"/>
      <c r="H223" s="247">
        <f ca="1">IF(ISERROR($S223),"",OFFSET('Smelter Reference List'!$G$4,$S223-4,0))</f>
        <v>0</v>
      </c>
      <c r="I223" s="248" t="str">
        <f ca="1">IF(ISERROR($S223),"",OFFSET('Smelter Reference List'!$H$4,$S223-4,0))</f>
        <v>São João del Rei</v>
      </c>
      <c r="J223" s="248" t="str">
        <f ca="1">IF(ISERROR($S223),"",OFFSET('Smelter Reference List'!$I$4,$S223-4,0))</f>
        <v>Minas gerais</v>
      </c>
      <c r="K223" s="245"/>
      <c r="L223" s="245"/>
      <c r="M223" s="245"/>
      <c r="N223" s="245"/>
      <c r="O223" s="245"/>
      <c r="P223" s="245"/>
      <c r="Q223" s="246"/>
      <c r="R223" s="233"/>
      <c r="S223" s="234">
        <f>IF(C223="",NA(),MATCH($B223&amp;$C223,'Smelter Reference List'!$J:$J,0))</f>
        <v>438</v>
      </c>
      <c r="T223" s="235"/>
      <c r="U223" s="235">
        <f t="shared" si="6"/>
        <v>0</v>
      </c>
      <c r="V223" s="235"/>
      <c r="W223" s="235"/>
      <c r="Y223" s="228" t="str">
        <f t="shared" si="7"/>
        <v>TinResind Indústria e Comércio Ltda.</v>
      </c>
    </row>
    <row r="224" spans="1:25" s="228" customFormat="1" ht="20.399999999999999">
      <c r="A224" s="257" t="s">
        <v>3518</v>
      </c>
      <c r="B224" s="232" t="s">
        <v>2324</v>
      </c>
      <c r="C224" s="297" t="s">
        <v>3517</v>
      </c>
      <c r="D224" s="161" t="s">
        <v>3517</v>
      </c>
      <c r="E224" s="161" t="s">
        <v>1766</v>
      </c>
      <c r="F224" s="161" t="s">
        <v>3518</v>
      </c>
      <c r="G224" s="161"/>
      <c r="H224" s="247">
        <f ca="1">IF(ISERROR($S224),"",OFFSET('Smelter Reference List'!$G$4,$S224-4,0))</f>
        <v>0</v>
      </c>
      <c r="I224" s="248" t="str">
        <f ca="1">IF(ISERROR($S224),"",OFFSET('Smelter Reference List'!$H$4,$S224-4,0))</f>
        <v>Nguyen Van Ngoc</v>
      </c>
      <c r="J224" s="248" t="str">
        <f ca="1">IF(ISERROR($S224),"",OFFSET('Smelter Reference List'!$I$4,$S224-4,0))</f>
        <v>Hanoi</v>
      </c>
      <c r="K224" s="245"/>
      <c r="L224" s="245"/>
      <c r="M224" s="245"/>
      <c r="N224" s="245"/>
      <c r="O224" s="245"/>
      <c r="P224" s="245"/>
      <c r="Q224" s="246"/>
      <c r="R224" s="233"/>
      <c r="S224" s="234">
        <f>IF(C224="",NA(),MATCH($B224&amp;$C224,'Smelter Reference List'!$J:$J,0))</f>
        <v>451</v>
      </c>
      <c r="T224" s="235"/>
      <c r="U224" s="235">
        <f t="shared" si="6"/>
        <v>0</v>
      </c>
      <c r="V224" s="235"/>
      <c r="W224" s="235"/>
      <c r="Y224" s="228" t="str">
        <f t="shared" si="7"/>
        <v>TinVQB Mineral and Trading Group JSC</v>
      </c>
    </row>
    <row r="225" spans="1:25" s="228" customFormat="1" ht="20.399999999999999">
      <c r="A225" s="257" t="s">
        <v>2720</v>
      </c>
      <c r="B225" s="232" t="s">
        <v>2326</v>
      </c>
      <c r="C225" s="297" t="s">
        <v>2719</v>
      </c>
      <c r="D225" s="161" t="s">
        <v>2719</v>
      </c>
      <c r="E225" s="161" t="s">
        <v>2181</v>
      </c>
      <c r="F225" s="161" t="s">
        <v>2720</v>
      </c>
      <c r="G225" s="161" t="s">
        <v>5025</v>
      </c>
      <c r="H225" s="247">
        <f ca="1">IF(ISERROR($S225),"",OFFSET('Smelter Reference List'!$G$4,$S225-4,0))</f>
        <v>0</v>
      </c>
      <c r="I225" s="248" t="str">
        <f ca="1">IF(ISERROR($S225),"",OFFSET('Smelter Reference List'!$H$4,$S225-4,0))</f>
        <v>Dayu Country</v>
      </c>
      <c r="J225" s="248" t="str">
        <f ca="1">IF(ISERROR($S225),"",OFFSET('Smelter Reference List'!$I$4,$S225-4,0))</f>
        <v>Jiangxi</v>
      </c>
      <c r="K225" s="245"/>
      <c r="L225" s="245"/>
      <c r="M225" s="245"/>
      <c r="N225" s="245"/>
      <c r="O225" s="245"/>
      <c r="P225" s="245"/>
      <c r="Q225" s="246"/>
      <c r="R225" s="233"/>
      <c r="S225" s="234">
        <f>IF(C225="",NA(),MATCH($B225&amp;$C225,'Smelter Reference List'!$J:$J,0))</f>
        <v>481</v>
      </c>
      <c r="T225" s="235"/>
      <c r="U225" s="235">
        <f t="shared" si="6"/>
        <v>0</v>
      </c>
      <c r="V225" s="235"/>
      <c r="W225" s="235"/>
      <c r="Y225" s="228" t="str">
        <f t="shared" si="7"/>
        <v>TungstenDayu Jincheng Tungsten Industry Co., Ltd.</v>
      </c>
    </row>
    <row r="226" spans="1:25" s="228" customFormat="1" ht="20.399999999999999">
      <c r="A226" s="257" t="s">
        <v>202</v>
      </c>
      <c r="B226" s="232" t="s">
        <v>2326</v>
      </c>
      <c r="C226" s="297" t="s">
        <v>214</v>
      </c>
      <c r="D226" s="161" t="s">
        <v>214</v>
      </c>
      <c r="E226" s="161" t="s">
        <v>2181</v>
      </c>
      <c r="F226" s="161" t="s">
        <v>202</v>
      </c>
      <c r="G226" s="161" t="s">
        <v>5025</v>
      </c>
      <c r="H226" s="247">
        <f ca="1">IF(ISERROR($S226),"",OFFSET('Smelter Reference List'!$G$4,$S226-4,0))</f>
        <v>0</v>
      </c>
      <c r="I226" s="248" t="str">
        <f ca="1">IF(ISERROR($S226),"",OFFSET('Smelter Reference List'!$H$4,$S226-4,0))</f>
        <v>Ganzhou</v>
      </c>
      <c r="J226" s="248" t="str">
        <f ca="1">IF(ISERROR($S226),"",OFFSET('Smelter Reference List'!$I$4,$S226-4,0))</f>
        <v>Jiangxi</v>
      </c>
      <c r="K226" s="245"/>
      <c r="L226" s="245"/>
      <c r="M226" s="245"/>
      <c r="N226" s="245"/>
      <c r="O226" s="245"/>
      <c r="P226" s="245"/>
      <c r="Q226" s="246"/>
      <c r="R226" s="233"/>
      <c r="S226" s="234">
        <f>IF(C226="",NA(),MATCH($B226&amp;$C226,'Smelter Reference List'!$J:$J,0))</f>
        <v>512</v>
      </c>
      <c r="T226" s="235"/>
      <c r="U226" s="235">
        <f t="shared" si="6"/>
        <v>0</v>
      </c>
      <c r="V226" s="235"/>
      <c r="W226" s="235"/>
      <c r="Y226" s="228" t="str">
        <f t="shared" si="7"/>
        <v>TungstenJiangxi Yaosheng Tungsten Co., Ltd.</v>
      </c>
    </row>
    <row r="227" spans="1:25" s="228" customFormat="1" ht="20.399999999999999">
      <c r="A227" s="257" t="s">
        <v>1420</v>
      </c>
      <c r="B227" s="232" t="s">
        <v>2326</v>
      </c>
      <c r="C227" s="297" t="s">
        <v>212</v>
      </c>
      <c r="D227" s="161" t="s">
        <v>212</v>
      </c>
      <c r="E227" s="161" t="s">
        <v>1759</v>
      </c>
      <c r="F227" s="161" t="s">
        <v>1420</v>
      </c>
      <c r="G227" s="161" t="s">
        <v>5026</v>
      </c>
      <c r="H227" s="247">
        <f ca="1">IF(ISERROR($S227),"",OFFSET('Smelter Reference List'!$G$4,$S227-4,0))</f>
        <v>0</v>
      </c>
      <c r="I227" s="248" t="str">
        <f ca="1">IF(ISERROR($S227),"",OFFSET('Smelter Reference List'!$H$4,$S227-4,0))</f>
        <v>Fallon</v>
      </c>
      <c r="J227" s="248" t="str">
        <f ca="1">IF(ISERROR($S227),"",OFFSET('Smelter Reference List'!$I$4,$S227-4,0))</f>
        <v>Nevada</v>
      </c>
      <c r="K227" s="245"/>
      <c r="L227" s="245"/>
      <c r="M227" s="245"/>
      <c r="N227" s="245"/>
      <c r="O227" s="245"/>
      <c r="P227" s="245"/>
      <c r="Q227" s="246"/>
      <c r="R227" s="233"/>
      <c r="S227" s="234">
        <f>IF(C227="",NA(),MATCH($B227&amp;$C227,'Smelter Reference List'!$J:$J,0))</f>
        <v>513</v>
      </c>
      <c r="T227" s="235"/>
      <c r="U227" s="235">
        <f t="shared" si="6"/>
        <v>0</v>
      </c>
      <c r="V227" s="235"/>
      <c r="W227" s="235"/>
      <c r="Y227" s="228" t="str">
        <f t="shared" si="7"/>
        <v>TungstenKennametal Fallon</v>
      </c>
    </row>
    <row r="228" spans="1:25" s="228" customFormat="1" ht="20.399999999999999">
      <c r="A228" s="257" t="s">
        <v>1412</v>
      </c>
      <c r="B228" s="232" t="s">
        <v>2326</v>
      </c>
      <c r="C228" s="297" t="s">
        <v>1463</v>
      </c>
      <c r="D228" s="161" t="s">
        <v>1463</v>
      </c>
      <c r="E228" s="161" t="s">
        <v>2181</v>
      </c>
      <c r="F228" s="161" t="s">
        <v>1412</v>
      </c>
      <c r="G228" s="161" t="s">
        <v>5027</v>
      </c>
      <c r="H228" s="247">
        <f ca="1">IF(ISERROR($S228),"",OFFSET('Smelter Reference List'!$G$4,$S228-4,0))</f>
        <v>0</v>
      </c>
      <c r="I228" s="248" t="str">
        <f ca="1">IF(ISERROR($S228),"",OFFSET('Smelter Reference List'!$H$4,$S228-4,0))</f>
        <v>Ganzhou</v>
      </c>
      <c r="J228" s="248" t="str">
        <f ca="1">IF(ISERROR($S228),"",OFFSET('Smelter Reference List'!$I$4,$S228-4,0))</f>
        <v>Jiangxi</v>
      </c>
      <c r="K228" s="245"/>
      <c r="L228" s="245"/>
      <c r="M228" s="245"/>
      <c r="N228" s="245"/>
      <c r="O228" s="245"/>
      <c r="P228" s="245"/>
      <c r="Q228" s="246"/>
      <c r="R228" s="233"/>
      <c r="S228" s="234">
        <f>IF(C228="",NA(),MATCH($B228&amp;$C228,'Smelter Reference List'!$J:$J,0))</f>
        <v>482</v>
      </c>
      <c r="T228" s="235"/>
      <c r="U228" s="235">
        <f t="shared" si="6"/>
        <v>0</v>
      </c>
      <c r="V228" s="235"/>
      <c r="W228" s="235"/>
      <c r="Y228" s="228" t="str">
        <f t="shared" si="7"/>
        <v>TungstenDayu Weiliang Tungsten Co., Ltd.</v>
      </c>
    </row>
    <row r="229" spans="1:25" s="228" customFormat="1" ht="20.399999999999999">
      <c r="A229" s="257" t="s">
        <v>1418</v>
      </c>
      <c r="B229" s="232" t="s">
        <v>2326</v>
      </c>
      <c r="C229" s="297" t="s">
        <v>210</v>
      </c>
      <c r="D229" s="161" t="s">
        <v>210</v>
      </c>
      <c r="E229" s="161" t="s">
        <v>2181</v>
      </c>
      <c r="F229" s="161" t="s">
        <v>1418</v>
      </c>
      <c r="G229" s="161" t="s">
        <v>5028</v>
      </c>
      <c r="H229" s="247">
        <f ca="1">IF(ISERROR($S229),"",OFFSET('Smelter Reference List'!$G$4,$S229-4,0))</f>
        <v>0</v>
      </c>
      <c r="I229" s="248" t="str">
        <f ca="1">IF(ISERROR($S229),"",OFFSET('Smelter Reference List'!$H$4,$S229-4,0))</f>
        <v>Ganzhou</v>
      </c>
      <c r="J229" s="248" t="str">
        <f ca="1">IF(ISERROR($S229),"",OFFSET('Smelter Reference List'!$I$4,$S229-4,0))</f>
        <v>Jiangxi</v>
      </c>
      <c r="K229" s="245"/>
      <c r="L229" s="245"/>
      <c r="M229" s="245"/>
      <c r="N229" s="245"/>
      <c r="O229" s="245"/>
      <c r="P229" s="245"/>
      <c r="Q229" s="246"/>
      <c r="R229" s="233"/>
      <c r="S229" s="234">
        <f>IF(C229="",NA(),MATCH($B229&amp;$C229,'Smelter Reference List'!$J:$J,0))</f>
        <v>487</v>
      </c>
      <c r="T229" s="235"/>
      <c r="U229" s="235">
        <f t="shared" si="6"/>
        <v>0</v>
      </c>
      <c r="V229" s="235"/>
      <c r="W229" s="235"/>
      <c r="Y229" s="228" t="str">
        <f t="shared" si="7"/>
        <v>TungstenGanzhou Non-ferrous Metals Smelting Co., Ltd.</v>
      </c>
    </row>
    <row r="230" spans="1:25" s="228" customFormat="1" ht="20.399999999999999">
      <c r="A230" s="257" t="s">
        <v>4366</v>
      </c>
      <c r="B230" s="232" t="s">
        <v>2326</v>
      </c>
      <c r="C230" s="297" t="s">
        <v>4365</v>
      </c>
      <c r="D230" s="161" t="s">
        <v>4365</v>
      </c>
      <c r="E230" s="161" t="s">
        <v>2170</v>
      </c>
      <c r="F230" s="161" t="s">
        <v>4366</v>
      </c>
      <c r="G230" s="161"/>
      <c r="H230" s="247">
        <f ca="1">IF(ISERROR($S230),"",OFFSET('Smelter Reference List'!$G$4,$S230-4,0))</f>
        <v>0</v>
      </c>
      <c r="I230" s="248" t="str">
        <f ca="1">IF(ISERROR($S230),"",OFFSET('Smelter Reference List'!$H$4,$S230-4,0))</f>
        <v>Araçariguama</v>
      </c>
      <c r="J230" s="248" t="str">
        <f ca="1">IF(ISERROR($S230),"",OFFSET('Smelter Reference List'!$I$4,$S230-4,0))</f>
        <v>São Paulo</v>
      </c>
      <c r="K230" s="245"/>
      <c r="L230" s="245"/>
      <c r="M230" s="245"/>
      <c r="N230" s="245"/>
      <c r="O230" s="245"/>
      <c r="P230" s="245"/>
      <c r="Q230" s="246"/>
      <c r="R230" s="233"/>
      <c r="S230" s="234">
        <f>IF(C230="",NA(),MATCH($B230&amp;$C230,'Smelter Reference List'!$J:$J,0))</f>
        <v>470</v>
      </c>
      <c r="T230" s="235"/>
      <c r="U230" s="235">
        <f t="shared" si="6"/>
        <v>0</v>
      </c>
      <c r="V230" s="235"/>
      <c r="W230" s="235"/>
      <c r="Y230" s="228" t="str">
        <f t="shared" si="7"/>
        <v>TungstenACL Metais Eireli</v>
      </c>
    </row>
    <row r="231" spans="1:25" s="228" customFormat="1" ht="20.399999999999999">
      <c r="A231" s="257" t="s">
        <v>4369</v>
      </c>
      <c r="B231" s="232" t="s">
        <v>2326</v>
      </c>
      <c r="C231" s="297" t="s">
        <v>4368</v>
      </c>
      <c r="D231" s="161" t="s">
        <v>4368</v>
      </c>
      <c r="E231" s="161" t="s">
        <v>2181</v>
      </c>
      <c r="F231" s="161" t="s">
        <v>4369</v>
      </c>
      <c r="G231" s="161"/>
      <c r="H231" s="247">
        <f ca="1">IF(ISERROR($S231),"",OFFSET('Smelter Reference List'!$G$4,$S231-4,0))</f>
        <v>0</v>
      </c>
      <c r="I231" s="248" t="str">
        <f ca="1">IF(ISERROR($S231),"",OFFSET('Smelter Reference List'!$H$4,$S231-4,0))</f>
        <v>Huanglong</v>
      </c>
      <c r="J231" s="248" t="str">
        <f ca="1">IF(ISERROR($S231),"",OFFSET('Smelter Reference List'!$I$4,$S231-4,0))</f>
        <v>Jiangxi</v>
      </c>
      <c r="K231" s="245"/>
      <c r="L231" s="245"/>
      <c r="M231" s="245"/>
      <c r="N231" s="245"/>
      <c r="O231" s="245"/>
      <c r="P231" s="245"/>
      <c r="Q231" s="246"/>
      <c r="R231" s="233"/>
      <c r="S231" s="234">
        <f>IF(C231="",NA(),MATCH($B231&amp;$C231,'Smelter Reference List'!$J:$J,0))</f>
        <v>504</v>
      </c>
      <c r="T231" s="235"/>
      <c r="U231" s="235">
        <f t="shared" si="6"/>
        <v>0</v>
      </c>
      <c r="V231" s="235"/>
      <c r="W231" s="235"/>
      <c r="Y231" s="228" t="str">
        <f t="shared" si="7"/>
        <v>TungstenJiangxi Dayu Longxintai Tungsten Co., Ltd.</v>
      </c>
    </row>
    <row r="232" spans="1:25" s="228" customFormat="1" ht="20.399999999999999">
      <c r="A232" s="257" t="s">
        <v>4374</v>
      </c>
      <c r="B232" s="232" t="s">
        <v>2326</v>
      </c>
      <c r="C232" s="297" t="s">
        <v>4373</v>
      </c>
      <c r="D232" s="161" t="s">
        <v>4373</v>
      </c>
      <c r="E232" s="161" t="s">
        <v>1717</v>
      </c>
      <c r="F232" s="161" t="s">
        <v>4374</v>
      </c>
      <c r="G232" s="161"/>
      <c r="H232" s="247">
        <f ca="1">IF(ISERROR($S232),"",OFFSET('Smelter Reference List'!$G$4,$S232-4,0))</f>
        <v>0</v>
      </c>
      <c r="I232" s="248" t="str">
        <f ca="1">IF(ISERROR($S232),"",OFFSET('Smelter Reference List'!$H$4,$S232-4,0))</f>
        <v>Roshal</v>
      </c>
      <c r="J232" s="248" t="str">
        <f ca="1">IF(ISERROR($S232),"",OFFSET('Smelter Reference List'!$I$4,$S232-4,0))</f>
        <v>Moscow Region</v>
      </c>
      <c r="K232" s="245"/>
      <c r="L232" s="245"/>
      <c r="M232" s="245"/>
      <c r="N232" s="245"/>
      <c r="O232" s="245"/>
      <c r="P232" s="245"/>
      <c r="Q232" s="246"/>
      <c r="R232" s="233"/>
      <c r="S232" s="234">
        <f>IF(C232="",NA(),MATCH($B232&amp;$C232,'Smelter Reference List'!$J:$J,0))</f>
        <v>516</v>
      </c>
      <c r="T232" s="235"/>
      <c r="U232" s="235">
        <f t="shared" si="6"/>
        <v>0</v>
      </c>
      <c r="V232" s="235"/>
      <c r="W232" s="235"/>
      <c r="Y232" s="228" t="str">
        <f t="shared" si="7"/>
        <v>TungstenMoliren Ltd</v>
      </c>
    </row>
    <row r="233" spans="1:25" s="228" customFormat="1" ht="20.399999999999999">
      <c r="A233" s="257" t="s">
        <v>3582</v>
      </c>
      <c r="B233" s="232" t="s">
        <v>2326</v>
      </c>
      <c r="C233" s="297" t="s">
        <v>3581</v>
      </c>
      <c r="D233" s="161" t="s">
        <v>3581</v>
      </c>
      <c r="E233" s="161" t="s">
        <v>1717</v>
      </c>
      <c r="F233" s="161" t="s">
        <v>3582</v>
      </c>
      <c r="G233" s="161"/>
      <c r="H233" s="247">
        <f ca="1">IF(ISERROR($S233),"",OFFSET('Smelter Reference List'!$G$4,$S233-4,0))</f>
        <v>0</v>
      </c>
      <c r="I233" s="248" t="str">
        <f ca="1">IF(ISERROR($S233),"",OFFSET('Smelter Reference List'!$H$4,$S233-4,0))</f>
        <v>Vladikavkaz</v>
      </c>
      <c r="J233" s="248" t="str">
        <f ca="1">IF(ISERROR($S233),"",OFFSET('Smelter Reference List'!$I$4,$S233-4,0))</f>
        <v>Republic of North Ossetia-Alania</v>
      </c>
      <c r="K233" s="245"/>
      <c r="L233" s="245"/>
      <c r="M233" s="245"/>
      <c r="N233" s="245"/>
      <c r="O233" s="245"/>
      <c r="P233" s="245"/>
      <c r="Q233" s="246"/>
      <c r="R233" s="233"/>
      <c r="S233" s="234">
        <f>IF(C233="",NA(),MATCH($B233&amp;$C233,'Smelter Reference List'!$J:$J,0))</f>
        <v>520</v>
      </c>
      <c r="T233" s="235"/>
      <c r="U233" s="235">
        <f t="shared" si="6"/>
        <v>0</v>
      </c>
      <c r="V233" s="235"/>
      <c r="W233" s="235"/>
      <c r="Y233" s="228" t="str">
        <f t="shared" si="7"/>
        <v>TungstenPobedit, JSC</v>
      </c>
    </row>
    <row r="234" spans="1:25" s="228" customFormat="1" ht="20.399999999999999">
      <c r="A234" s="257" t="s">
        <v>4380</v>
      </c>
      <c r="B234" s="232" t="s">
        <v>2326</v>
      </c>
      <c r="C234" s="297" t="s">
        <v>4379</v>
      </c>
      <c r="D234" s="161" t="s">
        <v>4379</v>
      </c>
      <c r="E234" s="161" t="s">
        <v>2181</v>
      </c>
      <c r="F234" s="161" t="s">
        <v>4380</v>
      </c>
      <c r="G234" s="161"/>
      <c r="H234" s="247">
        <f ca="1">IF(ISERROR($S234),"",OFFSET('Smelter Reference List'!$G$4,$S234-4,0))</f>
        <v>0</v>
      </c>
      <c r="I234" s="248" t="str">
        <f ca="1">IF(ISERROR($S234),"",OFFSET('Smelter Reference List'!$H$4,$S234-4,0))</f>
        <v>Hengyang</v>
      </c>
      <c r="J234" s="248" t="str">
        <f ca="1">IF(ISERROR($S234),"",OFFSET('Smelter Reference List'!$I$4,$S234-4,0))</f>
        <v>Hunan</v>
      </c>
      <c r="K234" s="245"/>
      <c r="L234" s="245"/>
      <c r="M234" s="245"/>
      <c r="N234" s="245"/>
      <c r="O234" s="245"/>
      <c r="P234" s="245"/>
      <c r="Q234" s="246"/>
      <c r="R234" s="233"/>
      <c r="S234" s="234">
        <f>IF(C234="",NA(),MATCH($B234&amp;$C234,'Smelter Reference List'!$J:$J,0))</f>
        <v>523</v>
      </c>
      <c r="T234" s="235"/>
      <c r="U234" s="235">
        <f t="shared" si="6"/>
        <v>0</v>
      </c>
      <c r="V234" s="235"/>
      <c r="W234" s="235"/>
      <c r="Y234" s="228" t="str">
        <f t="shared" si="7"/>
        <v>TungstenSouth-East Nonferrous Metal Company Limited of Hengyang City</v>
      </c>
    </row>
    <row r="235" spans="1:25" s="228" customFormat="1" ht="20.399999999999999">
      <c r="A235" s="257" t="s">
        <v>4382</v>
      </c>
      <c r="B235" s="232" t="s">
        <v>2326</v>
      </c>
      <c r="C235" s="297" t="s">
        <v>4381</v>
      </c>
      <c r="D235" s="161" t="s">
        <v>4381</v>
      </c>
      <c r="E235" s="161" t="s">
        <v>2256</v>
      </c>
      <c r="F235" s="161" t="s">
        <v>4382</v>
      </c>
      <c r="G235" s="161"/>
      <c r="H235" s="247">
        <f ca="1">IF(ISERROR($S235),"",OFFSET('Smelter Reference List'!$G$4,$S235-4,0))</f>
        <v>0</v>
      </c>
      <c r="I235" s="248" t="str">
        <f ca="1">IF(ISERROR($S235),"",OFFSET('Smelter Reference List'!$H$4,$S235-4,0))</f>
        <v>Gyeongju</v>
      </c>
      <c r="J235" s="248" t="str">
        <f ca="1">IF(ISERROR($S235),"",OFFSET('Smelter Reference List'!$I$4,$S235-4,0))</f>
        <v>Gyeongsanbuk</v>
      </c>
      <c r="K235" s="245"/>
      <c r="L235" s="245"/>
      <c r="M235" s="245"/>
      <c r="N235" s="245"/>
      <c r="O235" s="245"/>
      <c r="P235" s="245"/>
      <c r="Q235" s="246"/>
      <c r="R235" s="233"/>
      <c r="S235" s="234">
        <f>IF(C235="",NA(),MATCH($B235&amp;$C235,'Smelter Reference List'!$J:$J,0))</f>
        <v>529</v>
      </c>
      <c r="T235" s="235"/>
      <c r="U235" s="235">
        <f t="shared" si="6"/>
        <v>0</v>
      </c>
      <c r="V235" s="235"/>
      <c r="W235" s="235"/>
      <c r="Y235" s="228" t="str">
        <f t="shared" si="7"/>
        <v>TungstenWoltech Korea Co., Ltd.</v>
      </c>
    </row>
    <row r="236" spans="1:25" s="228" customFormat="1" ht="20.399999999999999">
      <c r="A236" s="257" t="s">
        <v>4386</v>
      </c>
      <c r="B236" s="232" t="s">
        <v>2326</v>
      </c>
      <c r="C236" s="297" t="s">
        <v>4385</v>
      </c>
      <c r="D236" s="161" t="s">
        <v>4385</v>
      </c>
      <c r="E236" s="161" t="s">
        <v>2181</v>
      </c>
      <c r="F236" s="161" t="s">
        <v>4386</v>
      </c>
      <c r="G236" s="161"/>
      <c r="H236" s="247">
        <f ca="1">IF(ISERROR($S236),"",OFFSET('Smelter Reference List'!$G$4,$S236-4,0))</f>
        <v>0</v>
      </c>
      <c r="I236" s="248" t="str">
        <f ca="1">IF(ISERROR($S236),"",OFFSET('Smelter Reference List'!$H$4,$S236-4,0))</f>
        <v>Ganzhou</v>
      </c>
      <c r="J236" s="248" t="str">
        <f ca="1">IF(ISERROR($S236),"",OFFSET('Smelter Reference List'!$I$4,$S236-4,0))</f>
        <v>Jiangxi</v>
      </c>
      <c r="K236" s="245"/>
      <c r="L236" s="245"/>
      <c r="M236" s="245"/>
      <c r="N236" s="245"/>
      <c r="O236" s="245"/>
      <c r="P236" s="245"/>
      <c r="Q236" s="246"/>
      <c r="R236" s="233"/>
      <c r="S236" s="234">
        <f>IF(C236="",NA(),MATCH($B236&amp;$C236,'Smelter Reference List'!$J:$J,0))</f>
        <v>533</v>
      </c>
      <c r="T236" s="235"/>
      <c r="U236" s="235">
        <f t="shared" si="6"/>
        <v>0</v>
      </c>
      <c r="V236" s="235"/>
      <c r="W236" s="235"/>
      <c r="Y236" s="228" t="str">
        <f t="shared" si="7"/>
        <v>TungstenXinfeng Huarui Tungsten &amp; Molybdenum New Material Co., Ltd.</v>
      </c>
    </row>
    <row r="237" spans="1:25" s="228" customFormat="1" ht="20.399999999999999">
      <c r="A237" s="257" t="s">
        <v>2716</v>
      </c>
      <c r="B237" s="232" t="s">
        <v>2326</v>
      </c>
      <c r="C237" s="297" t="s">
        <v>2715</v>
      </c>
      <c r="D237" s="161" t="s">
        <v>2715</v>
      </c>
      <c r="E237" s="161" t="s">
        <v>1766</v>
      </c>
      <c r="F237" s="161" t="s">
        <v>2716</v>
      </c>
      <c r="G237" s="161" t="s">
        <v>5025</v>
      </c>
      <c r="H237" s="247">
        <f ca="1">IF(ISERROR($S237),"",OFFSET('Smelter Reference List'!$G$4,$S237-4,0))</f>
        <v>0</v>
      </c>
      <c r="I237" s="248" t="str">
        <f ca="1">IF(ISERROR($S237),"",OFFSET('Smelter Reference List'!$H$4,$S237-4,0))</f>
        <v>Vinh Bao District</v>
      </c>
      <c r="J237" s="248" t="str">
        <f ca="1">IF(ISERROR($S237),"",OFFSET('Smelter Reference List'!$I$4,$S237-4,0))</f>
        <v>Hai Phong</v>
      </c>
      <c r="K237" s="245"/>
      <c r="L237" s="245"/>
      <c r="M237" s="245"/>
      <c r="N237" s="245"/>
      <c r="O237" s="245"/>
      <c r="P237" s="245"/>
      <c r="Q237" s="246"/>
      <c r="R237" s="233"/>
      <c r="S237" s="234">
        <f>IF(C237="",NA(),MATCH($B237&amp;$C237,'Smelter Reference List'!$J:$J,0))</f>
        <v>474</v>
      </c>
      <c r="T237" s="235"/>
      <c r="U237" s="235">
        <f t="shared" si="6"/>
        <v>0</v>
      </c>
      <c r="V237" s="235"/>
      <c r="W237" s="235"/>
      <c r="Y237" s="228" t="str">
        <f t="shared" si="7"/>
        <v>TungstenAsia Tungsten Products Vietnam Ltd.</v>
      </c>
    </row>
    <row r="238" spans="1:25" s="228" customFormat="1" ht="20.399999999999999">
      <c r="A238" s="257" t="s">
        <v>2724</v>
      </c>
      <c r="B238" s="232" t="s">
        <v>2326</v>
      </c>
      <c r="C238" s="297" t="s">
        <v>2723</v>
      </c>
      <c r="D238" s="161" t="s">
        <v>2723</v>
      </c>
      <c r="E238" s="161" t="s">
        <v>2181</v>
      </c>
      <c r="F238" s="161" t="s">
        <v>2724</v>
      </c>
      <c r="G238" s="161" t="s">
        <v>5025</v>
      </c>
      <c r="H238" s="247">
        <f ca="1">IF(ISERROR($S238),"",OFFSET('Smelter Reference List'!$G$4,$S238-4,0))</f>
        <v>0</v>
      </c>
      <c r="I238" s="248" t="str">
        <f ca="1">IF(ISERROR($S238),"",OFFSET('Smelter Reference List'!$H$4,$S238-4,0))</f>
        <v>Ganzhou</v>
      </c>
      <c r="J238" s="248" t="str">
        <f ca="1">IF(ISERROR($S238),"",OFFSET('Smelter Reference List'!$I$4,$S238-4,0))</f>
        <v>Jiangxi</v>
      </c>
      <c r="K238" s="245"/>
      <c r="L238" s="245"/>
      <c r="M238" s="245"/>
      <c r="N238" s="245"/>
      <c r="O238" s="245"/>
      <c r="P238" s="245"/>
      <c r="Q238" s="246"/>
      <c r="R238" s="233"/>
      <c r="S238" s="234">
        <f>IF(C238="",NA(),MATCH($B238&amp;$C238,'Smelter Reference List'!$J:$J,0))</f>
        <v>489</v>
      </c>
      <c r="T238" s="235"/>
      <c r="U238" s="235">
        <f t="shared" si="6"/>
        <v>0</v>
      </c>
      <c r="V238" s="235"/>
      <c r="W238" s="235"/>
      <c r="Y238" s="228" t="str">
        <f t="shared" si="7"/>
        <v>TungstenGanzhou Yatai Tungsten Co., Ltd.</v>
      </c>
    </row>
    <row r="239" spans="1:25" s="228" customFormat="1" ht="20.399999999999999">
      <c r="A239" s="257" t="s">
        <v>2760</v>
      </c>
      <c r="B239" s="232" t="s">
        <v>2326</v>
      </c>
      <c r="C239" s="297" t="s">
        <v>2759</v>
      </c>
      <c r="D239" s="161" t="s">
        <v>2759</v>
      </c>
      <c r="E239" s="161" t="s">
        <v>2195</v>
      </c>
      <c r="F239" s="161" t="s">
        <v>2760</v>
      </c>
      <c r="G239" s="161" t="s">
        <v>5025</v>
      </c>
      <c r="H239" s="247">
        <f ca="1">IF(ISERROR($S239),"",OFFSET('Smelter Reference List'!$G$4,$S239-4,0))</f>
        <v>0</v>
      </c>
      <c r="I239" s="248" t="str">
        <f ca="1">IF(ISERROR($S239),"",OFFSET('Smelter Reference List'!$H$4,$S239-4,0))</f>
        <v>Goslar</v>
      </c>
      <c r="J239" s="248" t="str">
        <f ca="1">IF(ISERROR($S239),"",OFFSET('Smelter Reference List'!$I$4,$S239-4,0))</f>
        <v>Lower Saxony</v>
      </c>
      <c r="K239" s="245"/>
      <c r="L239" s="245"/>
      <c r="M239" s="245"/>
      <c r="N239" s="245"/>
      <c r="O239" s="245"/>
      <c r="P239" s="245"/>
      <c r="Q239" s="246"/>
      <c r="R239" s="233"/>
      <c r="S239" s="234">
        <f>IF(C239="",NA(),MATCH($B239&amp;$C239,'Smelter Reference List'!$J:$J,0))</f>
        <v>493</v>
      </c>
      <c r="T239" s="235"/>
      <c r="U239" s="235">
        <f t="shared" si="6"/>
        <v>0</v>
      </c>
      <c r="V239" s="235"/>
      <c r="W239" s="235"/>
      <c r="Y239" s="228" t="str">
        <f t="shared" si="7"/>
        <v>TungstenH.C. Starck GmbH</v>
      </c>
    </row>
    <row r="240" spans="1:25" s="228" customFormat="1" ht="20.399999999999999">
      <c r="A240" s="257" t="s">
        <v>2761</v>
      </c>
      <c r="B240" s="232" t="s">
        <v>2326</v>
      </c>
      <c r="C240" s="297" t="s">
        <v>2749</v>
      </c>
      <c r="D240" s="161" t="s">
        <v>2749</v>
      </c>
      <c r="E240" s="161" t="s">
        <v>2195</v>
      </c>
      <c r="F240" s="161" t="s">
        <v>2761</v>
      </c>
      <c r="G240" s="161" t="s">
        <v>5025</v>
      </c>
      <c r="H240" s="247">
        <f ca="1">IF(ISERROR($S240),"",OFFSET('Smelter Reference List'!$G$4,$S240-4,0))</f>
        <v>0</v>
      </c>
      <c r="I240" s="248" t="str">
        <f ca="1">IF(ISERROR($S240),"",OFFSET('Smelter Reference List'!$H$4,$S240-4,0))</f>
        <v>Laufenburg</v>
      </c>
      <c r="J240" s="248" t="str">
        <f ca="1">IF(ISERROR($S240),"",OFFSET('Smelter Reference List'!$I$4,$S240-4,0))</f>
        <v>Baden-Württemberg</v>
      </c>
      <c r="K240" s="245"/>
      <c r="L240" s="245"/>
      <c r="M240" s="245"/>
      <c r="N240" s="245"/>
      <c r="O240" s="245"/>
      <c r="P240" s="245"/>
      <c r="Q240" s="246"/>
      <c r="R240" s="233"/>
      <c r="S240" s="234">
        <f>IF(C240="",NA(),MATCH($B240&amp;$C240,'Smelter Reference List'!$J:$J,0))</f>
        <v>494</v>
      </c>
      <c r="T240" s="235"/>
      <c r="U240" s="235">
        <f t="shared" si="6"/>
        <v>0</v>
      </c>
      <c r="V240" s="235"/>
      <c r="W240" s="235"/>
      <c r="Y240" s="228" t="str">
        <f t="shared" si="7"/>
        <v>TungstenH.C. Starck Smelting GmbH &amp; Co.KG</v>
      </c>
    </row>
    <row r="241" spans="1:25" s="228" customFormat="1" ht="20.399999999999999">
      <c r="A241" s="257" t="s">
        <v>199</v>
      </c>
      <c r="B241" s="232" t="s">
        <v>2326</v>
      </c>
      <c r="C241" s="297" t="s">
        <v>219</v>
      </c>
      <c r="D241" s="161" t="s">
        <v>219</v>
      </c>
      <c r="E241" s="161" t="s">
        <v>2181</v>
      </c>
      <c r="F241" s="161" t="s">
        <v>199</v>
      </c>
      <c r="G241" s="161" t="s">
        <v>5025</v>
      </c>
      <c r="H241" s="247">
        <f ca="1">IF(ISERROR($S241),"",OFFSET('Smelter Reference List'!$G$4,$S241-4,0))</f>
        <v>0</v>
      </c>
      <c r="I241" s="248" t="str">
        <f ca="1">IF(ISERROR($S241),"",OFFSET('Smelter Reference List'!$H$4,$S241-4,0))</f>
        <v>Xiushui</v>
      </c>
      <c r="J241" s="248" t="str">
        <f ca="1">IF(ISERROR($S241),"",OFFSET('Smelter Reference List'!$I$4,$S241-4,0))</f>
        <v>Jiangxi</v>
      </c>
      <c r="K241" s="245"/>
      <c r="L241" s="245"/>
      <c r="M241" s="245"/>
      <c r="N241" s="245"/>
      <c r="O241" s="245"/>
      <c r="P241" s="245"/>
      <c r="Q241" s="246"/>
      <c r="R241" s="233"/>
      <c r="S241" s="234">
        <f>IF(C241="",NA(),MATCH($B241&amp;$C241,'Smelter Reference List'!$J:$J,0))</f>
        <v>505</v>
      </c>
      <c r="T241" s="235"/>
      <c r="U241" s="235">
        <f t="shared" si="6"/>
        <v>0</v>
      </c>
      <c r="V241" s="235"/>
      <c r="W241" s="235"/>
      <c r="Y241" s="228" t="str">
        <f t="shared" si="7"/>
        <v>TungstenJiangxi Gan Bei Tungsten Co., Ltd.</v>
      </c>
    </row>
    <row r="242" spans="1:25" s="228" customFormat="1" ht="20.399999999999999">
      <c r="A242" s="257" t="s">
        <v>2726</v>
      </c>
      <c r="B242" s="232" t="s">
        <v>2326</v>
      </c>
      <c r="C242" s="297" t="s">
        <v>2725</v>
      </c>
      <c r="D242" s="161" t="s">
        <v>2725</v>
      </c>
      <c r="E242" s="161" t="s">
        <v>2181</v>
      </c>
      <c r="F242" s="161" t="s">
        <v>2726</v>
      </c>
      <c r="G242" s="161" t="s">
        <v>5025</v>
      </c>
      <c r="H242" s="247">
        <f ca="1">IF(ISERROR($S242),"",OFFSET('Smelter Reference List'!$G$4,$S242-4,0))</f>
        <v>0</v>
      </c>
      <c r="I242" s="248" t="str">
        <f ca="1">IF(ISERROR($S242),"",OFFSET('Smelter Reference List'!$H$4,$S242-4,0))</f>
        <v>Xiushui</v>
      </c>
      <c r="J242" s="248" t="str">
        <f ca="1">IF(ISERROR($S242),"",OFFSET('Smelter Reference List'!$I$4,$S242-4,0))</f>
        <v>Jiangxi</v>
      </c>
      <c r="K242" s="245"/>
      <c r="L242" s="245"/>
      <c r="M242" s="245"/>
      <c r="N242" s="245"/>
      <c r="O242" s="245"/>
      <c r="P242" s="245"/>
      <c r="Q242" s="246"/>
      <c r="R242" s="233"/>
      <c r="S242" s="234">
        <f>IF(C242="",NA(),MATCH($B242&amp;$C242,'Smelter Reference List'!$J:$J,0))</f>
        <v>511</v>
      </c>
      <c r="T242" s="235"/>
      <c r="U242" s="235">
        <f t="shared" si="6"/>
        <v>0</v>
      </c>
      <c r="V242" s="235"/>
      <c r="W242" s="235"/>
      <c r="Y242" s="228" t="str">
        <f t="shared" si="7"/>
        <v>TungstenJiangxi Xiushui Xianggan Nonferrous Metals Co., Ltd.</v>
      </c>
    </row>
    <row r="243" spans="1:25" s="228" customFormat="1" ht="20.399999999999999">
      <c r="A243" s="257" t="s">
        <v>2577</v>
      </c>
      <c r="B243" s="232" t="s">
        <v>2326</v>
      </c>
      <c r="C243" s="297" t="s">
        <v>4180</v>
      </c>
      <c r="D243" s="161" t="s">
        <v>4180</v>
      </c>
      <c r="E243" s="161" t="s">
        <v>1766</v>
      </c>
      <c r="F243" s="161" t="s">
        <v>2577</v>
      </c>
      <c r="G243" s="161" t="s">
        <v>5025</v>
      </c>
      <c r="H243" s="247">
        <f ca="1">IF(ISERROR($S243),"",OFFSET('Smelter Reference List'!$G$4,$S243-4,0))</f>
        <v>0</v>
      </c>
      <c r="I243" s="248" t="str">
        <f ca="1">IF(ISERROR($S243),"",OFFSET('Smelter Reference List'!$H$4,$S243-4,0))</f>
        <v>Halong City</v>
      </c>
      <c r="J243" s="248" t="str">
        <f ca="1">IF(ISERROR($S243),"",OFFSET('Smelter Reference List'!$I$4,$S243-4,0))</f>
        <v>Quang Ninh</v>
      </c>
      <c r="K243" s="245"/>
      <c r="L243" s="245"/>
      <c r="M243" s="245"/>
      <c r="N243" s="245"/>
      <c r="O243" s="245"/>
      <c r="P243" s="245"/>
      <c r="Q243" s="246"/>
      <c r="R243" s="233"/>
      <c r="S243" s="234">
        <f>IF(C243="",NA(),MATCH($B243&amp;$C243,'Smelter Reference List'!$J:$J,0))</f>
        <v>525</v>
      </c>
      <c r="T243" s="235"/>
      <c r="U243" s="235">
        <f t="shared" si="6"/>
        <v>0</v>
      </c>
      <c r="V243" s="235"/>
      <c r="W243" s="235"/>
      <c r="Y243" s="228" t="str">
        <f t="shared" si="7"/>
        <v>TungstenVietnam Youngsun Tungsten Industry Co., Ltd.</v>
      </c>
    </row>
    <row r="244" spans="1:25" s="228" customFormat="1" ht="20.399999999999999">
      <c r="A244" s="257" t="s">
        <v>1421</v>
      </c>
      <c r="B244" s="232" t="s">
        <v>2326</v>
      </c>
      <c r="C244" s="297" t="s">
        <v>2</v>
      </c>
      <c r="D244" s="161" t="s">
        <v>2</v>
      </c>
      <c r="E244" s="161" t="s">
        <v>1766</v>
      </c>
      <c r="F244" s="161" t="s">
        <v>1421</v>
      </c>
      <c r="G244" s="161" t="s">
        <v>5036</v>
      </c>
      <c r="H244" s="247">
        <f ca="1">IF(ISERROR($S244),"",OFFSET('Smelter Reference List'!$G$4,$S244-4,0))</f>
        <v>0</v>
      </c>
      <c r="I244" s="248" t="str">
        <f ca="1">IF(ISERROR($S244),"",OFFSET('Smelter Reference List'!$H$4,$S244-4,0))</f>
        <v>Halong City</v>
      </c>
      <c r="J244" s="248" t="str">
        <f ca="1">IF(ISERROR($S244),"",OFFSET('Smelter Reference List'!$I$4,$S244-4,0))</f>
        <v>TayNinh</v>
      </c>
      <c r="K244" s="245"/>
      <c r="L244" s="245"/>
      <c r="M244" s="245"/>
      <c r="N244" s="245"/>
      <c r="O244" s="245"/>
      <c r="P244" s="245"/>
      <c r="Q244" s="246"/>
      <c r="R244" s="233"/>
      <c r="S244" s="234">
        <f>IF(C244="",NA(),MATCH($B244&amp;$C244,'Smelter Reference List'!$J:$J,0))</f>
        <v>524</v>
      </c>
      <c r="T244" s="235"/>
      <c r="U244" s="235">
        <f t="shared" si="6"/>
        <v>0</v>
      </c>
      <c r="V244" s="235"/>
      <c r="W244" s="235"/>
      <c r="Y244" s="228" t="str">
        <f t="shared" si="7"/>
        <v>TungstenTejing (Vietnam) Tungsten Co., Ltd.</v>
      </c>
    </row>
    <row r="245" spans="1:25" s="228" customFormat="1" ht="20.399999999999999">
      <c r="A245" s="257" t="s">
        <v>1414</v>
      </c>
      <c r="B245" s="232" t="s">
        <v>2326</v>
      </c>
      <c r="C245" s="297" t="s">
        <v>1</v>
      </c>
      <c r="D245" s="161" t="s">
        <v>1</v>
      </c>
      <c r="E245" s="161" t="s">
        <v>1759</v>
      </c>
      <c r="F245" s="161" t="s">
        <v>1414</v>
      </c>
      <c r="G245" s="161" t="s">
        <v>5037</v>
      </c>
      <c r="H245" s="247">
        <f ca="1">IF(ISERROR($S245),"",OFFSET('Smelter Reference List'!$G$4,$S245-4,0))</f>
        <v>0</v>
      </c>
      <c r="I245" s="248" t="str">
        <f ca="1">IF(ISERROR($S245),"",OFFSET('Smelter Reference List'!$H$4,$S245-4,0))</f>
        <v>Towanda</v>
      </c>
      <c r="J245" s="248" t="str">
        <f ca="1">IF(ISERROR($S245),"",OFFSET('Smelter Reference List'!$I$4,$S245-4,0))</f>
        <v>Pennsylvania</v>
      </c>
      <c r="K245" s="245"/>
      <c r="L245" s="245"/>
      <c r="M245" s="245"/>
      <c r="N245" s="245"/>
      <c r="O245" s="245"/>
      <c r="P245" s="245"/>
      <c r="Q245" s="246"/>
      <c r="R245" s="233"/>
      <c r="S245" s="234">
        <f>IF(C245="",NA(),MATCH($B245&amp;$C245,'Smelter Reference List'!$J:$J,0))</f>
        <v>490</v>
      </c>
      <c r="T245" s="235"/>
      <c r="U245" s="235">
        <f t="shared" si="6"/>
        <v>0</v>
      </c>
      <c r="V245" s="235"/>
      <c r="W245" s="235"/>
      <c r="Y245" s="228" t="str">
        <f t="shared" si="7"/>
        <v>TungstenGlobal Tungsten &amp; Powders Corp.</v>
      </c>
    </row>
    <row r="246" spans="1:25" s="228" customFormat="1" ht="20.399999999999999">
      <c r="A246" s="257" t="s">
        <v>1409</v>
      </c>
      <c r="B246" s="232" t="s">
        <v>2326</v>
      </c>
      <c r="C246" s="297" t="s">
        <v>209</v>
      </c>
      <c r="D246" s="161" t="s">
        <v>209</v>
      </c>
      <c r="E246" s="161" t="s">
        <v>1759</v>
      </c>
      <c r="F246" s="161" t="s">
        <v>1409</v>
      </c>
      <c r="G246" s="161" t="s">
        <v>5038</v>
      </c>
      <c r="H246" s="247">
        <f ca="1">IF(ISERROR($S246),"",OFFSET('Smelter Reference List'!$G$4,$S246-4,0))</f>
        <v>0</v>
      </c>
      <c r="I246" s="248" t="str">
        <f ca="1">IF(ISERROR($S246),"",OFFSET('Smelter Reference List'!$H$4,$S246-4,0))</f>
        <v>Huntsville</v>
      </c>
      <c r="J246" s="248" t="str">
        <f ca="1">IF(ISERROR($S246),"",OFFSET('Smelter Reference List'!$I$4,$S246-4,0))</f>
        <v>Alabama</v>
      </c>
      <c r="K246" s="245"/>
      <c r="L246" s="245"/>
      <c r="M246" s="245"/>
      <c r="N246" s="245"/>
      <c r="O246" s="245"/>
      <c r="P246" s="245"/>
      <c r="Q246" s="246"/>
      <c r="R246" s="233"/>
      <c r="S246" s="234">
        <f>IF(C246="",NA(),MATCH($B246&amp;$C246,'Smelter Reference List'!$J:$J,0))</f>
        <v>514</v>
      </c>
      <c r="T246" s="235"/>
      <c r="U246" s="235">
        <f t="shared" si="6"/>
        <v>0</v>
      </c>
      <c r="V246" s="235"/>
      <c r="W246" s="235"/>
      <c r="Y246" s="228" t="str">
        <f t="shared" si="7"/>
        <v>TungstenKennametal Huntsville</v>
      </c>
    </row>
    <row r="247" spans="1:25" s="228" customFormat="1" ht="20.399999999999999">
      <c r="A247" s="257" t="s">
        <v>1408</v>
      </c>
      <c r="B247" s="232" t="s">
        <v>2326</v>
      </c>
      <c r="C247" s="297" t="s">
        <v>3552</v>
      </c>
      <c r="D247" s="161" t="s">
        <v>3552</v>
      </c>
      <c r="E247" s="161" t="s">
        <v>2249</v>
      </c>
      <c r="F247" s="161" t="s">
        <v>1408</v>
      </c>
      <c r="G247" s="161" t="s">
        <v>5039</v>
      </c>
      <c r="H247" s="247">
        <f ca="1">IF(ISERROR($S247),"",OFFSET('Smelter Reference List'!$G$4,$S247-4,0))</f>
        <v>0</v>
      </c>
      <c r="I247" s="248" t="str">
        <f ca="1">IF(ISERROR($S247),"",OFFSET('Smelter Reference List'!$H$4,$S247-4,0))</f>
        <v>Toyama City</v>
      </c>
      <c r="J247" s="248" t="str">
        <f ca="1">IF(ISERROR($S247),"",OFFSET('Smelter Reference List'!$I$4,$S247-4,0))</f>
        <v>Toyama</v>
      </c>
      <c r="K247" s="245"/>
      <c r="L247" s="245"/>
      <c r="M247" s="245"/>
      <c r="N247" s="245"/>
      <c r="O247" s="245"/>
      <c r="P247" s="245"/>
      <c r="Q247" s="246"/>
      <c r="R247" s="233"/>
      <c r="S247" s="234">
        <f>IF(C247="",NA(),MATCH($B247&amp;$C247,'Smelter Reference List'!$J:$J,0))</f>
        <v>469</v>
      </c>
      <c r="T247" s="235"/>
      <c r="U247" s="235">
        <f t="shared" si="6"/>
        <v>0</v>
      </c>
      <c r="V247" s="235"/>
      <c r="W247" s="235"/>
      <c r="Y247" s="228" t="str">
        <f t="shared" si="7"/>
        <v>TungstenA.L.M.T. TUNGSTEN Corp.</v>
      </c>
    </row>
    <row r="248" spans="1:25" s="228" customFormat="1" ht="20.399999999999999">
      <c r="A248" s="257" t="s">
        <v>1417</v>
      </c>
      <c r="B248" s="232" t="s">
        <v>2326</v>
      </c>
      <c r="C248" s="297" t="s">
        <v>2662</v>
      </c>
      <c r="D248" s="161" t="s">
        <v>2662</v>
      </c>
      <c r="E248" s="161" t="s">
        <v>2249</v>
      </c>
      <c r="F248" s="161" t="s">
        <v>1417</v>
      </c>
      <c r="G248" s="161" t="s">
        <v>5040</v>
      </c>
      <c r="H248" s="247">
        <f ca="1">IF(ISERROR($S248),"",OFFSET('Smelter Reference List'!$G$4,$S248-4,0))</f>
        <v>0</v>
      </c>
      <c r="I248" s="248" t="str">
        <f ca="1">IF(ISERROR($S248),"",OFFSET('Smelter Reference List'!$H$4,$S248-4,0))</f>
        <v>Akita City</v>
      </c>
      <c r="J248" s="248" t="str">
        <f ca="1">IF(ISERROR($S248),"",OFFSET('Smelter Reference List'!$I$4,$S248-4,0))</f>
        <v>Akita</v>
      </c>
      <c r="K248" s="245"/>
      <c r="L248" s="245"/>
      <c r="M248" s="245"/>
      <c r="N248" s="245"/>
      <c r="O248" s="245"/>
      <c r="P248" s="245"/>
      <c r="Q248" s="246"/>
      <c r="R248" s="233"/>
      <c r="S248" s="234">
        <f>IF(C248="",NA(),MATCH($B248&amp;$C248,'Smelter Reference List'!$J:$J,0))</f>
        <v>502</v>
      </c>
      <c r="T248" s="235"/>
      <c r="U248" s="235">
        <f t="shared" ref="U248:U311" si="8">IF(AND(C248="Smelter not listed",OR(LEN(D248)=0,LEN(E248)=0)),1,0)</f>
        <v>0</v>
      </c>
      <c r="V248" s="235"/>
      <c r="W248" s="235"/>
      <c r="Y248" s="228" t="str">
        <f t="shared" ref="Y248:Y311" si="9">B248&amp;C248</f>
        <v>TungstenJapan New Metals Co., Ltd.</v>
      </c>
    </row>
    <row r="249" spans="1:25" s="228" customFormat="1" ht="20.399999999999999">
      <c r="A249" s="257" t="s">
        <v>204</v>
      </c>
      <c r="B249" s="232" t="s">
        <v>2326</v>
      </c>
      <c r="C249" s="297" t="s">
        <v>216</v>
      </c>
      <c r="D249" s="161" t="s">
        <v>216</v>
      </c>
      <c r="E249" s="161" t="s">
        <v>2181</v>
      </c>
      <c r="F249" s="161" t="s">
        <v>204</v>
      </c>
      <c r="G249" s="161" t="s">
        <v>5041</v>
      </c>
      <c r="H249" s="247">
        <f ca="1">IF(ISERROR($S249),"",OFFSET('Smelter Reference List'!$G$4,$S249-4,0))</f>
        <v>0</v>
      </c>
      <c r="I249" s="248" t="str">
        <f ca="1">IF(ISERROR($S249),"",OFFSET('Smelter Reference List'!$H$4,$S249-4,0))</f>
        <v>Tonggu</v>
      </c>
      <c r="J249" s="248" t="str">
        <f ca="1">IF(ISERROR($S249),"",OFFSET('Smelter Reference List'!$I$4,$S249-4,0))</f>
        <v>Jiangxi</v>
      </c>
      <c r="K249" s="245"/>
      <c r="L249" s="245"/>
      <c r="M249" s="245"/>
      <c r="N249" s="245"/>
      <c r="O249" s="245"/>
      <c r="P249" s="245"/>
      <c r="Q249" s="246"/>
      <c r="R249" s="233"/>
      <c r="S249" s="234">
        <f>IF(C249="",NA(),MATCH($B249&amp;$C249,'Smelter Reference List'!$J:$J,0))</f>
        <v>507</v>
      </c>
      <c r="T249" s="235"/>
      <c r="U249" s="235">
        <f t="shared" si="8"/>
        <v>0</v>
      </c>
      <c r="V249" s="235"/>
      <c r="W249" s="235"/>
      <c r="Y249" s="228" t="str">
        <f t="shared" si="9"/>
        <v>TungstenJiangxi Tonggu Non-ferrous Metallurgical &amp; Chemical Co., Ltd.</v>
      </c>
    </row>
    <row r="250" spans="1:25" s="228" customFormat="1" ht="20.399999999999999">
      <c r="A250" s="257" t="s">
        <v>203</v>
      </c>
      <c r="B250" s="232" t="s">
        <v>2326</v>
      </c>
      <c r="C250" s="297" t="s">
        <v>215</v>
      </c>
      <c r="D250" s="161" t="s">
        <v>215</v>
      </c>
      <c r="E250" s="161" t="s">
        <v>2181</v>
      </c>
      <c r="F250" s="161" t="s">
        <v>203</v>
      </c>
      <c r="G250" s="161" t="s">
        <v>5042</v>
      </c>
      <c r="H250" s="247">
        <f ca="1">IF(ISERROR($S250),"",OFFSET('Smelter Reference List'!$G$4,$S250-4,0))</f>
        <v>0</v>
      </c>
      <c r="I250" s="248" t="str">
        <f ca="1">IF(ISERROR($S250),"",OFFSET('Smelter Reference List'!$H$4,$S250-4,0))</f>
        <v>Ganzhou</v>
      </c>
      <c r="J250" s="248" t="str">
        <f ca="1">IF(ISERROR($S250),"",OFFSET('Smelter Reference List'!$I$4,$S250-4,0))</f>
        <v>Jiangxi</v>
      </c>
      <c r="K250" s="245"/>
      <c r="L250" s="245"/>
      <c r="M250" s="245"/>
      <c r="N250" s="245"/>
      <c r="O250" s="245"/>
      <c r="P250" s="245"/>
      <c r="Q250" s="246"/>
      <c r="R250" s="233"/>
      <c r="S250" s="234">
        <f>IF(C250="",NA(),MATCH($B250&amp;$C250,'Smelter Reference List'!$J:$J,0))</f>
        <v>510</v>
      </c>
      <c r="T250" s="235"/>
      <c r="U250" s="235">
        <f t="shared" si="8"/>
        <v>0</v>
      </c>
      <c r="V250" s="235"/>
      <c r="W250" s="235"/>
      <c r="Y250" s="228" t="str">
        <f t="shared" si="9"/>
        <v>TungstenJiangxi Xinsheng Tungsten Industry Co., Ltd.</v>
      </c>
    </row>
    <row r="251" spans="1:25" s="228" customFormat="1" ht="20.399999999999999">
      <c r="A251" s="257" t="s">
        <v>205</v>
      </c>
      <c r="B251" s="232" t="s">
        <v>2326</v>
      </c>
      <c r="C251" s="297" t="s">
        <v>217</v>
      </c>
      <c r="D251" s="161" t="s">
        <v>217</v>
      </c>
      <c r="E251" s="161" t="s">
        <v>2181</v>
      </c>
      <c r="F251" s="161" t="s">
        <v>205</v>
      </c>
      <c r="G251" s="161" t="s">
        <v>5043</v>
      </c>
      <c r="H251" s="247">
        <f ca="1">IF(ISERROR($S251),"",OFFSET('Smelter Reference List'!$G$4,$S251-4,0))</f>
        <v>0</v>
      </c>
      <c r="I251" s="248" t="str">
        <f ca="1">IF(ISERROR($S251),"",OFFSET('Smelter Reference List'!$H$4,$S251-4,0))</f>
        <v>Nanfeng Xiaozhai</v>
      </c>
      <c r="J251" s="248" t="str">
        <f ca="1">IF(ISERROR($S251),"",OFFSET('Smelter Reference List'!$I$4,$S251-4,0))</f>
        <v>Yunnan</v>
      </c>
      <c r="K251" s="245"/>
      <c r="L251" s="245"/>
      <c r="M251" s="245"/>
      <c r="N251" s="245"/>
      <c r="O251" s="245"/>
      <c r="P251" s="245"/>
      <c r="Q251" s="246"/>
      <c r="R251" s="233"/>
      <c r="S251" s="234">
        <f>IF(C251="",NA(),MATCH($B251&amp;$C251,'Smelter Reference List'!$J:$J,0))</f>
        <v>515</v>
      </c>
      <c r="T251" s="235"/>
      <c r="U251" s="235">
        <f t="shared" si="8"/>
        <v>0</v>
      </c>
      <c r="V251" s="235"/>
      <c r="W251" s="235"/>
      <c r="Y251" s="228" t="str">
        <f t="shared" si="9"/>
        <v>TungstenMalipo Haiyu Tungsten Co., Ltd.</v>
      </c>
    </row>
    <row r="252" spans="1:25" s="228" customFormat="1" ht="20.399999999999999">
      <c r="A252" s="257" t="s">
        <v>206</v>
      </c>
      <c r="B252" s="232" t="s">
        <v>2326</v>
      </c>
      <c r="C252" s="297" t="s">
        <v>218</v>
      </c>
      <c r="D252" s="161" t="s">
        <v>218</v>
      </c>
      <c r="E252" s="161" t="s">
        <v>2181</v>
      </c>
      <c r="F252" s="161" t="s">
        <v>206</v>
      </c>
      <c r="G252" s="161" t="s">
        <v>5044</v>
      </c>
      <c r="H252" s="247">
        <f ca="1">IF(ISERROR($S252),"",OFFSET('Smelter Reference List'!$G$4,$S252-4,0))</f>
        <v>0</v>
      </c>
      <c r="I252" s="248" t="str">
        <f ca="1">IF(ISERROR($S252),"",OFFSET('Smelter Reference List'!$H$4,$S252-4,0))</f>
        <v>Xiamen</v>
      </c>
      <c r="J252" s="248" t="str">
        <f ca="1">IF(ISERROR($S252),"",OFFSET('Smelter Reference List'!$I$4,$S252-4,0))</f>
        <v>Fujian</v>
      </c>
      <c r="K252" s="245"/>
      <c r="L252" s="245"/>
      <c r="M252" s="245"/>
      <c r="N252" s="245"/>
      <c r="O252" s="245"/>
      <c r="P252" s="245"/>
      <c r="Q252" s="246"/>
      <c r="R252" s="233"/>
      <c r="S252" s="234">
        <f>IF(C252="",NA(),MATCH($B252&amp;$C252,'Smelter Reference List'!$J:$J,0))</f>
        <v>531</v>
      </c>
      <c r="T252" s="235"/>
      <c r="U252" s="235">
        <f t="shared" si="8"/>
        <v>0</v>
      </c>
      <c r="V252" s="235"/>
      <c r="W252" s="235"/>
      <c r="Y252" s="228" t="str">
        <f t="shared" si="9"/>
        <v>TungstenXiamen Tungsten (H.C.) Co., Ltd.</v>
      </c>
    </row>
    <row r="253" spans="1:25" s="228" customFormat="1" ht="20.399999999999999">
      <c r="A253" s="257" t="s">
        <v>201</v>
      </c>
      <c r="B253" s="232" t="s">
        <v>2326</v>
      </c>
      <c r="C253" s="297" t="s">
        <v>213</v>
      </c>
      <c r="D253" s="161" t="s">
        <v>213</v>
      </c>
      <c r="E253" s="161" t="s">
        <v>2181</v>
      </c>
      <c r="F253" s="161" t="s">
        <v>201</v>
      </c>
      <c r="G253" s="161" t="s">
        <v>5045</v>
      </c>
      <c r="H253" s="247">
        <f ca="1">IF(ISERROR($S253),"",OFFSET('Smelter Reference List'!$G$4,$S253-4,0))</f>
        <v>0</v>
      </c>
      <c r="I253" s="248" t="str">
        <f ca="1">IF(ISERROR($S253),"",OFFSET('Smelter Reference List'!$H$4,$S253-4,0))</f>
        <v>Ganzhou</v>
      </c>
      <c r="J253" s="248" t="str">
        <f ca="1">IF(ISERROR($S253),"",OFFSET('Smelter Reference List'!$I$4,$S253-4,0))</f>
        <v>Jiangxi</v>
      </c>
      <c r="K253" s="245"/>
      <c r="L253" s="245"/>
      <c r="M253" s="245"/>
      <c r="N253" s="245"/>
      <c r="O253" s="245"/>
      <c r="P253" s="245"/>
      <c r="Q253" s="246"/>
      <c r="R253" s="233"/>
      <c r="S253" s="234">
        <f>IF(C253="",NA(),MATCH($B253&amp;$C253,'Smelter Reference List'!$J:$J,0))</f>
        <v>486</v>
      </c>
      <c r="T253" s="235"/>
      <c r="U253" s="235">
        <f t="shared" si="8"/>
        <v>0</v>
      </c>
      <c r="V253" s="235"/>
      <c r="W253" s="235"/>
      <c r="Y253" s="228" t="str">
        <f t="shared" si="9"/>
        <v>TungstenGanzhou Jiangwu Ferrotungsten Co., Ltd.</v>
      </c>
    </row>
    <row r="254" spans="1:25" s="228" customFormat="1" ht="20.399999999999999">
      <c r="A254" s="257" t="s">
        <v>1425</v>
      </c>
      <c r="B254" s="232" t="s">
        <v>2326</v>
      </c>
      <c r="C254" s="297" t="s">
        <v>1466</v>
      </c>
      <c r="D254" s="161" t="s">
        <v>1466</v>
      </c>
      <c r="E254" s="161" t="s">
        <v>2181</v>
      </c>
      <c r="F254" s="161" t="s">
        <v>1425</v>
      </c>
      <c r="G254" s="161" t="s">
        <v>5046</v>
      </c>
      <c r="H254" s="247">
        <f ca="1">IF(ISERROR($S254),"",OFFSET('Smelter Reference List'!$G$4,$S254-4,0))</f>
        <v>0</v>
      </c>
      <c r="I254" s="248" t="str">
        <f ca="1">IF(ISERROR($S254),"",OFFSET('Smelter Reference List'!$H$4,$S254-4,0))</f>
        <v>Shaoguan</v>
      </c>
      <c r="J254" s="248" t="str">
        <f ca="1">IF(ISERROR($S254),"",OFFSET('Smelter Reference List'!$I$4,$S254-4,0))</f>
        <v>Guangdong</v>
      </c>
      <c r="K254" s="245"/>
      <c r="L254" s="245"/>
      <c r="M254" s="245"/>
      <c r="N254" s="245"/>
      <c r="O254" s="245"/>
      <c r="P254" s="245"/>
      <c r="Q254" s="246"/>
      <c r="R254" s="233"/>
      <c r="S254" s="234">
        <f>IF(C254="",NA(),MATCH($B254&amp;$C254,'Smelter Reference List'!$J:$J,0))</f>
        <v>534</v>
      </c>
      <c r="T254" s="235"/>
      <c r="U254" s="235">
        <f t="shared" si="8"/>
        <v>0</v>
      </c>
      <c r="V254" s="235"/>
      <c r="W254" s="235"/>
      <c r="Y254" s="228" t="str">
        <f t="shared" si="9"/>
        <v>TungstenXinhai Rendan Shaoguan Tungsten Co., Ltd.</v>
      </c>
    </row>
    <row r="255" spans="1:25" s="228" customFormat="1" ht="20.399999999999999">
      <c r="A255" s="257" t="s">
        <v>1416</v>
      </c>
      <c r="B255" s="232" t="s">
        <v>2326</v>
      </c>
      <c r="C255" s="297" t="s">
        <v>2661</v>
      </c>
      <c r="D255" s="161" t="s">
        <v>2661</v>
      </c>
      <c r="E255" s="161" t="s">
        <v>2181</v>
      </c>
      <c r="F255" s="161" t="s">
        <v>1416</v>
      </c>
      <c r="G255" s="161" t="s">
        <v>5047</v>
      </c>
      <c r="H255" s="247">
        <f ca="1">IF(ISERROR($S255),"",OFFSET('Smelter Reference List'!$G$4,$S255-4,0))</f>
        <v>0</v>
      </c>
      <c r="I255" s="248" t="str">
        <f ca="1">IF(ISERROR($S255),"",OFFSET('Smelter Reference List'!$H$4,$S255-4,0))</f>
        <v>Hengyang</v>
      </c>
      <c r="J255" s="248" t="str">
        <f ca="1">IF(ISERROR($S255),"",OFFSET('Smelter Reference List'!$I$4,$S255-4,0))</f>
        <v>Hunan</v>
      </c>
      <c r="K255" s="245"/>
      <c r="L255" s="245"/>
      <c r="M255" s="245"/>
      <c r="N255" s="245"/>
      <c r="O255" s="245"/>
      <c r="P255" s="245"/>
      <c r="Q255" s="246"/>
      <c r="R255" s="233"/>
      <c r="S255" s="234">
        <f>IF(C255="",NA(),MATCH($B255&amp;$C255,'Smelter Reference List'!$J:$J,0))</f>
        <v>500</v>
      </c>
      <c r="T255" s="235"/>
      <c r="U255" s="235">
        <f t="shared" si="8"/>
        <v>0</v>
      </c>
      <c r="V255" s="235"/>
      <c r="W255" s="235"/>
      <c r="Y255" s="228" t="str">
        <f t="shared" si="9"/>
        <v>TungstenHunan Chunchang Nonferrous Metals Co., Ltd.</v>
      </c>
    </row>
    <row r="256" spans="1:25" s="228" customFormat="1" ht="20.399999999999999">
      <c r="A256" s="257" t="s">
        <v>1413</v>
      </c>
      <c r="B256" s="232" t="s">
        <v>2326</v>
      </c>
      <c r="C256" s="297" t="s">
        <v>1464</v>
      </c>
      <c r="D256" s="161" t="s">
        <v>1464</v>
      </c>
      <c r="E256" s="161" t="s">
        <v>2181</v>
      </c>
      <c r="F256" s="161" t="s">
        <v>1413</v>
      </c>
      <c r="G256" s="161" t="s">
        <v>5048</v>
      </c>
      <c r="H256" s="247">
        <f ca="1">IF(ISERROR($S256),"",OFFSET('Smelter Reference List'!$G$4,$S256-4,0))</f>
        <v>0</v>
      </c>
      <c r="I256" s="248" t="str">
        <f ca="1">IF(ISERROR($S256),"",OFFSET('Smelter Reference List'!$H$4,$S256-4,0))</f>
        <v>Yanshi</v>
      </c>
      <c r="J256" s="248" t="str">
        <f ca="1">IF(ISERROR($S256),"",OFFSET('Smelter Reference List'!$I$4,$S256-4,0))</f>
        <v>Fujian</v>
      </c>
      <c r="K256" s="245"/>
      <c r="L256" s="245"/>
      <c r="M256" s="245"/>
      <c r="N256" s="245"/>
      <c r="O256" s="245"/>
      <c r="P256" s="245"/>
      <c r="Q256" s="246"/>
      <c r="R256" s="233"/>
      <c r="S256" s="234">
        <f>IF(C256="",NA(),MATCH($B256&amp;$C256,'Smelter Reference List'!$J:$J,0))</f>
        <v>483</v>
      </c>
      <c r="T256" s="235"/>
      <c r="U256" s="235">
        <f t="shared" si="8"/>
        <v>0</v>
      </c>
      <c r="V256" s="235"/>
      <c r="W256" s="235"/>
      <c r="Y256" s="228" t="str">
        <f t="shared" si="9"/>
        <v>TungstenFujian Jinxin Tungsten Co., Ltd.</v>
      </c>
    </row>
    <row r="257" spans="1:25" s="228" customFormat="1" ht="20.399999999999999">
      <c r="A257" s="257" t="s">
        <v>1415</v>
      </c>
      <c r="B257" s="232" t="s">
        <v>2326</v>
      </c>
      <c r="C257" s="297" t="s">
        <v>2657</v>
      </c>
      <c r="D257" s="161" t="s">
        <v>2657</v>
      </c>
      <c r="E257" s="161" t="s">
        <v>2181</v>
      </c>
      <c r="F257" s="161" t="s">
        <v>1415</v>
      </c>
      <c r="G257" s="161" t="s">
        <v>5049</v>
      </c>
      <c r="H257" s="247">
        <f ca="1">IF(ISERROR($S257),"",OFFSET('Smelter Reference List'!$G$4,$S257-4,0))</f>
        <v>0</v>
      </c>
      <c r="I257" s="248" t="str">
        <f ca="1">IF(ISERROR($S257),"",OFFSET('Smelter Reference List'!$H$4,$S257-4,0))</f>
        <v>Yuanling</v>
      </c>
      <c r="J257" s="248" t="str">
        <f ca="1">IF(ISERROR($S257),"",OFFSET('Smelter Reference List'!$I$4,$S257-4,0))</f>
        <v>Hunan</v>
      </c>
      <c r="K257" s="245"/>
      <c r="L257" s="245"/>
      <c r="M257" s="245"/>
      <c r="N257" s="245"/>
      <c r="O257" s="245"/>
      <c r="P257" s="245"/>
      <c r="Q257" s="246"/>
      <c r="R257" s="233"/>
      <c r="S257" s="234">
        <f>IF(C257="",NA(),MATCH($B257&amp;$C257,'Smelter Reference List'!$J:$J,0))</f>
        <v>497</v>
      </c>
      <c r="T257" s="235"/>
      <c r="U257" s="235">
        <f t="shared" si="8"/>
        <v>0</v>
      </c>
      <c r="V257" s="235"/>
      <c r="W257" s="235"/>
      <c r="Y257" s="228" t="str">
        <f t="shared" si="9"/>
        <v>TungstenHunan Chenzhou Mining Group Co., Ltd.</v>
      </c>
    </row>
    <row r="258" spans="1:25" s="228" customFormat="1" ht="20.399999999999999">
      <c r="A258" s="257" t="s">
        <v>722</v>
      </c>
      <c r="B258" s="232" t="s">
        <v>2326</v>
      </c>
      <c r="C258" s="297" t="s">
        <v>721</v>
      </c>
      <c r="D258" s="161" t="s">
        <v>721</v>
      </c>
      <c r="E258" s="161" t="s">
        <v>2181</v>
      </c>
      <c r="F258" s="161" t="s">
        <v>722</v>
      </c>
      <c r="G258" s="161" t="s">
        <v>5050</v>
      </c>
      <c r="H258" s="247">
        <f ca="1">IF(ISERROR($S258),"",OFFSET('Smelter Reference List'!$G$4,$S258-4,0))</f>
        <v>0</v>
      </c>
      <c r="I258" s="248" t="str">
        <f ca="1">IF(ISERROR($S258),"",OFFSET('Smelter Reference List'!$H$4,$S258-4,0))</f>
        <v>Ganzhou</v>
      </c>
      <c r="J258" s="248" t="str">
        <f ca="1">IF(ISERROR($S258),"",OFFSET('Smelter Reference List'!$I$4,$S258-4,0))</f>
        <v>Jiangxi</v>
      </c>
      <c r="K258" s="245"/>
      <c r="L258" s="245"/>
      <c r="M258" s="245"/>
      <c r="N258" s="245"/>
      <c r="O258" s="245"/>
      <c r="P258" s="245"/>
      <c r="Q258" s="246"/>
      <c r="R258" s="233"/>
      <c r="S258" s="234">
        <f>IF(C258="",NA(),MATCH($B258&amp;$C258,'Smelter Reference List'!$J:$J,0))</f>
        <v>488</v>
      </c>
      <c r="T258" s="235"/>
      <c r="U258" s="235">
        <f t="shared" si="8"/>
        <v>0</v>
      </c>
      <c r="V258" s="235"/>
      <c r="W258" s="235"/>
      <c r="Y258" s="228" t="str">
        <f t="shared" si="9"/>
        <v>TungstenGanzhou Seadragon W &amp; Mo Co., Ltd.</v>
      </c>
    </row>
    <row r="259" spans="1:25" s="228" customFormat="1" ht="20.399999999999999">
      <c r="A259" s="257" t="s">
        <v>1423</v>
      </c>
      <c r="B259" s="232" t="s">
        <v>2326</v>
      </c>
      <c r="C259" s="297" t="s">
        <v>2663</v>
      </c>
      <c r="D259" s="161" t="s">
        <v>2663</v>
      </c>
      <c r="E259" s="161" t="s">
        <v>2181</v>
      </c>
      <c r="F259" s="161" t="s">
        <v>1423</v>
      </c>
      <c r="G259" s="161" t="s">
        <v>5051</v>
      </c>
      <c r="H259" s="247">
        <f ca="1">IF(ISERROR($S259),"",OFFSET('Smelter Reference List'!$G$4,$S259-4,0))</f>
        <v>0</v>
      </c>
      <c r="I259" s="248" t="str">
        <f ca="1">IF(ISERROR($S259),"",OFFSET('Smelter Reference List'!$H$4,$S259-4,0))</f>
        <v>Xiamen</v>
      </c>
      <c r="J259" s="248" t="str">
        <f ca="1">IF(ISERROR($S259),"",OFFSET('Smelter Reference List'!$I$4,$S259-4,0))</f>
        <v>Fujian</v>
      </c>
      <c r="K259" s="245"/>
      <c r="L259" s="245"/>
      <c r="M259" s="245"/>
      <c r="N259" s="245"/>
      <c r="O259" s="245"/>
      <c r="P259" s="245"/>
      <c r="Q259" s="246"/>
      <c r="R259" s="233"/>
      <c r="S259" s="234">
        <f>IF(C259="",NA(),MATCH($B259&amp;$C259,'Smelter Reference List'!$J:$J,0))</f>
        <v>532</v>
      </c>
      <c r="T259" s="235"/>
      <c r="U259" s="235">
        <f t="shared" si="8"/>
        <v>0</v>
      </c>
      <c r="V259" s="235"/>
      <c r="W259" s="235"/>
      <c r="Y259" s="228" t="str">
        <f t="shared" si="9"/>
        <v>TungstenXiamen Tungsten Co., Ltd.</v>
      </c>
    </row>
    <row r="260" spans="1:25" s="228" customFormat="1" ht="20.399999999999999">
      <c r="A260" s="257" t="s">
        <v>1419</v>
      </c>
      <c r="B260" s="232" t="s">
        <v>2326</v>
      </c>
      <c r="C260" s="297" t="s">
        <v>211</v>
      </c>
      <c r="D260" s="161" t="s">
        <v>211</v>
      </c>
      <c r="E260" s="161" t="s">
        <v>2181</v>
      </c>
      <c r="F260" s="161" t="s">
        <v>1419</v>
      </c>
      <c r="G260" s="161" t="s">
        <v>5052</v>
      </c>
      <c r="H260" s="247">
        <f ca="1">IF(ISERROR($S260),"",OFFSET('Smelter Reference List'!$G$4,$S260-4,0))</f>
        <v>0</v>
      </c>
      <c r="I260" s="248" t="str">
        <f ca="1">IF(ISERROR($S260),"",OFFSET('Smelter Reference List'!$H$4,$S260-4,0))</f>
        <v>Ganzhou</v>
      </c>
      <c r="J260" s="248" t="str">
        <f ca="1">IF(ISERROR($S260),"",OFFSET('Smelter Reference List'!$I$4,$S260-4,0))</f>
        <v>Jiangxi</v>
      </c>
      <c r="K260" s="245"/>
      <c r="L260" s="245"/>
      <c r="M260" s="245"/>
      <c r="N260" s="245"/>
      <c r="O260" s="245"/>
      <c r="P260" s="245"/>
      <c r="Q260" s="246"/>
      <c r="R260" s="233"/>
      <c r="S260" s="234">
        <f>IF(C260="",NA(),MATCH($B260&amp;$C260,'Smelter Reference List'!$J:$J,0))</f>
        <v>485</v>
      </c>
      <c r="T260" s="235"/>
      <c r="U260" s="235">
        <f t="shared" si="8"/>
        <v>0</v>
      </c>
      <c r="V260" s="235"/>
      <c r="W260" s="235"/>
      <c r="Y260" s="228" t="str">
        <f t="shared" si="9"/>
        <v>TungstenGanzhou Huaxing Tungsten Products Co., Ltd.</v>
      </c>
    </row>
    <row r="261" spans="1:25" s="228" customFormat="1" ht="20.399999999999999">
      <c r="A261" s="257" t="s">
        <v>1411</v>
      </c>
      <c r="B261" s="232" t="s">
        <v>2326</v>
      </c>
      <c r="C261" s="297" t="s">
        <v>2659</v>
      </c>
      <c r="D261" s="161" t="s">
        <v>2659</v>
      </c>
      <c r="E261" s="161" t="s">
        <v>2181</v>
      </c>
      <c r="F261" s="161" t="s">
        <v>1411</v>
      </c>
      <c r="G261" s="161" t="s">
        <v>5053</v>
      </c>
      <c r="H261" s="247">
        <f ca="1">IF(ISERROR($S261),"",OFFSET('Smelter Reference List'!$G$4,$S261-4,0))</f>
        <v>0</v>
      </c>
      <c r="I261" s="248" t="str">
        <f ca="1">IF(ISERROR($S261),"",OFFSET('Smelter Reference List'!$H$4,$S261-4,0))</f>
        <v>Ganzhou</v>
      </c>
      <c r="J261" s="248" t="str">
        <f ca="1">IF(ISERROR($S261),"",OFFSET('Smelter Reference List'!$I$4,$S261-4,0))</f>
        <v>Jiangxi</v>
      </c>
      <c r="K261" s="245"/>
      <c r="L261" s="245"/>
      <c r="M261" s="245"/>
      <c r="N261" s="245"/>
      <c r="O261" s="245"/>
      <c r="P261" s="245"/>
      <c r="Q261" s="246"/>
      <c r="R261" s="233"/>
      <c r="S261" s="234">
        <f>IF(C261="",NA(),MATCH($B261&amp;$C261,'Smelter Reference List'!$J:$J,0))</f>
        <v>480</v>
      </c>
      <c r="T261" s="235"/>
      <c r="U261" s="235">
        <f t="shared" si="8"/>
        <v>0</v>
      </c>
      <c r="V261" s="235"/>
      <c r="W261" s="235"/>
      <c r="Y261" s="228" t="str">
        <f t="shared" si="9"/>
        <v>TungstenChongyi Zhangyuan Tungsten Co., Ltd.</v>
      </c>
    </row>
    <row r="262" spans="1:25" s="228" customFormat="1" ht="20.399999999999999">
      <c r="A262" s="257" t="s">
        <v>1410</v>
      </c>
      <c r="B262" s="232" t="s">
        <v>2326</v>
      </c>
      <c r="C262" s="297" t="s">
        <v>2660</v>
      </c>
      <c r="D262" s="161" t="s">
        <v>2660</v>
      </c>
      <c r="E262" s="161" t="s">
        <v>2181</v>
      </c>
      <c r="F262" s="161" t="s">
        <v>1410</v>
      </c>
      <c r="G262" s="161" t="s">
        <v>5054</v>
      </c>
      <c r="H262" s="247">
        <f ca="1">IF(ISERROR($S262),"",OFFSET('Smelter Reference List'!$G$4,$S262-4,0))</f>
        <v>0</v>
      </c>
      <c r="I262" s="248" t="str">
        <f ca="1">IF(ISERROR($S262),"",OFFSET('Smelter Reference List'!$H$4,$S262-4,0))</f>
        <v>Chaozhou</v>
      </c>
      <c r="J262" s="248" t="str">
        <f ca="1">IF(ISERROR($S262),"",OFFSET('Smelter Reference List'!$I$4,$S262-4,0))</f>
        <v>Guangdong</v>
      </c>
      <c r="K262" s="245"/>
      <c r="L262" s="245"/>
      <c r="M262" s="245"/>
      <c r="N262" s="245"/>
      <c r="O262" s="245"/>
      <c r="P262" s="245"/>
      <c r="Q262" s="246"/>
      <c r="R262" s="233"/>
      <c r="S262" s="234">
        <f>IF(C262="",NA(),MATCH($B262&amp;$C262,'Smelter Reference List'!$J:$J,0))</f>
        <v>492</v>
      </c>
      <c r="T262" s="235"/>
      <c r="U262" s="235">
        <f t="shared" si="8"/>
        <v>0</v>
      </c>
      <c r="V262" s="235"/>
      <c r="W262" s="235"/>
      <c r="Y262" s="228" t="str">
        <f t="shared" si="9"/>
        <v>TungstenGuangdong Xianglu Tungsten Co., Ltd.</v>
      </c>
    </row>
    <row r="263" spans="1:25" s="228" customFormat="1" ht="20.399999999999999">
      <c r="A263" s="257" t="s">
        <v>1422</v>
      </c>
      <c r="B263" s="232" t="s">
        <v>2326</v>
      </c>
      <c r="C263" s="297" t="s">
        <v>1785</v>
      </c>
      <c r="D263" s="161" t="s">
        <v>1785</v>
      </c>
      <c r="E263" s="161" t="s">
        <v>2155</v>
      </c>
      <c r="F263" s="161" t="s">
        <v>1422</v>
      </c>
      <c r="G263" s="161" t="s">
        <v>5055</v>
      </c>
      <c r="H263" s="247">
        <f ca="1">IF(ISERROR($S263),"",OFFSET('Smelter Reference List'!$G$4,$S263-4,0))</f>
        <v>0</v>
      </c>
      <c r="I263" s="248" t="str">
        <f ca="1">IF(ISERROR($S263),"",OFFSET('Smelter Reference List'!$H$4,$S263-4,0))</f>
        <v>St. Martin i-S</v>
      </c>
      <c r="J263" s="248" t="str">
        <f ca="1">IF(ISERROR($S263),"",OFFSET('Smelter Reference List'!$I$4,$S263-4,0))</f>
        <v>Styria</v>
      </c>
      <c r="K263" s="245"/>
      <c r="L263" s="245"/>
      <c r="M263" s="245"/>
      <c r="N263" s="245"/>
      <c r="O263" s="245"/>
      <c r="P263" s="245"/>
      <c r="Q263" s="246"/>
      <c r="R263" s="233"/>
      <c r="S263" s="234">
        <f>IF(C263="",NA(),MATCH($B263&amp;$C263,'Smelter Reference List'!$J:$J,0))</f>
        <v>528</v>
      </c>
      <c r="T263" s="235"/>
      <c r="U263" s="235">
        <f t="shared" si="8"/>
        <v>0</v>
      </c>
      <c r="V263" s="235"/>
      <c r="W263" s="235"/>
      <c r="Y263" s="228" t="str">
        <f t="shared" si="9"/>
        <v>TungstenWolfram Bergbau und Hütten AG</v>
      </c>
    </row>
    <row r="264" spans="1:25" s="228" customFormat="1" ht="20.399999999999999">
      <c r="A264" s="257" t="s">
        <v>2718</v>
      </c>
      <c r="B264" s="232" t="s">
        <v>2326</v>
      </c>
      <c r="C264" s="297" t="s">
        <v>2717</v>
      </c>
      <c r="D264" s="161" t="s">
        <v>2717</v>
      </c>
      <c r="E264" s="161" t="s">
        <v>2181</v>
      </c>
      <c r="F264" s="161" t="s">
        <v>2718</v>
      </c>
      <c r="G264" s="161"/>
      <c r="H264" s="247">
        <f ca="1">IF(ISERROR($S264),"",OFFSET('Smelter Reference List'!$G$4,$S264-4,0))</f>
        <v>0</v>
      </c>
      <c r="I264" s="248" t="str">
        <f ca="1">IF(ISERROR($S264),"",OFFSET('Smelter Reference List'!$H$4,$S264-4,0))</f>
        <v>Chenzhou</v>
      </c>
      <c r="J264" s="248" t="str">
        <f ca="1">IF(ISERROR($S264),"",OFFSET('Smelter Reference List'!$I$4,$S264-4,0))</f>
        <v>Hunan</v>
      </c>
      <c r="K264" s="245"/>
      <c r="L264" s="245"/>
      <c r="M264" s="245"/>
      <c r="N264" s="245"/>
      <c r="O264" s="245"/>
      <c r="P264" s="245"/>
      <c r="Q264" s="246"/>
      <c r="R264" s="233"/>
      <c r="S264" s="234">
        <f>IF(C264="",NA(),MATCH($B264&amp;$C264,'Smelter Reference List'!$J:$J,0))</f>
        <v>478</v>
      </c>
      <c r="T264" s="235"/>
      <c r="U264" s="235">
        <f t="shared" si="8"/>
        <v>0</v>
      </c>
      <c r="V264" s="235"/>
      <c r="W264" s="235"/>
      <c r="Y264" s="228" t="str">
        <f t="shared" si="9"/>
        <v>TungstenChenzhou Diamond Tungsten Products Co., Ltd.</v>
      </c>
    </row>
    <row r="265" spans="1:25" s="228" customFormat="1" ht="20.399999999999999">
      <c r="A265" s="257" t="s">
        <v>3592</v>
      </c>
      <c r="B265" s="232" t="s">
        <v>2326</v>
      </c>
      <c r="C265" s="297" t="s">
        <v>3591</v>
      </c>
      <c r="D265" s="161" t="s">
        <v>3591</v>
      </c>
      <c r="E265" s="161" t="s">
        <v>2181</v>
      </c>
      <c r="F265" s="161" t="s">
        <v>3592</v>
      </c>
      <c r="G265" s="161"/>
      <c r="H265" s="247">
        <f ca="1">IF(ISERROR($S265),"",OFFSET('Smelter Reference List'!$G$4,$S265-4,0))</f>
        <v>0</v>
      </c>
      <c r="I265" s="248" t="str">
        <f ca="1">IF(ISERROR($S265),"",OFFSET('Smelter Reference List'!$H$4,$S265-4,0))</f>
        <v>Hengyang</v>
      </c>
      <c r="J265" s="248" t="str">
        <f ca="1">IF(ISERROR($S265),"",OFFSET('Smelter Reference List'!$I$4,$S265-4,0))</f>
        <v>Hunan</v>
      </c>
      <c r="K265" s="245"/>
      <c r="L265" s="245"/>
      <c r="M265" s="245"/>
      <c r="N265" s="245"/>
      <c r="O265" s="245"/>
      <c r="P265" s="245"/>
      <c r="Q265" s="246"/>
      <c r="R265" s="233"/>
      <c r="S265" s="234">
        <f>IF(C265="",NA(),MATCH($B265&amp;$C265,'Smelter Reference List'!$J:$J,0))</f>
        <v>498</v>
      </c>
      <c r="T265" s="235"/>
      <c r="U265" s="235">
        <f t="shared" si="8"/>
        <v>0</v>
      </c>
      <c r="V265" s="235"/>
      <c r="W265" s="235"/>
      <c r="Y265" s="228" t="str">
        <f t="shared" si="9"/>
        <v>TungstenHunan Chuangda Vanadium Tungsten Co., Ltd. Wuji</v>
      </c>
    </row>
    <row r="266" spans="1:25" s="228" customFormat="1" ht="20.399999999999999">
      <c r="A266" s="257" t="s">
        <v>3597</v>
      </c>
      <c r="B266" s="232" t="s">
        <v>2326</v>
      </c>
      <c r="C266" s="297" t="s">
        <v>3596</v>
      </c>
      <c r="D266" s="161" t="s">
        <v>3596</v>
      </c>
      <c r="E266" s="161" t="s">
        <v>1717</v>
      </c>
      <c r="F266" s="161" t="s">
        <v>3597</v>
      </c>
      <c r="G266" s="161"/>
      <c r="H266" s="247">
        <f ca="1">IF(ISERROR($S266),"",OFFSET('Smelter Reference List'!$G$4,$S266-4,0))</f>
        <v>0</v>
      </c>
      <c r="I266" s="248" t="str">
        <f ca="1">IF(ISERROR($S266),"",OFFSET('Smelter Reference List'!$H$4,$S266-4,0))</f>
        <v>Nalchik</v>
      </c>
      <c r="J266" s="248" t="str">
        <f ca="1">IF(ISERROR($S266),"",OFFSET('Smelter Reference List'!$I$4,$S266-4,0))</f>
        <v>Kabardino-Balkar Republic</v>
      </c>
      <c r="K266" s="245"/>
      <c r="L266" s="245"/>
      <c r="M266" s="245"/>
      <c r="N266" s="245"/>
      <c r="O266" s="245"/>
      <c r="P266" s="245"/>
      <c r="Q266" s="246"/>
      <c r="R266" s="233"/>
      <c r="S266" s="234">
        <f>IF(C266="",NA(),MATCH($B266&amp;$C266,'Smelter Reference List'!$J:$J,0))</f>
        <v>501</v>
      </c>
      <c r="T266" s="235"/>
      <c r="U266" s="235">
        <f t="shared" si="8"/>
        <v>0</v>
      </c>
      <c r="V266" s="235"/>
      <c r="W266" s="235"/>
      <c r="Y266" s="228" t="str">
        <f t="shared" si="9"/>
        <v>TungstenHydrometallurg, JSC</v>
      </c>
    </row>
    <row r="267" spans="1:25" s="228" customFormat="1" ht="20.399999999999999">
      <c r="A267" s="257" t="s">
        <v>2763</v>
      </c>
      <c r="B267" s="232" t="s">
        <v>2326</v>
      </c>
      <c r="C267" s="297" t="s">
        <v>2762</v>
      </c>
      <c r="D267" s="161" t="s">
        <v>2762</v>
      </c>
      <c r="E267" s="161" t="s">
        <v>2181</v>
      </c>
      <c r="F267" s="161" t="s">
        <v>2763</v>
      </c>
      <c r="G267" s="161"/>
      <c r="H267" s="247">
        <f ca="1">IF(ISERROR($S267),"",OFFSET('Smelter Reference List'!$G$4,$S267-4,0))</f>
        <v>0</v>
      </c>
      <c r="I267" s="248" t="str">
        <f ca="1">IF(ISERROR($S267),"",OFFSET('Smelter Reference List'!$H$4,$S267-4,0))</f>
        <v>Ganzhou</v>
      </c>
      <c r="J267" s="248" t="str">
        <f ca="1">IF(ISERROR($S267),"",OFFSET('Smelter Reference List'!$I$4,$S267-4,0))</f>
        <v>Jiangxi</v>
      </c>
      <c r="K267" s="245"/>
      <c r="L267" s="245"/>
      <c r="M267" s="245"/>
      <c r="N267" s="245"/>
      <c r="O267" s="245"/>
      <c r="P267" s="245"/>
      <c r="Q267" s="246"/>
      <c r="R267" s="233"/>
      <c r="S267" s="234">
        <f>IF(C267="",NA(),MATCH($B267&amp;$C267,'Smelter Reference List'!$J:$J,0))</f>
        <v>503</v>
      </c>
      <c r="T267" s="235"/>
      <c r="U267" s="235">
        <f t="shared" si="8"/>
        <v>0</v>
      </c>
      <c r="V267" s="235"/>
      <c r="W267" s="235"/>
      <c r="Y267" s="228" t="str">
        <f t="shared" si="9"/>
        <v>TungstenJiangwu H.C. Starck Tungsten Products Co., Ltd.</v>
      </c>
    </row>
    <row r="268" spans="1:25" s="228" customFormat="1" ht="20.399999999999999">
      <c r="A268" s="257" t="s">
        <v>3594</v>
      </c>
      <c r="B268" s="232" t="s">
        <v>2326</v>
      </c>
      <c r="C268" s="297" t="s">
        <v>3593</v>
      </c>
      <c r="D268" s="161" t="s">
        <v>3593</v>
      </c>
      <c r="E268" s="161" t="s">
        <v>1759</v>
      </c>
      <c r="F268" s="161" t="s">
        <v>3594</v>
      </c>
      <c r="G268" s="161"/>
      <c r="H268" s="247">
        <f ca="1">IF(ISERROR($S268),"",OFFSET('Smelter Reference List'!$G$4,$S268-4,0))</f>
        <v>0</v>
      </c>
      <c r="I268" s="248" t="str">
        <f ca="1">IF(ISERROR($S268),"",OFFSET('Smelter Reference List'!$H$4,$S268-4,0))</f>
        <v>Depew</v>
      </c>
      <c r="J268" s="248" t="str">
        <f ca="1">IF(ISERROR($S268),"",OFFSET('Smelter Reference List'!$I$4,$S268-4,0))</f>
        <v>New York</v>
      </c>
      <c r="K268" s="245"/>
      <c r="L268" s="245"/>
      <c r="M268" s="245"/>
      <c r="N268" s="245"/>
      <c r="O268" s="245"/>
      <c r="P268" s="245"/>
      <c r="Q268" s="246"/>
      <c r="R268" s="233"/>
      <c r="S268" s="234">
        <f>IF(C268="",NA(),MATCH($B268&amp;$C268,'Smelter Reference List'!$J:$J,0))</f>
        <v>517</v>
      </c>
      <c r="T268" s="235"/>
      <c r="U268" s="235">
        <f t="shared" si="8"/>
        <v>0</v>
      </c>
      <c r="V268" s="235"/>
      <c r="W268" s="235"/>
      <c r="Y268" s="228" t="str">
        <f t="shared" si="9"/>
        <v>TungstenNiagara Refining LLC</v>
      </c>
    </row>
    <row r="269" spans="1:25" s="228" customFormat="1" ht="20.399999999999999">
      <c r="A269" s="257" t="s">
        <v>2764</v>
      </c>
      <c r="B269" s="232" t="s">
        <v>2326</v>
      </c>
      <c r="C269" s="297" t="s">
        <v>2765</v>
      </c>
      <c r="D269" s="161" t="s">
        <v>2765</v>
      </c>
      <c r="E269" s="161" t="s">
        <v>1766</v>
      </c>
      <c r="F269" s="161" t="s">
        <v>2764</v>
      </c>
      <c r="G269" s="161"/>
      <c r="H269" s="247">
        <f ca="1">IF(ISERROR($S269),"",OFFSET('Smelter Reference List'!$G$4,$S269-4,0))</f>
        <v>0</v>
      </c>
      <c r="I269" s="248" t="str">
        <f ca="1">IF(ISERROR($S269),"",OFFSET('Smelter Reference List'!$H$4,$S269-4,0))</f>
        <v>Dai Tu</v>
      </c>
      <c r="J269" s="248" t="str">
        <f ca="1">IF(ISERROR($S269),"",OFFSET('Smelter Reference List'!$I$4,$S269-4,0))</f>
        <v>Thai Nguyen</v>
      </c>
      <c r="K269" s="245"/>
      <c r="L269" s="245"/>
      <c r="M269" s="245"/>
      <c r="N269" s="245"/>
      <c r="O269" s="245"/>
      <c r="P269" s="245"/>
      <c r="Q269" s="246"/>
      <c r="R269" s="233"/>
      <c r="S269" s="234">
        <f>IF(C269="",NA(),MATCH($B269&amp;$C269,'Smelter Reference List'!$J:$J,0))</f>
        <v>518</v>
      </c>
      <c r="T269" s="235"/>
      <c r="U269" s="235">
        <f t="shared" si="8"/>
        <v>0</v>
      </c>
      <c r="V269" s="235"/>
      <c r="W269" s="235"/>
      <c r="Y269" s="228" t="str">
        <f t="shared" si="9"/>
        <v>TungstenNui Phao H.C. Starck Tungsten Chemicals Manufacturing LLC</v>
      </c>
    </row>
    <row r="270" spans="1:25" s="228" customFormat="1" ht="20.399999999999999">
      <c r="A270" s="257" t="s">
        <v>4376</v>
      </c>
      <c r="B270" s="232" t="s">
        <v>2326</v>
      </c>
      <c r="C270" s="297" t="s">
        <v>4752</v>
      </c>
      <c r="D270" s="161" t="s">
        <v>4752</v>
      </c>
      <c r="E270" s="161" t="s">
        <v>1705</v>
      </c>
      <c r="F270" s="161" t="s">
        <v>4376</v>
      </c>
      <c r="G270" s="161"/>
      <c r="H270" s="247">
        <f ca="1">IF(ISERROR($S270),"",OFFSET('Smelter Reference List'!$G$4,$S270-4,0))</f>
        <v>0</v>
      </c>
      <c r="I270" s="248" t="str">
        <f ca="1">IF(ISERROR($S270),"",OFFSET('Smelter Reference List'!$H$4,$S270-4,0))</f>
        <v>Marilao</v>
      </c>
      <c r="J270" s="248" t="str">
        <f ca="1">IF(ISERROR($S270),"",OFFSET('Smelter Reference List'!$I$4,$S270-4,0))</f>
        <v>Bulacan</v>
      </c>
      <c r="K270" s="245"/>
      <c r="L270" s="245"/>
      <c r="M270" s="245"/>
      <c r="N270" s="245"/>
      <c r="O270" s="245"/>
      <c r="P270" s="245"/>
      <c r="Q270" s="246"/>
      <c r="R270" s="233"/>
      <c r="S270" s="234">
        <f>IF(C270="",NA(),MATCH($B270&amp;$C270,'Smelter Reference List'!$J:$J,0))</f>
        <v>519</v>
      </c>
      <c r="T270" s="235"/>
      <c r="U270" s="235">
        <f t="shared" si="8"/>
        <v>0</v>
      </c>
      <c r="V270" s="235"/>
      <c r="W270" s="235"/>
      <c r="Y270" s="228" t="str">
        <f t="shared" si="9"/>
        <v>TungstenPhilippine Chuangxin Industrial Co., Inc.</v>
      </c>
    </row>
    <row r="271" spans="1:25" s="228" customFormat="1" ht="20.399999999999999">
      <c r="A271" s="257"/>
      <c r="B271" s="232" t="str">
        <f>IF(LEN(A271)=0,"",INDEX('Smelter Reference List'!$A:$A,MATCH($A271,'Smelter Reference List'!$E:$E,0)))</f>
        <v/>
      </c>
      <c r="C271" s="297" t="str">
        <f>IF(LEN(A271)=0,"",INDEX('Smelter Reference List'!$C:$C,MATCH($A271,'Smelter Reference List'!$E:$E,0)))</f>
        <v/>
      </c>
      <c r="D271" s="161" t="str">
        <f ca="1">IF(ISERROR($S271),"",OFFSET('Smelter Reference List'!$C$4,$S271-4,0)&amp;"")</f>
        <v/>
      </c>
      <c r="E271" s="161" t="str">
        <f ca="1">IF(ISERROR($S271),"",OFFSET('Smelter Reference List'!$D$4,$S271-4,0)&amp;"")</f>
        <v/>
      </c>
      <c r="F271" s="161" t="str">
        <f ca="1">IF(ISERROR($S271),"",OFFSET('Smelter Reference List'!$E$4,$S271-4,0))</f>
        <v/>
      </c>
      <c r="G271" s="161" t="str">
        <f ca="1">IF(C271=$U$4,"Enter smelter details", IF(ISERROR($S271),"",OFFSET('Smelter Reference List'!$F$4,$S271-4,0)))</f>
        <v/>
      </c>
      <c r="H271" s="247" t="str">
        <f ca="1">IF(ISERROR($S271),"",OFFSET('Smelter Reference List'!$G$4,$S271-4,0))</f>
        <v/>
      </c>
      <c r="I271" s="248" t="str">
        <f ca="1">IF(ISERROR($S271),"",OFFSET('Smelter Reference List'!$H$4,$S271-4,0))</f>
        <v/>
      </c>
      <c r="J271" s="248" t="str">
        <f ca="1">IF(ISERROR($S271),"",OFFSET('Smelter Reference List'!$I$4,$S271-4,0))</f>
        <v/>
      </c>
      <c r="K271" s="245"/>
      <c r="L271" s="245"/>
      <c r="M271" s="245"/>
      <c r="N271" s="245"/>
      <c r="O271" s="245"/>
      <c r="P271" s="245"/>
      <c r="Q271" s="246"/>
      <c r="R271" s="233"/>
      <c r="S271" s="234" t="e">
        <f>IF(C271="",NA(),MATCH($B271&amp;$C271,'Smelter Reference List'!$J:$J,0))</f>
        <v>#N/A</v>
      </c>
      <c r="T271" s="235"/>
      <c r="U271" s="235">
        <f t="shared" ca="1" si="8"/>
        <v>0</v>
      </c>
      <c r="V271" s="235"/>
      <c r="W271" s="235"/>
      <c r="Y271" s="228" t="str">
        <f t="shared" si="9"/>
        <v/>
      </c>
    </row>
    <row r="272" spans="1:25" s="228" customFormat="1" ht="20.399999999999999">
      <c r="A272" s="257"/>
      <c r="B272" s="232" t="str">
        <f>IF(LEN(A272)=0,"",INDEX('Smelter Reference List'!$A:$A,MATCH($A272,'Smelter Reference List'!$E:$E,0)))</f>
        <v/>
      </c>
      <c r="C272" s="297" t="str">
        <f>IF(LEN(A272)=0,"",INDEX('Smelter Reference List'!$C:$C,MATCH($A272,'Smelter Reference List'!$E:$E,0)))</f>
        <v/>
      </c>
      <c r="D272" s="161" t="str">
        <f ca="1">IF(ISERROR($S272),"",OFFSET('Smelter Reference List'!$C$4,$S272-4,0)&amp;"")</f>
        <v/>
      </c>
      <c r="E272" s="161" t="str">
        <f ca="1">IF(ISERROR($S272),"",OFFSET('Smelter Reference List'!$D$4,$S272-4,0)&amp;"")</f>
        <v/>
      </c>
      <c r="F272" s="161" t="str">
        <f ca="1">IF(ISERROR($S272),"",OFFSET('Smelter Reference List'!$E$4,$S272-4,0))</f>
        <v/>
      </c>
      <c r="G272" s="161" t="str">
        <f ca="1">IF(C272=$U$4,"Enter smelter details", IF(ISERROR($S272),"",OFFSET('Smelter Reference List'!$F$4,$S272-4,0)))</f>
        <v/>
      </c>
      <c r="H272" s="247" t="str">
        <f ca="1">IF(ISERROR($S272),"",OFFSET('Smelter Reference List'!$G$4,$S272-4,0))</f>
        <v/>
      </c>
      <c r="I272" s="248" t="str">
        <f ca="1">IF(ISERROR($S272),"",OFFSET('Smelter Reference List'!$H$4,$S272-4,0))</f>
        <v/>
      </c>
      <c r="J272" s="248" t="str">
        <f ca="1">IF(ISERROR($S272),"",OFFSET('Smelter Reference List'!$I$4,$S272-4,0))</f>
        <v/>
      </c>
      <c r="K272" s="245"/>
      <c r="L272" s="245"/>
      <c r="M272" s="245"/>
      <c r="N272" s="245"/>
      <c r="O272" s="245"/>
      <c r="P272" s="245"/>
      <c r="Q272" s="246"/>
      <c r="R272" s="233"/>
      <c r="S272" s="234" t="e">
        <f>IF(C272="",NA(),MATCH($B272&amp;$C272,'Smelter Reference List'!$J:$J,0))</f>
        <v>#N/A</v>
      </c>
      <c r="T272" s="235"/>
      <c r="U272" s="235">
        <f t="shared" ca="1" si="8"/>
        <v>0</v>
      </c>
      <c r="V272" s="235"/>
      <c r="W272" s="235"/>
      <c r="Y272" s="228" t="str">
        <f t="shared" si="9"/>
        <v/>
      </c>
    </row>
    <row r="273" spans="1:25" s="228" customFormat="1" ht="20.399999999999999">
      <c r="A273" s="257"/>
      <c r="B273" s="232" t="str">
        <f>IF(LEN(A273)=0,"",INDEX('Smelter Reference List'!$A:$A,MATCH($A273,'Smelter Reference List'!$E:$E,0)))</f>
        <v/>
      </c>
      <c r="C273" s="297" t="str">
        <f>IF(LEN(A273)=0,"",INDEX('Smelter Reference List'!$C:$C,MATCH($A273,'Smelter Reference List'!$E:$E,0)))</f>
        <v/>
      </c>
      <c r="D273" s="161" t="str">
        <f ca="1">IF(ISERROR($S273),"",OFFSET('Smelter Reference List'!$C$4,$S273-4,0)&amp;"")</f>
        <v/>
      </c>
      <c r="E273" s="161" t="str">
        <f ca="1">IF(ISERROR($S273),"",OFFSET('Smelter Reference List'!$D$4,$S273-4,0)&amp;"")</f>
        <v/>
      </c>
      <c r="F273" s="161" t="str">
        <f ca="1">IF(ISERROR($S273),"",OFFSET('Smelter Reference List'!$E$4,$S273-4,0))</f>
        <v/>
      </c>
      <c r="G273" s="161" t="str">
        <f ca="1">IF(C273=$U$4,"Enter smelter details", IF(ISERROR($S273),"",OFFSET('Smelter Reference List'!$F$4,$S273-4,0)))</f>
        <v/>
      </c>
      <c r="H273" s="247" t="str">
        <f ca="1">IF(ISERROR($S273),"",OFFSET('Smelter Reference List'!$G$4,$S273-4,0))</f>
        <v/>
      </c>
      <c r="I273" s="248" t="str">
        <f ca="1">IF(ISERROR($S273),"",OFFSET('Smelter Reference List'!$H$4,$S273-4,0))</f>
        <v/>
      </c>
      <c r="J273" s="248" t="str">
        <f ca="1">IF(ISERROR($S273),"",OFFSET('Smelter Reference List'!$I$4,$S273-4,0))</f>
        <v/>
      </c>
      <c r="K273" s="245"/>
      <c r="L273" s="245"/>
      <c r="M273" s="245"/>
      <c r="N273" s="245"/>
      <c r="O273" s="245"/>
      <c r="P273" s="245"/>
      <c r="Q273" s="246"/>
      <c r="R273" s="233"/>
      <c r="S273" s="234" t="e">
        <f>IF(C273="",NA(),MATCH($B273&amp;$C273,'Smelter Reference List'!$J:$J,0))</f>
        <v>#N/A</v>
      </c>
      <c r="T273" s="235"/>
      <c r="U273" s="235">
        <f t="shared" ca="1" si="8"/>
        <v>0</v>
      </c>
      <c r="V273" s="235"/>
      <c r="W273" s="235"/>
      <c r="Y273" s="228" t="str">
        <f t="shared" si="9"/>
        <v/>
      </c>
    </row>
    <row r="274" spans="1:25" s="228" customFormat="1" ht="20.399999999999999">
      <c r="A274" s="257"/>
      <c r="B274" s="232" t="str">
        <f>IF(LEN(A274)=0,"",INDEX('Smelter Reference List'!$A:$A,MATCH($A274,'Smelter Reference List'!$E:$E,0)))</f>
        <v/>
      </c>
      <c r="C274" s="297" t="str">
        <f>IF(LEN(A274)=0,"",INDEX('Smelter Reference List'!$C:$C,MATCH($A274,'Smelter Reference List'!$E:$E,0)))</f>
        <v/>
      </c>
      <c r="D274" s="161" t="str">
        <f ca="1">IF(ISERROR($S274),"",OFFSET('Smelter Reference List'!$C$4,$S274-4,0)&amp;"")</f>
        <v/>
      </c>
      <c r="E274" s="161" t="str">
        <f ca="1">IF(ISERROR($S274),"",OFFSET('Smelter Reference List'!$D$4,$S274-4,0)&amp;"")</f>
        <v/>
      </c>
      <c r="F274" s="161" t="str">
        <f ca="1">IF(ISERROR($S274),"",OFFSET('Smelter Reference List'!$E$4,$S274-4,0))</f>
        <v/>
      </c>
      <c r="G274" s="161" t="str">
        <f ca="1">IF(C274=$U$4,"Enter smelter details", IF(ISERROR($S274),"",OFFSET('Smelter Reference List'!$F$4,$S274-4,0)))</f>
        <v/>
      </c>
      <c r="H274" s="247" t="str">
        <f ca="1">IF(ISERROR($S274),"",OFFSET('Smelter Reference List'!$G$4,$S274-4,0))</f>
        <v/>
      </c>
      <c r="I274" s="248" t="str">
        <f ca="1">IF(ISERROR($S274),"",OFFSET('Smelter Reference List'!$H$4,$S274-4,0))</f>
        <v/>
      </c>
      <c r="J274" s="248" t="str">
        <f ca="1">IF(ISERROR($S274),"",OFFSET('Smelter Reference List'!$I$4,$S274-4,0))</f>
        <v/>
      </c>
      <c r="K274" s="245"/>
      <c r="L274" s="245"/>
      <c r="M274" s="245"/>
      <c r="N274" s="245"/>
      <c r="O274" s="245"/>
      <c r="P274" s="245"/>
      <c r="Q274" s="246"/>
      <c r="R274" s="233"/>
      <c r="S274" s="234" t="e">
        <f>IF(C274="",NA(),MATCH($B274&amp;$C274,'Smelter Reference List'!$J:$J,0))</f>
        <v>#N/A</v>
      </c>
      <c r="T274" s="235"/>
      <c r="U274" s="235">
        <f t="shared" ca="1" si="8"/>
        <v>0</v>
      </c>
      <c r="V274" s="235"/>
      <c r="W274" s="235"/>
      <c r="Y274" s="228" t="str">
        <f t="shared" si="9"/>
        <v/>
      </c>
    </row>
    <row r="275" spans="1:25" s="228" customFormat="1" ht="20.399999999999999">
      <c r="A275" s="257"/>
      <c r="B275" s="232" t="str">
        <f>IF(LEN(A275)=0,"",INDEX('Smelter Reference List'!$A:$A,MATCH($A275,'Smelter Reference List'!$E:$E,0)))</f>
        <v/>
      </c>
      <c r="C275" s="297" t="str">
        <f>IF(LEN(A275)=0,"",INDEX('Smelter Reference List'!$C:$C,MATCH($A275,'Smelter Reference List'!$E:$E,0)))</f>
        <v/>
      </c>
      <c r="D275" s="161" t="str">
        <f ca="1">IF(ISERROR($S275),"",OFFSET('Smelter Reference List'!$C$4,$S275-4,0)&amp;"")</f>
        <v/>
      </c>
      <c r="E275" s="161" t="str">
        <f ca="1">IF(ISERROR($S275),"",OFFSET('Smelter Reference List'!$D$4,$S275-4,0)&amp;"")</f>
        <v/>
      </c>
      <c r="F275" s="161" t="str">
        <f ca="1">IF(ISERROR($S275),"",OFFSET('Smelter Reference List'!$E$4,$S275-4,0))</f>
        <v/>
      </c>
      <c r="G275" s="161" t="str">
        <f ca="1">IF(C275=$U$4,"Enter smelter details", IF(ISERROR($S275),"",OFFSET('Smelter Reference List'!$F$4,$S275-4,0)))</f>
        <v/>
      </c>
      <c r="H275" s="247" t="str">
        <f ca="1">IF(ISERROR($S275),"",OFFSET('Smelter Reference List'!$G$4,$S275-4,0))</f>
        <v/>
      </c>
      <c r="I275" s="248" t="str">
        <f ca="1">IF(ISERROR($S275),"",OFFSET('Smelter Reference List'!$H$4,$S275-4,0))</f>
        <v/>
      </c>
      <c r="J275" s="248" t="str">
        <f ca="1">IF(ISERROR($S275),"",OFFSET('Smelter Reference List'!$I$4,$S275-4,0))</f>
        <v/>
      </c>
      <c r="K275" s="245"/>
      <c r="L275" s="245"/>
      <c r="M275" s="245"/>
      <c r="N275" s="245"/>
      <c r="O275" s="245"/>
      <c r="P275" s="245"/>
      <c r="Q275" s="246"/>
      <c r="R275" s="233"/>
      <c r="S275" s="234" t="e">
        <f>IF(C275="",NA(),MATCH($B275&amp;$C275,'Smelter Reference List'!$J:$J,0))</f>
        <v>#N/A</v>
      </c>
      <c r="T275" s="235"/>
      <c r="U275" s="235">
        <f t="shared" ca="1" si="8"/>
        <v>0</v>
      </c>
      <c r="V275" s="235"/>
      <c r="W275" s="235"/>
      <c r="Y275" s="228" t="str">
        <f t="shared" si="9"/>
        <v/>
      </c>
    </row>
    <row r="276" spans="1:25" s="228" customFormat="1" ht="20.399999999999999">
      <c r="A276" s="257"/>
      <c r="B276" s="232" t="str">
        <f>IF(LEN(A276)=0,"",INDEX('Smelter Reference List'!$A:$A,MATCH($A276,'Smelter Reference List'!$E:$E,0)))</f>
        <v/>
      </c>
      <c r="C276" s="297" t="str">
        <f>IF(LEN(A276)=0,"",INDEX('Smelter Reference List'!$C:$C,MATCH($A276,'Smelter Reference List'!$E:$E,0)))</f>
        <v/>
      </c>
      <c r="D276" s="161" t="str">
        <f ca="1">IF(ISERROR($S276),"",OFFSET('Smelter Reference List'!$C$4,$S276-4,0)&amp;"")</f>
        <v/>
      </c>
      <c r="E276" s="161" t="str">
        <f ca="1">IF(ISERROR($S276),"",OFFSET('Smelter Reference List'!$D$4,$S276-4,0)&amp;"")</f>
        <v/>
      </c>
      <c r="F276" s="161" t="str">
        <f ca="1">IF(ISERROR($S276),"",OFFSET('Smelter Reference List'!$E$4,$S276-4,0))</f>
        <v/>
      </c>
      <c r="G276" s="161" t="str">
        <f ca="1">IF(C276=$U$4,"Enter smelter details", IF(ISERROR($S276),"",OFFSET('Smelter Reference List'!$F$4,$S276-4,0)))</f>
        <v/>
      </c>
      <c r="H276" s="247" t="str">
        <f ca="1">IF(ISERROR($S276),"",OFFSET('Smelter Reference List'!$G$4,$S276-4,0))</f>
        <v/>
      </c>
      <c r="I276" s="248" t="str">
        <f ca="1">IF(ISERROR($S276),"",OFFSET('Smelter Reference List'!$H$4,$S276-4,0))</f>
        <v/>
      </c>
      <c r="J276" s="248" t="str">
        <f ca="1">IF(ISERROR($S276),"",OFFSET('Smelter Reference List'!$I$4,$S276-4,0))</f>
        <v/>
      </c>
      <c r="K276" s="245"/>
      <c r="L276" s="245"/>
      <c r="M276" s="245"/>
      <c r="N276" s="245"/>
      <c r="O276" s="245"/>
      <c r="P276" s="245"/>
      <c r="Q276" s="246"/>
      <c r="R276" s="233"/>
      <c r="S276" s="234" t="e">
        <f>IF(C276="",NA(),MATCH($B276&amp;$C276,'Smelter Reference List'!$J:$J,0))</f>
        <v>#N/A</v>
      </c>
      <c r="T276" s="235"/>
      <c r="U276" s="235">
        <f t="shared" ca="1" si="8"/>
        <v>0</v>
      </c>
      <c r="V276" s="235"/>
      <c r="W276" s="235"/>
      <c r="Y276" s="228" t="str">
        <f t="shared" si="9"/>
        <v/>
      </c>
    </row>
    <row r="277" spans="1:25" s="228" customFormat="1" ht="20.399999999999999">
      <c r="A277" s="257"/>
      <c r="B277" s="232" t="str">
        <f>IF(LEN(A277)=0,"",INDEX('Smelter Reference List'!$A:$A,MATCH($A277,'Smelter Reference List'!$E:$E,0)))</f>
        <v/>
      </c>
      <c r="C277" s="297" t="str">
        <f>IF(LEN(A277)=0,"",INDEX('Smelter Reference List'!$C:$C,MATCH($A277,'Smelter Reference List'!$E:$E,0)))</f>
        <v/>
      </c>
      <c r="D277" s="161" t="str">
        <f ca="1">IF(ISERROR($S277),"",OFFSET('Smelter Reference List'!$C$4,$S277-4,0)&amp;"")</f>
        <v/>
      </c>
      <c r="E277" s="161" t="str">
        <f ca="1">IF(ISERROR($S277),"",OFFSET('Smelter Reference List'!$D$4,$S277-4,0)&amp;"")</f>
        <v/>
      </c>
      <c r="F277" s="161" t="str">
        <f ca="1">IF(ISERROR($S277),"",OFFSET('Smelter Reference List'!$E$4,$S277-4,0))</f>
        <v/>
      </c>
      <c r="G277" s="161" t="str">
        <f ca="1">IF(C277=$U$4,"Enter smelter details", IF(ISERROR($S277),"",OFFSET('Smelter Reference List'!$F$4,$S277-4,0)))</f>
        <v/>
      </c>
      <c r="H277" s="247" t="str">
        <f ca="1">IF(ISERROR($S277),"",OFFSET('Smelter Reference List'!$G$4,$S277-4,0))</f>
        <v/>
      </c>
      <c r="I277" s="248" t="str">
        <f ca="1">IF(ISERROR($S277),"",OFFSET('Smelter Reference List'!$H$4,$S277-4,0))</f>
        <v/>
      </c>
      <c r="J277" s="248" t="str">
        <f ca="1">IF(ISERROR($S277),"",OFFSET('Smelter Reference List'!$I$4,$S277-4,0))</f>
        <v/>
      </c>
      <c r="K277" s="245"/>
      <c r="L277" s="245"/>
      <c r="M277" s="245"/>
      <c r="N277" s="245"/>
      <c r="O277" s="245"/>
      <c r="P277" s="245"/>
      <c r="Q277" s="246"/>
      <c r="R277" s="233"/>
      <c r="S277" s="234" t="e">
        <f>IF(C277="",NA(),MATCH($B277&amp;$C277,'Smelter Reference List'!$J:$J,0))</f>
        <v>#N/A</v>
      </c>
      <c r="T277" s="235"/>
      <c r="U277" s="235">
        <f t="shared" ca="1" si="8"/>
        <v>0</v>
      </c>
      <c r="V277" s="235"/>
      <c r="W277" s="235"/>
      <c r="Y277" s="228" t="str">
        <f t="shared" si="9"/>
        <v/>
      </c>
    </row>
    <row r="278" spans="1:25" s="228" customFormat="1" ht="20.399999999999999">
      <c r="A278" s="257"/>
      <c r="B278" s="232" t="str">
        <f>IF(LEN(A278)=0,"",INDEX('Smelter Reference List'!$A:$A,MATCH($A278,'Smelter Reference List'!$E:$E,0)))</f>
        <v/>
      </c>
      <c r="C278" s="297" t="str">
        <f>IF(LEN(A278)=0,"",INDEX('Smelter Reference List'!$C:$C,MATCH($A278,'Smelter Reference List'!$E:$E,0)))</f>
        <v/>
      </c>
      <c r="D278" s="161" t="str">
        <f ca="1">IF(ISERROR($S278),"",OFFSET('Smelter Reference List'!$C$4,$S278-4,0)&amp;"")</f>
        <v/>
      </c>
      <c r="E278" s="161" t="str">
        <f ca="1">IF(ISERROR($S278),"",OFFSET('Smelter Reference List'!$D$4,$S278-4,0)&amp;"")</f>
        <v/>
      </c>
      <c r="F278" s="161" t="str">
        <f ca="1">IF(ISERROR($S278),"",OFFSET('Smelter Reference List'!$E$4,$S278-4,0))</f>
        <v/>
      </c>
      <c r="G278" s="161" t="str">
        <f ca="1">IF(C278=$U$4,"Enter smelter details", IF(ISERROR($S278),"",OFFSET('Smelter Reference List'!$F$4,$S278-4,0)))</f>
        <v/>
      </c>
      <c r="H278" s="247" t="str">
        <f ca="1">IF(ISERROR($S278),"",OFFSET('Smelter Reference List'!$G$4,$S278-4,0))</f>
        <v/>
      </c>
      <c r="I278" s="248" t="str">
        <f ca="1">IF(ISERROR($S278),"",OFFSET('Smelter Reference List'!$H$4,$S278-4,0))</f>
        <v/>
      </c>
      <c r="J278" s="248" t="str">
        <f ca="1">IF(ISERROR($S278),"",OFFSET('Smelter Reference List'!$I$4,$S278-4,0))</f>
        <v/>
      </c>
      <c r="K278" s="245"/>
      <c r="L278" s="245"/>
      <c r="M278" s="245"/>
      <c r="N278" s="245"/>
      <c r="O278" s="245"/>
      <c r="P278" s="245"/>
      <c r="Q278" s="246"/>
      <c r="R278" s="233"/>
      <c r="S278" s="234" t="e">
        <f>IF(C278="",NA(),MATCH($B278&amp;$C278,'Smelter Reference List'!$J:$J,0))</f>
        <v>#N/A</v>
      </c>
      <c r="T278" s="235"/>
      <c r="U278" s="235">
        <f t="shared" ca="1" si="8"/>
        <v>0</v>
      </c>
      <c r="V278" s="235"/>
      <c r="W278" s="235"/>
      <c r="Y278" s="228" t="str">
        <f t="shared" si="9"/>
        <v/>
      </c>
    </row>
    <row r="279" spans="1:25" s="228" customFormat="1" ht="20.399999999999999">
      <c r="A279" s="257"/>
      <c r="B279" s="232" t="str">
        <f>IF(LEN(A279)=0,"",INDEX('Smelter Reference List'!$A:$A,MATCH($A279,'Smelter Reference List'!$E:$E,0)))</f>
        <v/>
      </c>
      <c r="C279" s="297" t="str">
        <f>IF(LEN(A279)=0,"",INDEX('Smelter Reference List'!$C:$C,MATCH($A279,'Smelter Reference List'!$E:$E,0)))</f>
        <v/>
      </c>
      <c r="D279" s="161" t="str">
        <f ca="1">IF(ISERROR($S279),"",OFFSET('Smelter Reference List'!$C$4,$S279-4,0)&amp;"")</f>
        <v/>
      </c>
      <c r="E279" s="161" t="str">
        <f ca="1">IF(ISERROR($S279),"",OFFSET('Smelter Reference List'!$D$4,$S279-4,0)&amp;"")</f>
        <v/>
      </c>
      <c r="F279" s="161" t="str">
        <f ca="1">IF(ISERROR($S279),"",OFFSET('Smelter Reference List'!$E$4,$S279-4,0))</f>
        <v/>
      </c>
      <c r="G279" s="161" t="str">
        <f ca="1">IF(C279=$U$4,"Enter smelter details", IF(ISERROR($S279),"",OFFSET('Smelter Reference List'!$F$4,$S279-4,0)))</f>
        <v/>
      </c>
      <c r="H279" s="247" t="str">
        <f ca="1">IF(ISERROR($S279),"",OFFSET('Smelter Reference List'!$G$4,$S279-4,0))</f>
        <v/>
      </c>
      <c r="I279" s="248" t="str">
        <f ca="1">IF(ISERROR($S279),"",OFFSET('Smelter Reference List'!$H$4,$S279-4,0))</f>
        <v/>
      </c>
      <c r="J279" s="248" t="str">
        <f ca="1">IF(ISERROR($S279),"",OFFSET('Smelter Reference List'!$I$4,$S279-4,0))</f>
        <v/>
      </c>
      <c r="K279" s="245"/>
      <c r="L279" s="245"/>
      <c r="M279" s="245"/>
      <c r="N279" s="245"/>
      <c r="O279" s="245"/>
      <c r="P279" s="245"/>
      <c r="Q279" s="246"/>
      <c r="R279" s="233"/>
      <c r="S279" s="234" t="e">
        <f>IF(C279="",NA(),MATCH($B279&amp;$C279,'Smelter Reference List'!$J:$J,0))</f>
        <v>#N/A</v>
      </c>
      <c r="T279" s="235"/>
      <c r="U279" s="235">
        <f t="shared" ca="1" si="8"/>
        <v>0</v>
      </c>
      <c r="V279" s="235"/>
      <c r="W279" s="235"/>
      <c r="Y279" s="228" t="str">
        <f t="shared" si="9"/>
        <v/>
      </c>
    </row>
    <row r="280" spans="1:25" s="228" customFormat="1" ht="20.399999999999999">
      <c r="A280" s="257"/>
      <c r="B280" s="232" t="str">
        <f>IF(LEN(A280)=0,"",INDEX('Smelter Reference List'!$A:$A,MATCH($A280,'Smelter Reference List'!$E:$E,0)))</f>
        <v/>
      </c>
      <c r="C280" s="297" t="str">
        <f>IF(LEN(A280)=0,"",INDEX('Smelter Reference List'!$C:$C,MATCH($A280,'Smelter Reference List'!$E:$E,0)))</f>
        <v/>
      </c>
      <c r="D280" s="161" t="str">
        <f ca="1">IF(ISERROR($S280),"",OFFSET('Smelter Reference List'!$C$4,$S280-4,0)&amp;"")</f>
        <v/>
      </c>
      <c r="E280" s="161" t="str">
        <f ca="1">IF(ISERROR($S280),"",OFFSET('Smelter Reference List'!$D$4,$S280-4,0)&amp;"")</f>
        <v/>
      </c>
      <c r="F280" s="161" t="str">
        <f ca="1">IF(ISERROR($S280),"",OFFSET('Smelter Reference List'!$E$4,$S280-4,0))</f>
        <v/>
      </c>
      <c r="G280" s="161" t="str">
        <f ca="1">IF(C280=$U$4,"Enter smelter details", IF(ISERROR($S280),"",OFFSET('Smelter Reference List'!$F$4,$S280-4,0)))</f>
        <v/>
      </c>
      <c r="H280" s="247" t="str">
        <f ca="1">IF(ISERROR($S280),"",OFFSET('Smelter Reference List'!$G$4,$S280-4,0))</f>
        <v/>
      </c>
      <c r="I280" s="248" t="str">
        <f ca="1">IF(ISERROR($S280),"",OFFSET('Smelter Reference List'!$H$4,$S280-4,0))</f>
        <v/>
      </c>
      <c r="J280" s="248" t="str">
        <f ca="1">IF(ISERROR($S280),"",OFFSET('Smelter Reference List'!$I$4,$S280-4,0))</f>
        <v/>
      </c>
      <c r="K280" s="245"/>
      <c r="L280" s="245"/>
      <c r="M280" s="245"/>
      <c r="N280" s="245"/>
      <c r="O280" s="245"/>
      <c r="P280" s="245"/>
      <c r="Q280" s="246"/>
      <c r="R280" s="233"/>
      <c r="S280" s="234" t="e">
        <f>IF(C280="",NA(),MATCH($B280&amp;$C280,'Smelter Reference List'!$J:$J,0))</f>
        <v>#N/A</v>
      </c>
      <c r="T280" s="235"/>
      <c r="U280" s="235">
        <f t="shared" ca="1" si="8"/>
        <v>0</v>
      </c>
      <c r="V280" s="235"/>
      <c r="W280" s="235"/>
      <c r="Y280" s="228" t="str">
        <f t="shared" si="9"/>
        <v/>
      </c>
    </row>
    <row r="281" spans="1:25" s="228" customFormat="1" ht="20.399999999999999">
      <c r="A281" s="257"/>
      <c r="B281" s="232" t="str">
        <f>IF(LEN(A281)=0,"",INDEX('Smelter Reference List'!$A:$A,MATCH($A281,'Smelter Reference List'!$E:$E,0)))</f>
        <v/>
      </c>
      <c r="C281" s="297" t="str">
        <f>IF(LEN(A281)=0,"",INDEX('Smelter Reference List'!$C:$C,MATCH($A281,'Smelter Reference List'!$E:$E,0)))</f>
        <v/>
      </c>
      <c r="D281" s="161" t="str">
        <f ca="1">IF(ISERROR($S281),"",OFFSET('Smelter Reference List'!$C$4,$S281-4,0)&amp;"")</f>
        <v/>
      </c>
      <c r="E281" s="161" t="str">
        <f ca="1">IF(ISERROR($S281),"",OFFSET('Smelter Reference List'!$D$4,$S281-4,0)&amp;"")</f>
        <v/>
      </c>
      <c r="F281" s="161" t="str">
        <f ca="1">IF(ISERROR($S281),"",OFFSET('Smelter Reference List'!$E$4,$S281-4,0))</f>
        <v/>
      </c>
      <c r="G281" s="161" t="str">
        <f ca="1">IF(C281=$U$4,"Enter smelter details", IF(ISERROR($S281),"",OFFSET('Smelter Reference List'!$F$4,$S281-4,0)))</f>
        <v/>
      </c>
      <c r="H281" s="247" t="str">
        <f ca="1">IF(ISERROR($S281),"",OFFSET('Smelter Reference List'!$G$4,$S281-4,0))</f>
        <v/>
      </c>
      <c r="I281" s="248" t="str">
        <f ca="1">IF(ISERROR($S281),"",OFFSET('Smelter Reference List'!$H$4,$S281-4,0))</f>
        <v/>
      </c>
      <c r="J281" s="248" t="str">
        <f ca="1">IF(ISERROR($S281),"",OFFSET('Smelter Reference List'!$I$4,$S281-4,0))</f>
        <v/>
      </c>
      <c r="K281" s="245"/>
      <c r="L281" s="245"/>
      <c r="M281" s="245"/>
      <c r="N281" s="245"/>
      <c r="O281" s="245"/>
      <c r="P281" s="245"/>
      <c r="Q281" s="246"/>
      <c r="R281" s="233"/>
      <c r="S281" s="234" t="e">
        <f>IF(C281="",NA(),MATCH($B281&amp;$C281,'Smelter Reference List'!$J:$J,0))</f>
        <v>#N/A</v>
      </c>
      <c r="T281" s="235"/>
      <c r="U281" s="235">
        <f t="shared" ca="1" si="8"/>
        <v>0</v>
      </c>
      <c r="V281" s="235"/>
      <c r="W281" s="235"/>
      <c r="Y281" s="228" t="str">
        <f t="shared" si="9"/>
        <v/>
      </c>
    </row>
    <row r="282" spans="1:25" s="228" customFormat="1" ht="20.399999999999999">
      <c r="A282" s="257"/>
      <c r="B282" s="232" t="str">
        <f>IF(LEN(A282)=0,"",INDEX('Smelter Reference List'!$A:$A,MATCH($A282,'Smelter Reference List'!$E:$E,0)))</f>
        <v/>
      </c>
      <c r="C282" s="297" t="str">
        <f>IF(LEN(A282)=0,"",INDEX('Smelter Reference List'!$C:$C,MATCH($A282,'Smelter Reference List'!$E:$E,0)))</f>
        <v/>
      </c>
      <c r="D282" s="161" t="str">
        <f ca="1">IF(ISERROR($S282),"",OFFSET('Smelter Reference List'!$C$4,$S282-4,0)&amp;"")</f>
        <v/>
      </c>
      <c r="E282" s="161" t="str">
        <f ca="1">IF(ISERROR($S282),"",OFFSET('Smelter Reference List'!$D$4,$S282-4,0)&amp;"")</f>
        <v/>
      </c>
      <c r="F282" s="161" t="str">
        <f ca="1">IF(ISERROR($S282),"",OFFSET('Smelter Reference List'!$E$4,$S282-4,0))</f>
        <v/>
      </c>
      <c r="G282" s="161" t="str">
        <f ca="1">IF(C282=$U$4,"Enter smelter details", IF(ISERROR($S282),"",OFFSET('Smelter Reference List'!$F$4,$S282-4,0)))</f>
        <v/>
      </c>
      <c r="H282" s="247" t="str">
        <f ca="1">IF(ISERROR($S282),"",OFFSET('Smelter Reference List'!$G$4,$S282-4,0))</f>
        <v/>
      </c>
      <c r="I282" s="248" t="str">
        <f ca="1">IF(ISERROR($S282),"",OFFSET('Smelter Reference List'!$H$4,$S282-4,0))</f>
        <v/>
      </c>
      <c r="J282" s="248" t="str">
        <f ca="1">IF(ISERROR($S282),"",OFFSET('Smelter Reference List'!$I$4,$S282-4,0))</f>
        <v/>
      </c>
      <c r="K282" s="245"/>
      <c r="L282" s="245"/>
      <c r="M282" s="245"/>
      <c r="N282" s="245"/>
      <c r="O282" s="245"/>
      <c r="P282" s="245"/>
      <c r="Q282" s="246"/>
      <c r="R282" s="233"/>
      <c r="S282" s="234" t="e">
        <f>IF(C282="",NA(),MATCH($B282&amp;$C282,'Smelter Reference List'!$J:$J,0))</f>
        <v>#N/A</v>
      </c>
      <c r="T282" s="235"/>
      <c r="U282" s="235">
        <f t="shared" ca="1" si="8"/>
        <v>0</v>
      </c>
      <c r="V282" s="235"/>
      <c r="W282" s="235"/>
      <c r="Y282" s="228" t="str">
        <f t="shared" si="9"/>
        <v/>
      </c>
    </row>
    <row r="283" spans="1:25" s="228" customFormat="1" ht="20.399999999999999">
      <c r="A283" s="257"/>
      <c r="B283" s="232" t="str">
        <f>IF(LEN(A283)=0,"",INDEX('Smelter Reference List'!$A:$A,MATCH($A283,'Smelter Reference List'!$E:$E,0)))</f>
        <v/>
      </c>
      <c r="C283" s="297" t="str">
        <f>IF(LEN(A283)=0,"",INDEX('Smelter Reference List'!$C:$C,MATCH($A283,'Smelter Reference List'!$E:$E,0)))</f>
        <v/>
      </c>
      <c r="D283" s="161" t="str">
        <f ca="1">IF(ISERROR($S283),"",OFFSET('Smelter Reference List'!$C$4,$S283-4,0)&amp;"")</f>
        <v/>
      </c>
      <c r="E283" s="161" t="str">
        <f ca="1">IF(ISERROR($S283),"",OFFSET('Smelter Reference List'!$D$4,$S283-4,0)&amp;"")</f>
        <v/>
      </c>
      <c r="F283" s="161" t="str">
        <f ca="1">IF(ISERROR($S283),"",OFFSET('Smelter Reference List'!$E$4,$S283-4,0))</f>
        <v/>
      </c>
      <c r="G283" s="161" t="str">
        <f ca="1">IF(C283=$U$4,"Enter smelter details", IF(ISERROR($S283),"",OFFSET('Smelter Reference List'!$F$4,$S283-4,0)))</f>
        <v/>
      </c>
      <c r="H283" s="247" t="str">
        <f ca="1">IF(ISERROR($S283),"",OFFSET('Smelter Reference List'!$G$4,$S283-4,0))</f>
        <v/>
      </c>
      <c r="I283" s="248" t="str">
        <f ca="1">IF(ISERROR($S283),"",OFFSET('Smelter Reference List'!$H$4,$S283-4,0))</f>
        <v/>
      </c>
      <c r="J283" s="248" t="str">
        <f ca="1">IF(ISERROR($S283),"",OFFSET('Smelter Reference List'!$I$4,$S283-4,0))</f>
        <v/>
      </c>
      <c r="K283" s="245"/>
      <c r="L283" s="245"/>
      <c r="M283" s="245"/>
      <c r="N283" s="245"/>
      <c r="O283" s="245"/>
      <c r="P283" s="245"/>
      <c r="Q283" s="246"/>
      <c r="R283" s="233"/>
      <c r="S283" s="234" t="e">
        <f>IF(C283="",NA(),MATCH($B283&amp;$C283,'Smelter Reference List'!$J:$J,0))</f>
        <v>#N/A</v>
      </c>
      <c r="T283" s="235"/>
      <c r="U283" s="235">
        <f t="shared" ca="1" si="8"/>
        <v>0</v>
      </c>
      <c r="V283" s="235"/>
      <c r="W283" s="235"/>
      <c r="Y283" s="228" t="str">
        <f t="shared" si="9"/>
        <v/>
      </c>
    </row>
    <row r="284" spans="1:25" s="228" customFormat="1" ht="20.399999999999999">
      <c r="A284" s="257"/>
      <c r="B284" s="232" t="str">
        <f>IF(LEN(A284)=0,"",INDEX('Smelter Reference List'!$A:$A,MATCH($A284,'Smelter Reference List'!$E:$E,0)))</f>
        <v/>
      </c>
      <c r="C284" s="297" t="str">
        <f>IF(LEN(A284)=0,"",INDEX('Smelter Reference List'!$C:$C,MATCH($A284,'Smelter Reference List'!$E:$E,0)))</f>
        <v/>
      </c>
      <c r="D284" s="161" t="str">
        <f ca="1">IF(ISERROR($S284),"",OFFSET('Smelter Reference List'!$C$4,$S284-4,0)&amp;"")</f>
        <v/>
      </c>
      <c r="E284" s="161" t="str">
        <f ca="1">IF(ISERROR($S284),"",OFFSET('Smelter Reference List'!$D$4,$S284-4,0)&amp;"")</f>
        <v/>
      </c>
      <c r="F284" s="161" t="str">
        <f ca="1">IF(ISERROR($S284),"",OFFSET('Smelter Reference List'!$E$4,$S284-4,0))</f>
        <v/>
      </c>
      <c r="G284" s="161" t="str">
        <f ca="1">IF(C284=$U$4,"Enter smelter details", IF(ISERROR($S284),"",OFFSET('Smelter Reference List'!$F$4,$S284-4,0)))</f>
        <v/>
      </c>
      <c r="H284" s="247" t="str">
        <f ca="1">IF(ISERROR($S284),"",OFFSET('Smelter Reference List'!$G$4,$S284-4,0))</f>
        <v/>
      </c>
      <c r="I284" s="248" t="str">
        <f ca="1">IF(ISERROR($S284),"",OFFSET('Smelter Reference List'!$H$4,$S284-4,0))</f>
        <v/>
      </c>
      <c r="J284" s="248" t="str">
        <f ca="1">IF(ISERROR($S284),"",OFFSET('Smelter Reference List'!$I$4,$S284-4,0))</f>
        <v/>
      </c>
      <c r="K284" s="245"/>
      <c r="L284" s="245"/>
      <c r="M284" s="245"/>
      <c r="N284" s="245"/>
      <c r="O284" s="245"/>
      <c r="P284" s="245"/>
      <c r="Q284" s="246"/>
      <c r="R284" s="233"/>
      <c r="S284" s="234" t="e">
        <f>IF(C284="",NA(),MATCH($B284&amp;$C284,'Smelter Reference List'!$J:$J,0))</f>
        <v>#N/A</v>
      </c>
      <c r="T284" s="235"/>
      <c r="U284" s="235">
        <f t="shared" ca="1" si="8"/>
        <v>0</v>
      </c>
      <c r="V284" s="235"/>
      <c r="W284" s="235"/>
      <c r="Y284" s="228" t="str">
        <f t="shared" si="9"/>
        <v/>
      </c>
    </row>
    <row r="285" spans="1:25" s="228" customFormat="1" ht="20.399999999999999">
      <c r="A285" s="257"/>
      <c r="B285" s="232" t="str">
        <f>IF(LEN(A285)=0,"",INDEX('Smelter Reference List'!$A:$A,MATCH($A285,'Smelter Reference List'!$E:$E,0)))</f>
        <v/>
      </c>
      <c r="C285" s="297" t="str">
        <f>IF(LEN(A285)=0,"",INDEX('Smelter Reference List'!$C:$C,MATCH($A285,'Smelter Reference List'!$E:$E,0)))</f>
        <v/>
      </c>
      <c r="D285" s="161" t="str">
        <f ca="1">IF(ISERROR($S285),"",OFFSET('Smelter Reference List'!$C$4,$S285-4,0)&amp;"")</f>
        <v/>
      </c>
      <c r="E285" s="161" t="str">
        <f ca="1">IF(ISERROR($S285),"",OFFSET('Smelter Reference List'!$D$4,$S285-4,0)&amp;"")</f>
        <v/>
      </c>
      <c r="F285" s="161" t="str">
        <f ca="1">IF(ISERROR($S285),"",OFFSET('Smelter Reference List'!$E$4,$S285-4,0))</f>
        <v/>
      </c>
      <c r="G285" s="161" t="str">
        <f ca="1">IF(C285=$U$4,"Enter smelter details", IF(ISERROR($S285),"",OFFSET('Smelter Reference List'!$F$4,$S285-4,0)))</f>
        <v/>
      </c>
      <c r="H285" s="247" t="str">
        <f ca="1">IF(ISERROR($S285),"",OFFSET('Smelter Reference List'!$G$4,$S285-4,0))</f>
        <v/>
      </c>
      <c r="I285" s="248" t="str">
        <f ca="1">IF(ISERROR($S285),"",OFFSET('Smelter Reference List'!$H$4,$S285-4,0))</f>
        <v/>
      </c>
      <c r="J285" s="248" t="str">
        <f ca="1">IF(ISERROR($S285),"",OFFSET('Smelter Reference List'!$I$4,$S285-4,0))</f>
        <v/>
      </c>
      <c r="K285" s="245"/>
      <c r="L285" s="245"/>
      <c r="M285" s="245"/>
      <c r="N285" s="245"/>
      <c r="O285" s="245"/>
      <c r="P285" s="245"/>
      <c r="Q285" s="246"/>
      <c r="R285" s="233"/>
      <c r="S285" s="234" t="e">
        <f>IF(C285="",NA(),MATCH($B285&amp;$C285,'Smelter Reference List'!$J:$J,0))</f>
        <v>#N/A</v>
      </c>
      <c r="T285" s="235"/>
      <c r="U285" s="235">
        <f t="shared" ca="1" si="8"/>
        <v>0</v>
      </c>
      <c r="V285" s="235"/>
      <c r="W285" s="235"/>
      <c r="Y285" s="228" t="str">
        <f t="shared" si="9"/>
        <v/>
      </c>
    </row>
    <row r="286" spans="1:25" s="228" customFormat="1" ht="20.399999999999999">
      <c r="A286" s="257"/>
      <c r="B286" s="232" t="str">
        <f>IF(LEN(A286)=0,"",INDEX('Smelter Reference List'!$A:$A,MATCH($A286,'Smelter Reference List'!$E:$E,0)))</f>
        <v/>
      </c>
      <c r="C286" s="297" t="str">
        <f>IF(LEN(A286)=0,"",INDEX('Smelter Reference List'!$C:$C,MATCH($A286,'Smelter Reference List'!$E:$E,0)))</f>
        <v/>
      </c>
      <c r="D286" s="161" t="str">
        <f ca="1">IF(ISERROR($S286),"",OFFSET('Smelter Reference List'!$C$4,$S286-4,0)&amp;"")</f>
        <v/>
      </c>
      <c r="E286" s="161" t="str">
        <f ca="1">IF(ISERROR($S286),"",OFFSET('Smelter Reference List'!$D$4,$S286-4,0)&amp;"")</f>
        <v/>
      </c>
      <c r="F286" s="161" t="str">
        <f ca="1">IF(ISERROR($S286),"",OFFSET('Smelter Reference List'!$E$4,$S286-4,0))</f>
        <v/>
      </c>
      <c r="G286" s="161" t="str">
        <f ca="1">IF(C286=$U$4,"Enter smelter details", IF(ISERROR($S286),"",OFFSET('Smelter Reference List'!$F$4,$S286-4,0)))</f>
        <v/>
      </c>
      <c r="H286" s="247" t="str">
        <f ca="1">IF(ISERROR($S286),"",OFFSET('Smelter Reference List'!$G$4,$S286-4,0))</f>
        <v/>
      </c>
      <c r="I286" s="248" t="str">
        <f ca="1">IF(ISERROR($S286),"",OFFSET('Smelter Reference List'!$H$4,$S286-4,0))</f>
        <v/>
      </c>
      <c r="J286" s="248" t="str">
        <f ca="1">IF(ISERROR($S286),"",OFFSET('Smelter Reference List'!$I$4,$S286-4,0))</f>
        <v/>
      </c>
      <c r="K286" s="245"/>
      <c r="L286" s="245"/>
      <c r="M286" s="245"/>
      <c r="N286" s="245"/>
      <c r="O286" s="245"/>
      <c r="P286" s="245"/>
      <c r="Q286" s="246"/>
      <c r="R286" s="233"/>
      <c r="S286" s="234" t="e">
        <f>IF(C286="",NA(),MATCH($B286&amp;$C286,'Smelter Reference List'!$J:$J,0))</f>
        <v>#N/A</v>
      </c>
      <c r="T286" s="235"/>
      <c r="U286" s="235">
        <f t="shared" ca="1" si="8"/>
        <v>0</v>
      </c>
      <c r="V286" s="235"/>
      <c r="W286" s="235"/>
      <c r="Y286" s="228" t="str">
        <f t="shared" si="9"/>
        <v/>
      </c>
    </row>
    <row r="287" spans="1:25" s="228" customFormat="1" ht="20.399999999999999">
      <c r="A287" s="257"/>
      <c r="B287" s="232" t="str">
        <f>IF(LEN(A287)=0,"",INDEX('Smelter Reference List'!$A:$A,MATCH($A287,'Smelter Reference List'!$E:$E,0)))</f>
        <v/>
      </c>
      <c r="C287" s="297" t="str">
        <f>IF(LEN(A287)=0,"",INDEX('Smelter Reference List'!$C:$C,MATCH($A287,'Smelter Reference List'!$E:$E,0)))</f>
        <v/>
      </c>
      <c r="D287" s="161" t="str">
        <f ca="1">IF(ISERROR($S287),"",OFFSET('Smelter Reference List'!$C$4,$S287-4,0)&amp;"")</f>
        <v/>
      </c>
      <c r="E287" s="161" t="str">
        <f ca="1">IF(ISERROR($S287),"",OFFSET('Smelter Reference List'!$D$4,$S287-4,0)&amp;"")</f>
        <v/>
      </c>
      <c r="F287" s="161" t="str">
        <f ca="1">IF(ISERROR($S287),"",OFFSET('Smelter Reference List'!$E$4,$S287-4,0))</f>
        <v/>
      </c>
      <c r="G287" s="161" t="str">
        <f ca="1">IF(C287=$U$4,"Enter smelter details", IF(ISERROR($S287),"",OFFSET('Smelter Reference List'!$F$4,$S287-4,0)))</f>
        <v/>
      </c>
      <c r="H287" s="247" t="str">
        <f ca="1">IF(ISERROR($S287),"",OFFSET('Smelter Reference List'!$G$4,$S287-4,0))</f>
        <v/>
      </c>
      <c r="I287" s="248" t="str">
        <f ca="1">IF(ISERROR($S287),"",OFFSET('Smelter Reference List'!$H$4,$S287-4,0))</f>
        <v/>
      </c>
      <c r="J287" s="248" t="str">
        <f ca="1">IF(ISERROR($S287),"",OFFSET('Smelter Reference List'!$I$4,$S287-4,0))</f>
        <v/>
      </c>
      <c r="K287" s="245"/>
      <c r="L287" s="245"/>
      <c r="M287" s="245"/>
      <c r="N287" s="245"/>
      <c r="O287" s="245"/>
      <c r="P287" s="245"/>
      <c r="Q287" s="246"/>
      <c r="R287" s="233"/>
      <c r="S287" s="234" t="e">
        <f>IF(C287="",NA(),MATCH($B287&amp;$C287,'Smelter Reference List'!$J:$J,0))</f>
        <v>#N/A</v>
      </c>
      <c r="T287" s="235"/>
      <c r="U287" s="235">
        <f t="shared" ca="1" si="8"/>
        <v>0</v>
      </c>
      <c r="V287" s="235"/>
      <c r="W287" s="235"/>
      <c r="Y287" s="228" t="str">
        <f t="shared" si="9"/>
        <v/>
      </c>
    </row>
    <row r="288" spans="1:25" s="228" customFormat="1" ht="20.399999999999999">
      <c r="A288" s="257"/>
      <c r="B288" s="232" t="str">
        <f>IF(LEN(A288)=0,"",INDEX('Smelter Reference List'!$A:$A,MATCH($A288,'Smelter Reference List'!$E:$E,0)))</f>
        <v/>
      </c>
      <c r="C288" s="297" t="str">
        <f>IF(LEN(A288)=0,"",INDEX('Smelter Reference List'!$C:$C,MATCH($A288,'Smelter Reference List'!$E:$E,0)))</f>
        <v/>
      </c>
      <c r="D288" s="161" t="str">
        <f ca="1">IF(ISERROR($S288),"",OFFSET('Smelter Reference List'!$C$4,$S288-4,0)&amp;"")</f>
        <v/>
      </c>
      <c r="E288" s="161" t="str">
        <f ca="1">IF(ISERROR($S288),"",OFFSET('Smelter Reference List'!$D$4,$S288-4,0)&amp;"")</f>
        <v/>
      </c>
      <c r="F288" s="161" t="str">
        <f ca="1">IF(ISERROR($S288),"",OFFSET('Smelter Reference List'!$E$4,$S288-4,0))</f>
        <v/>
      </c>
      <c r="G288" s="161" t="str">
        <f ca="1">IF(C288=$U$4,"Enter smelter details", IF(ISERROR($S288),"",OFFSET('Smelter Reference List'!$F$4,$S288-4,0)))</f>
        <v/>
      </c>
      <c r="H288" s="247" t="str">
        <f ca="1">IF(ISERROR($S288),"",OFFSET('Smelter Reference List'!$G$4,$S288-4,0))</f>
        <v/>
      </c>
      <c r="I288" s="248" t="str">
        <f ca="1">IF(ISERROR($S288),"",OFFSET('Smelter Reference List'!$H$4,$S288-4,0))</f>
        <v/>
      </c>
      <c r="J288" s="248" t="str">
        <f ca="1">IF(ISERROR($S288),"",OFFSET('Smelter Reference List'!$I$4,$S288-4,0))</f>
        <v/>
      </c>
      <c r="K288" s="245"/>
      <c r="L288" s="245"/>
      <c r="M288" s="245"/>
      <c r="N288" s="245"/>
      <c r="O288" s="245"/>
      <c r="P288" s="245"/>
      <c r="Q288" s="246"/>
      <c r="R288" s="233"/>
      <c r="S288" s="234" t="e">
        <f>IF(C288="",NA(),MATCH($B288&amp;$C288,'Smelter Reference List'!$J:$J,0))</f>
        <v>#N/A</v>
      </c>
      <c r="T288" s="235"/>
      <c r="U288" s="235">
        <f t="shared" ca="1" si="8"/>
        <v>0</v>
      </c>
      <c r="V288" s="235"/>
      <c r="W288" s="235"/>
      <c r="Y288" s="228" t="str">
        <f t="shared" si="9"/>
        <v/>
      </c>
    </row>
    <row r="289" spans="1:25" s="228" customFormat="1" ht="20.399999999999999">
      <c r="A289" s="257"/>
      <c r="B289" s="232" t="str">
        <f>IF(LEN(A289)=0,"",INDEX('Smelter Reference List'!$A:$A,MATCH($A289,'Smelter Reference List'!$E:$E,0)))</f>
        <v/>
      </c>
      <c r="C289" s="297" t="str">
        <f>IF(LEN(A289)=0,"",INDEX('Smelter Reference List'!$C:$C,MATCH($A289,'Smelter Reference List'!$E:$E,0)))</f>
        <v/>
      </c>
      <c r="D289" s="161" t="str">
        <f ca="1">IF(ISERROR($S289),"",OFFSET('Smelter Reference List'!$C$4,$S289-4,0)&amp;"")</f>
        <v/>
      </c>
      <c r="E289" s="161" t="str">
        <f ca="1">IF(ISERROR($S289),"",OFFSET('Smelter Reference List'!$D$4,$S289-4,0)&amp;"")</f>
        <v/>
      </c>
      <c r="F289" s="161" t="str">
        <f ca="1">IF(ISERROR($S289),"",OFFSET('Smelter Reference List'!$E$4,$S289-4,0))</f>
        <v/>
      </c>
      <c r="G289" s="161" t="str">
        <f ca="1">IF(C289=$U$4,"Enter smelter details", IF(ISERROR($S289),"",OFFSET('Smelter Reference List'!$F$4,$S289-4,0)))</f>
        <v/>
      </c>
      <c r="H289" s="247" t="str">
        <f ca="1">IF(ISERROR($S289),"",OFFSET('Smelter Reference List'!$G$4,$S289-4,0))</f>
        <v/>
      </c>
      <c r="I289" s="248" t="str">
        <f ca="1">IF(ISERROR($S289),"",OFFSET('Smelter Reference List'!$H$4,$S289-4,0))</f>
        <v/>
      </c>
      <c r="J289" s="248" t="str">
        <f ca="1">IF(ISERROR($S289),"",OFFSET('Smelter Reference List'!$I$4,$S289-4,0))</f>
        <v/>
      </c>
      <c r="K289" s="245"/>
      <c r="L289" s="245"/>
      <c r="M289" s="245"/>
      <c r="N289" s="245"/>
      <c r="O289" s="245"/>
      <c r="P289" s="245"/>
      <c r="Q289" s="246"/>
      <c r="R289" s="233"/>
      <c r="S289" s="234" t="e">
        <f>IF(C289="",NA(),MATCH($B289&amp;$C289,'Smelter Reference List'!$J:$J,0))</f>
        <v>#N/A</v>
      </c>
      <c r="T289" s="235"/>
      <c r="U289" s="235">
        <f t="shared" ca="1" si="8"/>
        <v>0</v>
      </c>
      <c r="V289" s="235"/>
      <c r="W289" s="235"/>
      <c r="Y289" s="228" t="str">
        <f t="shared" si="9"/>
        <v/>
      </c>
    </row>
    <row r="290" spans="1:25" s="228" customFormat="1" ht="20.399999999999999">
      <c r="A290" s="257"/>
      <c r="B290" s="232" t="str">
        <f>IF(LEN(A290)=0,"",INDEX('Smelter Reference List'!$A:$A,MATCH($A290,'Smelter Reference List'!$E:$E,0)))</f>
        <v/>
      </c>
      <c r="C290" s="297" t="str">
        <f>IF(LEN(A290)=0,"",INDEX('Smelter Reference List'!$C:$C,MATCH($A290,'Smelter Reference List'!$E:$E,0)))</f>
        <v/>
      </c>
      <c r="D290" s="161" t="str">
        <f ca="1">IF(ISERROR($S290),"",OFFSET('Smelter Reference List'!$C$4,$S290-4,0)&amp;"")</f>
        <v/>
      </c>
      <c r="E290" s="161" t="str">
        <f ca="1">IF(ISERROR($S290),"",OFFSET('Smelter Reference List'!$D$4,$S290-4,0)&amp;"")</f>
        <v/>
      </c>
      <c r="F290" s="161" t="str">
        <f ca="1">IF(ISERROR($S290),"",OFFSET('Smelter Reference List'!$E$4,$S290-4,0))</f>
        <v/>
      </c>
      <c r="G290" s="161" t="str">
        <f ca="1">IF(C290=$U$4,"Enter smelter details", IF(ISERROR($S290),"",OFFSET('Smelter Reference List'!$F$4,$S290-4,0)))</f>
        <v/>
      </c>
      <c r="H290" s="247" t="str">
        <f ca="1">IF(ISERROR($S290),"",OFFSET('Smelter Reference List'!$G$4,$S290-4,0))</f>
        <v/>
      </c>
      <c r="I290" s="248" t="str">
        <f ca="1">IF(ISERROR($S290),"",OFFSET('Smelter Reference List'!$H$4,$S290-4,0))</f>
        <v/>
      </c>
      <c r="J290" s="248" t="str">
        <f ca="1">IF(ISERROR($S290),"",OFFSET('Smelter Reference List'!$I$4,$S290-4,0))</f>
        <v/>
      </c>
      <c r="K290" s="245"/>
      <c r="L290" s="245"/>
      <c r="M290" s="245"/>
      <c r="N290" s="245"/>
      <c r="O290" s="245"/>
      <c r="P290" s="245"/>
      <c r="Q290" s="246"/>
      <c r="R290" s="233"/>
      <c r="S290" s="234" t="e">
        <f>IF(C290="",NA(),MATCH($B290&amp;$C290,'Smelter Reference List'!$J:$J,0))</f>
        <v>#N/A</v>
      </c>
      <c r="T290" s="235"/>
      <c r="U290" s="235">
        <f t="shared" ca="1" si="8"/>
        <v>0</v>
      </c>
      <c r="V290" s="235"/>
      <c r="W290" s="235"/>
      <c r="Y290" s="228" t="str">
        <f t="shared" si="9"/>
        <v/>
      </c>
    </row>
    <row r="291" spans="1:25" s="228" customFormat="1" ht="20.399999999999999">
      <c r="A291" s="257"/>
      <c r="B291" s="232" t="str">
        <f>IF(LEN(A291)=0,"",INDEX('Smelter Reference List'!$A:$A,MATCH($A291,'Smelter Reference List'!$E:$E,0)))</f>
        <v/>
      </c>
      <c r="C291" s="297" t="str">
        <f>IF(LEN(A291)=0,"",INDEX('Smelter Reference List'!$C:$C,MATCH($A291,'Smelter Reference List'!$E:$E,0)))</f>
        <v/>
      </c>
      <c r="D291" s="161" t="str">
        <f ca="1">IF(ISERROR($S291),"",OFFSET('Smelter Reference List'!$C$4,$S291-4,0)&amp;"")</f>
        <v/>
      </c>
      <c r="E291" s="161" t="str">
        <f ca="1">IF(ISERROR($S291),"",OFFSET('Smelter Reference List'!$D$4,$S291-4,0)&amp;"")</f>
        <v/>
      </c>
      <c r="F291" s="161" t="str">
        <f ca="1">IF(ISERROR($S291),"",OFFSET('Smelter Reference List'!$E$4,$S291-4,0))</f>
        <v/>
      </c>
      <c r="G291" s="161" t="str">
        <f ca="1">IF(C291=$U$4,"Enter smelter details", IF(ISERROR($S291),"",OFFSET('Smelter Reference List'!$F$4,$S291-4,0)))</f>
        <v/>
      </c>
      <c r="H291" s="247" t="str">
        <f ca="1">IF(ISERROR($S291),"",OFFSET('Smelter Reference List'!$G$4,$S291-4,0))</f>
        <v/>
      </c>
      <c r="I291" s="248" t="str">
        <f ca="1">IF(ISERROR($S291),"",OFFSET('Smelter Reference List'!$H$4,$S291-4,0))</f>
        <v/>
      </c>
      <c r="J291" s="248" t="str">
        <f ca="1">IF(ISERROR($S291),"",OFFSET('Smelter Reference List'!$I$4,$S291-4,0))</f>
        <v/>
      </c>
      <c r="K291" s="245"/>
      <c r="L291" s="245"/>
      <c r="M291" s="245"/>
      <c r="N291" s="245"/>
      <c r="O291" s="245"/>
      <c r="P291" s="245"/>
      <c r="Q291" s="246"/>
      <c r="R291" s="233"/>
      <c r="S291" s="234" t="e">
        <f>IF(C291="",NA(),MATCH($B291&amp;$C291,'Smelter Reference List'!$J:$J,0))</f>
        <v>#N/A</v>
      </c>
      <c r="T291" s="235"/>
      <c r="U291" s="235">
        <f t="shared" ca="1" si="8"/>
        <v>0</v>
      </c>
      <c r="V291" s="235"/>
      <c r="W291" s="235"/>
      <c r="Y291" s="228" t="str">
        <f t="shared" si="9"/>
        <v/>
      </c>
    </row>
    <row r="292" spans="1:25" s="228" customFormat="1" ht="20.399999999999999">
      <c r="A292" s="257"/>
      <c r="B292" s="232" t="str">
        <f>IF(LEN(A292)=0,"",INDEX('Smelter Reference List'!$A:$A,MATCH($A292,'Smelter Reference List'!$E:$E,0)))</f>
        <v/>
      </c>
      <c r="C292" s="297" t="str">
        <f>IF(LEN(A292)=0,"",INDEX('Smelter Reference List'!$C:$C,MATCH($A292,'Smelter Reference List'!$E:$E,0)))</f>
        <v/>
      </c>
      <c r="D292" s="161" t="str">
        <f ca="1">IF(ISERROR($S292),"",OFFSET('Smelter Reference List'!$C$4,$S292-4,0)&amp;"")</f>
        <v/>
      </c>
      <c r="E292" s="161" t="str">
        <f ca="1">IF(ISERROR($S292),"",OFFSET('Smelter Reference List'!$D$4,$S292-4,0)&amp;"")</f>
        <v/>
      </c>
      <c r="F292" s="161" t="str">
        <f ca="1">IF(ISERROR($S292),"",OFFSET('Smelter Reference List'!$E$4,$S292-4,0))</f>
        <v/>
      </c>
      <c r="G292" s="161" t="str">
        <f ca="1">IF(C292=$U$4,"Enter smelter details", IF(ISERROR($S292),"",OFFSET('Smelter Reference List'!$F$4,$S292-4,0)))</f>
        <v/>
      </c>
      <c r="H292" s="247" t="str">
        <f ca="1">IF(ISERROR($S292),"",OFFSET('Smelter Reference List'!$G$4,$S292-4,0))</f>
        <v/>
      </c>
      <c r="I292" s="248" t="str">
        <f ca="1">IF(ISERROR($S292),"",OFFSET('Smelter Reference List'!$H$4,$S292-4,0))</f>
        <v/>
      </c>
      <c r="J292" s="248" t="str">
        <f ca="1">IF(ISERROR($S292),"",OFFSET('Smelter Reference List'!$I$4,$S292-4,0))</f>
        <v/>
      </c>
      <c r="K292" s="245"/>
      <c r="L292" s="245"/>
      <c r="M292" s="245"/>
      <c r="N292" s="245"/>
      <c r="O292" s="245"/>
      <c r="P292" s="245"/>
      <c r="Q292" s="246"/>
      <c r="R292" s="233"/>
      <c r="S292" s="234" t="e">
        <f>IF(C292="",NA(),MATCH($B292&amp;$C292,'Smelter Reference List'!$J:$J,0))</f>
        <v>#N/A</v>
      </c>
      <c r="T292" s="235"/>
      <c r="U292" s="235">
        <f t="shared" ca="1" si="8"/>
        <v>0</v>
      </c>
      <c r="V292" s="235"/>
      <c r="W292" s="235"/>
      <c r="Y292" s="228" t="str">
        <f t="shared" si="9"/>
        <v/>
      </c>
    </row>
    <row r="293" spans="1:25" s="228" customFormat="1" ht="20.399999999999999">
      <c r="A293" s="257"/>
      <c r="B293" s="232" t="str">
        <f>IF(LEN(A293)=0,"",INDEX('Smelter Reference List'!$A:$A,MATCH($A293,'Smelter Reference List'!$E:$E,0)))</f>
        <v/>
      </c>
      <c r="C293" s="297" t="str">
        <f>IF(LEN(A293)=0,"",INDEX('Smelter Reference List'!$C:$C,MATCH($A293,'Smelter Reference List'!$E:$E,0)))</f>
        <v/>
      </c>
      <c r="D293" s="161" t="str">
        <f ca="1">IF(ISERROR($S293),"",OFFSET('Smelter Reference List'!$C$4,$S293-4,0)&amp;"")</f>
        <v/>
      </c>
      <c r="E293" s="161" t="str">
        <f ca="1">IF(ISERROR($S293),"",OFFSET('Smelter Reference List'!$D$4,$S293-4,0)&amp;"")</f>
        <v/>
      </c>
      <c r="F293" s="161" t="str">
        <f ca="1">IF(ISERROR($S293),"",OFFSET('Smelter Reference List'!$E$4,$S293-4,0))</f>
        <v/>
      </c>
      <c r="G293" s="161" t="str">
        <f ca="1">IF(C293=$U$4,"Enter smelter details", IF(ISERROR($S293),"",OFFSET('Smelter Reference List'!$F$4,$S293-4,0)))</f>
        <v/>
      </c>
      <c r="H293" s="247" t="str">
        <f ca="1">IF(ISERROR($S293),"",OFFSET('Smelter Reference List'!$G$4,$S293-4,0))</f>
        <v/>
      </c>
      <c r="I293" s="248" t="str">
        <f ca="1">IF(ISERROR($S293),"",OFFSET('Smelter Reference List'!$H$4,$S293-4,0))</f>
        <v/>
      </c>
      <c r="J293" s="248" t="str">
        <f ca="1">IF(ISERROR($S293),"",OFFSET('Smelter Reference List'!$I$4,$S293-4,0))</f>
        <v/>
      </c>
      <c r="K293" s="245"/>
      <c r="L293" s="245"/>
      <c r="M293" s="245"/>
      <c r="N293" s="245"/>
      <c r="O293" s="245"/>
      <c r="P293" s="245"/>
      <c r="Q293" s="246"/>
      <c r="R293" s="233"/>
      <c r="S293" s="234" t="e">
        <f>IF(C293="",NA(),MATCH($B293&amp;$C293,'Smelter Reference List'!$J:$J,0))</f>
        <v>#N/A</v>
      </c>
      <c r="T293" s="235"/>
      <c r="U293" s="235">
        <f t="shared" ca="1" si="8"/>
        <v>0</v>
      </c>
      <c r="V293" s="235"/>
      <c r="W293" s="235"/>
      <c r="Y293" s="228" t="str">
        <f t="shared" si="9"/>
        <v/>
      </c>
    </row>
    <row r="294" spans="1:25" s="228" customFormat="1" ht="20.399999999999999">
      <c r="A294" s="257"/>
      <c r="B294" s="232" t="str">
        <f>IF(LEN(A294)=0,"",INDEX('Smelter Reference List'!$A:$A,MATCH($A294,'Smelter Reference List'!$E:$E,0)))</f>
        <v/>
      </c>
      <c r="C294" s="297" t="str">
        <f>IF(LEN(A294)=0,"",INDEX('Smelter Reference List'!$C:$C,MATCH($A294,'Smelter Reference List'!$E:$E,0)))</f>
        <v/>
      </c>
      <c r="D294" s="161" t="str">
        <f ca="1">IF(ISERROR($S294),"",OFFSET('Smelter Reference List'!$C$4,$S294-4,0)&amp;"")</f>
        <v/>
      </c>
      <c r="E294" s="161" t="str">
        <f ca="1">IF(ISERROR($S294),"",OFFSET('Smelter Reference List'!$D$4,$S294-4,0)&amp;"")</f>
        <v/>
      </c>
      <c r="F294" s="161" t="str">
        <f ca="1">IF(ISERROR($S294),"",OFFSET('Smelter Reference List'!$E$4,$S294-4,0))</f>
        <v/>
      </c>
      <c r="G294" s="161" t="str">
        <f ca="1">IF(C294=$U$4,"Enter smelter details", IF(ISERROR($S294),"",OFFSET('Smelter Reference List'!$F$4,$S294-4,0)))</f>
        <v/>
      </c>
      <c r="H294" s="247" t="str">
        <f ca="1">IF(ISERROR($S294),"",OFFSET('Smelter Reference List'!$G$4,$S294-4,0))</f>
        <v/>
      </c>
      <c r="I294" s="248" t="str">
        <f ca="1">IF(ISERROR($S294),"",OFFSET('Smelter Reference List'!$H$4,$S294-4,0))</f>
        <v/>
      </c>
      <c r="J294" s="248" t="str">
        <f ca="1">IF(ISERROR($S294),"",OFFSET('Smelter Reference List'!$I$4,$S294-4,0))</f>
        <v/>
      </c>
      <c r="K294" s="245"/>
      <c r="L294" s="245"/>
      <c r="M294" s="245"/>
      <c r="N294" s="245"/>
      <c r="O294" s="245"/>
      <c r="P294" s="245"/>
      <c r="Q294" s="246"/>
      <c r="R294" s="233"/>
      <c r="S294" s="234" t="e">
        <f>IF(C294="",NA(),MATCH($B294&amp;$C294,'Smelter Reference List'!$J:$J,0))</f>
        <v>#N/A</v>
      </c>
      <c r="T294" s="235"/>
      <c r="U294" s="235">
        <f t="shared" ca="1" si="8"/>
        <v>0</v>
      </c>
      <c r="V294" s="235"/>
      <c r="W294" s="235"/>
      <c r="Y294" s="228" t="str">
        <f t="shared" si="9"/>
        <v/>
      </c>
    </row>
    <row r="295" spans="1:25" s="228" customFormat="1" ht="20.399999999999999">
      <c r="A295" s="257"/>
      <c r="B295" s="232" t="str">
        <f>IF(LEN(A295)=0,"",INDEX('Smelter Reference List'!$A:$A,MATCH($A295,'Smelter Reference List'!$E:$E,0)))</f>
        <v/>
      </c>
      <c r="C295" s="297" t="str">
        <f>IF(LEN(A295)=0,"",INDEX('Smelter Reference List'!$C:$C,MATCH($A295,'Smelter Reference List'!$E:$E,0)))</f>
        <v/>
      </c>
      <c r="D295" s="161" t="str">
        <f ca="1">IF(ISERROR($S295),"",OFFSET('Smelter Reference List'!$C$4,$S295-4,0)&amp;"")</f>
        <v/>
      </c>
      <c r="E295" s="161" t="str">
        <f ca="1">IF(ISERROR($S295),"",OFFSET('Smelter Reference List'!$D$4,$S295-4,0)&amp;"")</f>
        <v/>
      </c>
      <c r="F295" s="161" t="str">
        <f ca="1">IF(ISERROR($S295),"",OFFSET('Smelter Reference List'!$E$4,$S295-4,0))</f>
        <v/>
      </c>
      <c r="G295" s="161" t="str">
        <f ca="1">IF(C295=$U$4,"Enter smelter details", IF(ISERROR($S295),"",OFFSET('Smelter Reference List'!$F$4,$S295-4,0)))</f>
        <v/>
      </c>
      <c r="H295" s="247" t="str">
        <f ca="1">IF(ISERROR($S295),"",OFFSET('Smelter Reference List'!$G$4,$S295-4,0))</f>
        <v/>
      </c>
      <c r="I295" s="248" t="str">
        <f ca="1">IF(ISERROR($S295),"",OFFSET('Smelter Reference List'!$H$4,$S295-4,0))</f>
        <v/>
      </c>
      <c r="J295" s="248" t="str">
        <f ca="1">IF(ISERROR($S295),"",OFFSET('Smelter Reference List'!$I$4,$S295-4,0))</f>
        <v/>
      </c>
      <c r="K295" s="245"/>
      <c r="L295" s="245"/>
      <c r="M295" s="245"/>
      <c r="N295" s="245"/>
      <c r="O295" s="245"/>
      <c r="P295" s="245"/>
      <c r="Q295" s="246"/>
      <c r="R295" s="233"/>
      <c r="S295" s="234" t="e">
        <f>IF(C295="",NA(),MATCH($B295&amp;$C295,'Smelter Reference List'!$J:$J,0))</f>
        <v>#N/A</v>
      </c>
      <c r="T295" s="235"/>
      <c r="U295" s="235">
        <f t="shared" ca="1" si="8"/>
        <v>0</v>
      </c>
      <c r="V295" s="235"/>
      <c r="W295" s="235"/>
      <c r="Y295" s="228" t="str">
        <f t="shared" si="9"/>
        <v/>
      </c>
    </row>
    <row r="296" spans="1:25" s="228" customFormat="1" ht="20.399999999999999">
      <c r="A296" s="257"/>
      <c r="B296" s="232" t="str">
        <f>IF(LEN(A296)=0,"",INDEX('Smelter Reference List'!$A:$A,MATCH($A296,'Smelter Reference List'!$E:$E,0)))</f>
        <v/>
      </c>
      <c r="C296" s="297" t="str">
        <f>IF(LEN(A296)=0,"",INDEX('Smelter Reference List'!$C:$C,MATCH($A296,'Smelter Reference List'!$E:$E,0)))</f>
        <v/>
      </c>
      <c r="D296" s="161" t="str">
        <f ca="1">IF(ISERROR($S296),"",OFFSET('Smelter Reference List'!$C$4,$S296-4,0)&amp;"")</f>
        <v/>
      </c>
      <c r="E296" s="161" t="str">
        <f ca="1">IF(ISERROR($S296),"",OFFSET('Smelter Reference List'!$D$4,$S296-4,0)&amp;"")</f>
        <v/>
      </c>
      <c r="F296" s="161" t="str">
        <f ca="1">IF(ISERROR($S296),"",OFFSET('Smelter Reference List'!$E$4,$S296-4,0))</f>
        <v/>
      </c>
      <c r="G296" s="161" t="str">
        <f ca="1">IF(C296=$U$4,"Enter smelter details", IF(ISERROR($S296),"",OFFSET('Smelter Reference List'!$F$4,$S296-4,0)))</f>
        <v/>
      </c>
      <c r="H296" s="247" t="str">
        <f ca="1">IF(ISERROR($S296),"",OFFSET('Smelter Reference List'!$G$4,$S296-4,0))</f>
        <v/>
      </c>
      <c r="I296" s="248" t="str">
        <f ca="1">IF(ISERROR($S296),"",OFFSET('Smelter Reference List'!$H$4,$S296-4,0))</f>
        <v/>
      </c>
      <c r="J296" s="248" t="str">
        <f ca="1">IF(ISERROR($S296),"",OFFSET('Smelter Reference List'!$I$4,$S296-4,0))</f>
        <v/>
      </c>
      <c r="K296" s="245"/>
      <c r="L296" s="245"/>
      <c r="M296" s="245"/>
      <c r="N296" s="245"/>
      <c r="O296" s="245"/>
      <c r="P296" s="245"/>
      <c r="Q296" s="246"/>
      <c r="R296" s="233"/>
      <c r="S296" s="234" t="e">
        <f>IF(C296="",NA(),MATCH($B296&amp;$C296,'Smelter Reference List'!$J:$J,0))</f>
        <v>#N/A</v>
      </c>
      <c r="T296" s="235"/>
      <c r="U296" s="235">
        <f t="shared" ca="1" si="8"/>
        <v>0</v>
      </c>
      <c r="V296" s="235"/>
      <c r="W296" s="235"/>
      <c r="Y296" s="228" t="str">
        <f t="shared" si="9"/>
        <v/>
      </c>
    </row>
    <row r="297" spans="1:25" s="228" customFormat="1" ht="20.399999999999999">
      <c r="A297" s="257"/>
      <c r="B297" s="232" t="str">
        <f>IF(LEN(A297)=0,"",INDEX('Smelter Reference List'!$A:$A,MATCH($A297,'Smelter Reference List'!$E:$E,0)))</f>
        <v/>
      </c>
      <c r="C297" s="297" t="str">
        <f>IF(LEN(A297)=0,"",INDEX('Smelter Reference List'!$C:$C,MATCH($A297,'Smelter Reference List'!$E:$E,0)))</f>
        <v/>
      </c>
      <c r="D297" s="161" t="str">
        <f ca="1">IF(ISERROR($S297),"",OFFSET('Smelter Reference List'!$C$4,$S297-4,0)&amp;"")</f>
        <v/>
      </c>
      <c r="E297" s="161" t="str">
        <f ca="1">IF(ISERROR($S297),"",OFFSET('Smelter Reference List'!$D$4,$S297-4,0)&amp;"")</f>
        <v/>
      </c>
      <c r="F297" s="161" t="str">
        <f ca="1">IF(ISERROR($S297),"",OFFSET('Smelter Reference List'!$E$4,$S297-4,0))</f>
        <v/>
      </c>
      <c r="G297" s="161" t="str">
        <f ca="1">IF(C297=$U$4,"Enter smelter details", IF(ISERROR($S297),"",OFFSET('Smelter Reference List'!$F$4,$S297-4,0)))</f>
        <v/>
      </c>
      <c r="H297" s="247" t="str">
        <f ca="1">IF(ISERROR($S297),"",OFFSET('Smelter Reference List'!$G$4,$S297-4,0))</f>
        <v/>
      </c>
      <c r="I297" s="248" t="str">
        <f ca="1">IF(ISERROR($S297),"",OFFSET('Smelter Reference List'!$H$4,$S297-4,0))</f>
        <v/>
      </c>
      <c r="J297" s="248" t="str">
        <f ca="1">IF(ISERROR($S297),"",OFFSET('Smelter Reference List'!$I$4,$S297-4,0))</f>
        <v/>
      </c>
      <c r="K297" s="245"/>
      <c r="L297" s="245"/>
      <c r="M297" s="245"/>
      <c r="N297" s="245"/>
      <c r="O297" s="245"/>
      <c r="P297" s="245"/>
      <c r="Q297" s="246"/>
      <c r="R297" s="233"/>
      <c r="S297" s="234" t="e">
        <f>IF(C297="",NA(),MATCH($B297&amp;$C297,'Smelter Reference List'!$J:$J,0))</f>
        <v>#N/A</v>
      </c>
      <c r="T297" s="235"/>
      <c r="U297" s="235">
        <f t="shared" ca="1" si="8"/>
        <v>0</v>
      </c>
      <c r="V297" s="235"/>
      <c r="W297" s="235"/>
      <c r="Y297" s="228" t="str">
        <f t="shared" si="9"/>
        <v/>
      </c>
    </row>
    <row r="298" spans="1:25" s="228" customFormat="1" ht="20.399999999999999">
      <c r="A298" s="257"/>
      <c r="B298" s="232" t="str">
        <f>IF(LEN(A298)=0,"",INDEX('Smelter Reference List'!$A:$A,MATCH($A298,'Smelter Reference List'!$E:$E,0)))</f>
        <v/>
      </c>
      <c r="C298" s="297" t="str">
        <f>IF(LEN(A298)=0,"",INDEX('Smelter Reference List'!$C:$C,MATCH($A298,'Smelter Reference List'!$E:$E,0)))</f>
        <v/>
      </c>
      <c r="D298" s="161" t="str">
        <f ca="1">IF(ISERROR($S298),"",OFFSET('Smelter Reference List'!$C$4,$S298-4,0)&amp;"")</f>
        <v/>
      </c>
      <c r="E298" s="161" t="str">
        <f ca="1">IF(ISERROR($S298),"",OFFSET('Smelter Reference List'!$D$4,$S298-4,0)&amp;"")</f>
        <v/>
      </c>
      <c r="F298" s="161" t="str">
        <f ca="1">IF(ISERROR($S298),"",OFFSET('Smelter Reference List'!$E$4,$S298-4,0))</f>
        <v/>
      </c>
      <c r="G298" s="161" t="str">
        <f ca="1">IF(C298=$U$4,"Enter smelter details", IF(ISERROR($S298),"",OFFSET('Smelter Reference List'!$F$4,$S298-4,0)))</f>
        <v/>
      </c>
      <c r="H298" s="247" t="str">
        <f ca="1">IF(ISERROR($S298),"",OFFSET('Smelter Reference List'!$G$4,$S298-4,0))</f>
        <v/>
      </c>
      <c r="I298" s="248" t="str">
        <f ca="1">IF(ISERROR($S298),"",OFFSET('Smelter Reference List'!$H$4,$S298-4,0))</f>
        <v/>
      </c>
      <c r="J298" s="248" t="str">
        <f ca="1">IF(ISERROR($S298),"",OFFSET('Smelter Reference List'!$I$4,$S298-4,0))</f>
        <v/>
      </c>
      <c r="K298" s="245"/>
      <c r="L298" s="245"/>
      <c r="M298" s="245"/>
      <c r="N298" s="245"/>
      <c r="O298" s="245"/>
      <c r="P298" s="245"/>
      <c r="Q298" s="246"/>
      <c r="R298" s="233"/>
      <c r="S298" s="234" t="e">
        <f>IF(C298="",NA(),MATCH($B298&amp;$C298,'Smelter Reference List'!$J:$J,0))</f>
        <v>#N/A</v>
      </c>
      <c r="T298" s="235"/>
      <c r="U298" s="235">
        <f t="shared" ca="1" si="8"/>
        <v>0</v>
      </c>
      <c r="V298" s="235"/>
      <c r="W298" s="235"/>
      <c r="Y298" s="228" t="str">
        <f t="shared" si="9"/>
        <v/>
      </c>
    </row>
    <row r="299" spans="1:25" s="228" customFormat="1" ht="20.399999999999999">
      <c r="A299" s="257"/>
      <c r="B299" s="232" t="str">
        <f>IF(LEN(A299)=0,"",INDEX('Smelter Reference List'!$A:$A,MATCH($A299,'Smelter Reference List'!$E:$E,0)))</f>
        <v/>
      </c>
      <c r="C299" s="297" t="str">
        <f>IF(LEN(A299)=0,"",INDEX('Smelter Reference List'!$C:$C,MATCH($A299,'Smelter Reference List'!$E:$E,0)))</f>
        <v/>
      </c>
      <c r="D299" s="161" t="str">
        <f ca="1">IF(ISERROR($S299),"",OFFSET('Smelter Reference List'!$C$4,$S299-4,0)&amp;"")</f>
        <v/>
      </c>
      <c r="E299" s="161" t="str">
        <f ca="1">IF(ISERROR($S299),"",OFFSET('Smelter Reference List'!$D$4,$S299-4,0)&amp;"")</f>
        <v/>
      </c>
      <c r="F299" s="161" t="str">
        <f ca="1">IF(ISERROR($S299),"",OFFSET('Smelter Reference List'!$E$4,$S299-4,0))</f>
        <v/>
      </c>
      <c r="G299" s="161" t="str">
        <f ca="1">IF(C299=$U$4,"Enter smelter details", IF(ISERROR($S299),"",OFFSET('Smelter Reference List'!$F$4,$S299-4,0)))</f>
        <v/>
      </c>
      <c r="H299" s="247" t="str">
        <f ca="1">IF(ISERROR($S299),"",OFFSET('Smelter Reference List'!$G$4,$S299-4,0))</f>
        <v/>
      </c>
      <c r="I299" s="248" t="str">
        <f ca="1">IF(ISERROR($S299),"",OFFSET('Smelter Reference List'!$H$4,$S299-4,0))</f>
        <v/>
      </c>
      <c r="J299" s="248" t="str">
        <f ca="1">IF(ISERROR($S299),"",OFFSET('Smelter Reference List'!$I$4,$S299-4,0))</f>
        <v/>
      </c>
      <c r="K299" s="245"/>
      <c r="L299" s="245"/>
      <c r="M299" s="245"/>
      <c r="N299" s="245"/>
      <c r="O299" s="245"/>
      <c r="P299" s="245"/>
      <c r="Q299" s="246"/>
      <c r="R299" s="233"/>
      <c r="S299" s="234" t="e">
        <f>IF(C299="",NA(),MATCH($B299&amp;$C299,'Smelter Reference List'!$J:$J,0))</f>
        <v>#N/A</v>
      </c>
      <c r="T299" s="235"/>
      <c r="U299" s="235">
        <f t="shared" ca="1" si="8"/>
        <v>0</v>
      </c>
      <c r="V299" s="235"/>
      <c r="W299" s="235"/>
      <c r="Y299" s="228" t="str">
        <f t="shared" si="9"/>
        <v/>
      </c>
    </row>
    <row r="300" spans="1:25" s="228" customFormat="1" ht="20.399999999999999">
      <c r="A300" s="257"/>
      <c r="B300" s="232" t="str">
        <f>IF(LEN(A300)=0,"",INDEX('Smelter Reference List'!$A:$A,MATCH($A300,'Smelter Reference List'!$E:$E,0)))</f>
        <v/>
      </c>
      <c r="C300" s="297" t="str">
        <f>IF(LEN(A300)=0,"",INDEX('Smelter Reference List'!$C:$C,MATCH($A300,'Smelter Reference List'!$E:$E,0)))</f>
        <v/>
      </c>
      <c r="D300" s="161" t="str">
        <f ca="1">IF(ISERROR($S300),"",OFFSET('Smelter Reference List'!$C$4,$S300-4,0)&amp;"")</f>
        <v/>
      </c>
      <c r="E300" s="161" t="str">
        <f ca="1">IF(ISERROR($S300),"",OFFSET('Smelter Reference List'!$D$4,$S300-4,0)&amp;"")</f>
        <v/>
      </c>
      <c r="F300" s="161" t="str">
        <f ca="1">IF(ISERROR($S300),"",OFFSET('Smelter Reference List'!$E$4,$S300-4,0))</f>
        <v/>
      </c>
      <c r="G300" s="161" t="str">
        <f ca="1">IF(C300=$U$4,"Enter smelter details", IF(ISERROR($S300),"",OFFSET('Smelter Reference List'!$F$4,$S300-4,0)))</f>
        <v/>
      </c>
      <c r="H300" s="247" t="str">
        <f ca="1">IF(ISERROR($S300),"",OFFSET('Smelter Reference List'!$G$4,$S300-4,0))</f>
        <v/>
      </c>
      <c r="I300" s="248" t="str">
        <f ca="1">IF(ISERROR($S300),"",OFFSET('Smelter Reference List'!$H$4,$S300-4,0))</f>
        <v/>
      </c>
      <c r="J300" s="248" t="str">
        <f ca="1">IF(ISERROR($S300),"",OFFSET('Smelter Reference List'!$I$4,$S300-4,0))</f>
        <v/>
      </c>
      <c r="K300" s="245"/>
      <c r="L300" s="245"/>
      <c r="M300" s="245"/>
      <c r="N300" s="245"/>
      <c r="O300" s="245"/>
      <c r="P300" s="245"/>
      <c r="Q300" s="246"/>
      <c r="R300" s="233"/>
      <c r="S300" s="234" t="e">
        <f>IF(C300="",NA(),MATCH($B300&amp;$C300,'Smelter Reference List'!$J:$J,0))</f>
        <v>#N/A</v>
      </c>
      <c r="T300" s="235"/>
      <c r="U300" s="235">
        <f t="shared" ca="1" si="8"/>
        <v>0</v>
      </c>
      <c r="V300" s="235"/>
      <c r="W300" s="235"/>
      <c r="Y300" s="228" t="str">
        <f t="shared" si="9"/>
        <v/>
      </c>
    </row>
    <row r="301" spans="1:25" s="228" customFormat="1" ht="20.399999999999999">
      <c r="A301" s="257"/>
      <c r="B301" s="232" t="str">
        <f>IF(LEN(A301)=0,"",INDEX('Smelter Reference List'!$A:$A,MATCH($A301,'Smelter Reference List'!$E:$E,0)))</f>
        <v/>
      </c>
      <c r="C301" s="297" t="str">
        <f>IF(LEN(A301)=0,"",INDEX('Smelter Reference List'!$C:$C,MATCH($A301,'Smelter Reference List'!$E:$E,0)))</f>
        <v/>
      </c>
      <c r="D301" s="161" t="str">
        <f ca="1">IF(ISERROR($S301),"",OFFSET('Smelter Reference List'!$C$4,$S301-4,0)&amp;"")</f>
        <v/>
      </c>
      <c r="E301" s="161" t="str">
        <f ca="1">IF(ISERROR($S301),"",OFFSET('Smelter Reference List'!$D$4,$S301-4,0)&amp;"")</f>
        <v/>
      </c>
      <c r="F301" s="161" t="str">
        <f ca="1">IF(ISERROR($S301),"",OFFSET('Smelter Reference List'!$E$4,$S301-4,0))</f>
        <v/>
      </c>
      <c r="G301" s="161" t="str">
        <f ca="1">IF(C301=$U$4,"Enter smelter details", IF(ISERROR($S301),"",OFFSET('Smelter Reference List'!$F$4,$S301-4,0)))</f>
        <v/>
      </c>
      <c r="H301" s="247" t="str">
        <f ca="1">IF(ISERROR($S301),"",OFFSET('Smelter Reference List'!$G$4,$S301-4,0))</f>
        <v/>
      </c>
      <c r="I301" s="248" t="str">
        <f ca="1">IF(ISERROR($S301),"",OFFSET('Smelter Reference List'!$H$4,$S301-4,0))</f>
        <v/>
      </c>
      <c r="J301" s="248" t="str">
        <f ca="1">IF(ISERROR($S301),"",OFFSET('Smelter Reference List'!$I$4,$S301-4,0))</f>
        <v/>
      </c>
      <c r="K301" s="245"/>
      <c r="L301" s="245"/>
      <c r="M301" s="245"/>
      <c r="N301" s="245"/>
      <c r="O301" s="245"/>
      <c r="P301" s="245"/>
      <c r="Q301" s="246"/>
      <c r="R301" s="233"/>
      <c r="S301" s="234" t="e">
        <f>IF(C301="",NA(),MATCH($B301&amp;$C301,'Smelter Reference List'!$J:$J,0))</f>
        <v>#N/A</v>
      </c>
      <c r="T301" s="235"/>
      <c r="U301" s="235">
        <f t="shared" ca="1" si="8"/>
        <v>0</v>
      </c>
      <c r="V301" s="235"/>
      <c r="W301" s="235"/>
      <c r="Y301" s="228" t="str">
        <f t="shared" si="9"/>
        <v/>
      </c>
    </row>
    <row r="302" spans="1:25" s="228" customFormat="1" ht="20.399999999999999">
      <c r="A302" s="257"/>
      <c r="B302" s="232" t="str">
        <f>IF(LEN(A302)=0,"",INDEX('Smelter Reference List'!$A:$A,MATCH($A302,'Smelter Reference List'!$E:$E,0)))</f>
        <v/>
      </c>
      <c r="C302" s="297" t="str">
        <f>IF(LEN(A302)=0,"",INDEX('Smelter Reference List'!$C:$C,MATCH($A302,'Smelter Reference List'!$E:$E,0)))</f>
        <v/>
      </c>
      <c r="D302" s="161" t="str">
        <f ca="1">IF(ISERROR($S302),"",OFFSET('Smelter Reference List'!$C$4,$S302-4,0)&amp;"")</f>
        <v/>
      </c>
      <c r="E302" s="161" t="str">
        <f ca="1">IF(ISERROR($S302),"",OFFSET('Smelter Reference List'!$D$4,$S302-4,0)&amp;"")</f>
        <v/>
      </c>
      <c r="F302" s="161" t="str">
        <f ca="1">IF(ISERROR($S302),"",OFFSET('Smelter Reference List'!$E$4,$S302-4,0))</f>
        <v/>
      </c>
      <c r="G302" s="161" t="str">
        <f ca="1">IF(C302=$U$4,"Enter smelter details", IF(ISERROR($S302),"",OFFSET('Smelter Reference List'!$F$4,$S302-4,0)))</f>
        <v/>
      </c>
      <c r="H302" s="247" t="str">
        <f ca="1">IF(ISERROR($S302),"",OFFSET('Smelter Reference List'!$G$4,$S302-4,0))</f>
        <v/>
      </c>
      <c r="I302" s="248" t="str">
        <f ca="1">IF(ISERROR($S302),"",OFFSET('Smelter Reference List'!$H$4,$S302-4,0))</f>
        <v/>
      </c>
      <c r="J302" s="248" t="str">
        <f ca="1">IF(ISERROR($S302),"",OFFSET('Smelter Reference List'!$I$4,$S302-4,0))</f>
        <v/>
      </c>
      <c r="K302" s="245"/>
      <c r="L302" s="245"/>
      <c r="M302" s="245"/>
      <c r="N302" s="245"/>
      <c r="O302" s="245"/>
      <c r="P302" s="245"/>
      <c r="Q302" s="246"/>
      <c r="R302" s="233"/>
      <c r="S302" s="234" t="e">
        <f>IF(C302="",NA(),MATCH($B302&amp;$C302,'Smelter Reference List'!$J:$J,0))</f>
        <v>#N/A</v>
      </c>
      <c r="T302" s="235"/>
      <c r="U302" s="235">
        <f t="shared" ca="1" si="8"/>
        <v>0</v>
      </c>
      <c r="V302" s="235"/>
      <c r="W302" s="235"/>
      <c r="Y302" s="228" t="str">
        <f t="shared" si="9"/>
        <v/>
      </c>
    </row>
    <row r="303" spans="1:25" s="228" customFormat="1" ht="20.399999999999999">
      <c r="A303" s="257"/>
      <c r="B303" s="232" t="str">
        <f>IF(LEN(A303)=0,"",INDEX('Smelter Reference List'!$A:$A,MATCH($A303,'Smelter Reference List'!$E:$E,0)))</f>
        <v/>
      </c>
      <c r="C303" s="297" t="str">
        <f>IF(LEN(A303)=0,"",INDEX('Smelter Reference List'!$C:$C,MATCH($A303,'Smelter Reference List'!$E:$E,0)))</f>
        <v/>
      </c>
      <c r="D303" s="161" t="str">
        <f ca="1">IF(ISERROR($S303),"",OFFSET('Smelter Reference List'!$C$4,$S303-4,0)&amp;"")</f>
        <v/>
      </c>
      <c r="E303" s="161" t="str">
        <f ca="1">IF(ISERROR($S303),"",OFFSET('Smelter Reference List'!$D$4,$S303-4,0)&amp;"")</f>
        <v/>
      </c>
      <c r="F303" s="161" t="str">
        <f ca="1">IF(ISERROR($S303),"",OFFSET('Smelter Reference List'!$E$4,$S303-4,0))</f>
        <v/>
      </c>
      <c r="G303" s="161" t="str">
        <f ca="1">IF(C303=$U$4,"Enter smelter details", IF(ISERROR($S303),"",OFFSET('Smelter Reference List'!$F$4,$S303-4,0)))</f>
        <v/>
      </c>
      <c r="H303" s="247" t="str">
        <f ca="1">IF(ISERROR($S303),"",OFFSET('Smelter Reference List'!$G$4,$S303-4,0))</f>
        <v/>
      </c>
      <c r="I303" s="248" t="str">
        <f ca="1">IF(ISERROR($S303),"",OFFSET('Smelter Reference List'!$H$4,$S303-4,0))</f>
        <v/>
      </c>
      <c r="J303" s="248" t="str">
        <f ca="1">IF(ISERROR($S303),"",OFFSET('Smelter Reference List'!$I$4,$S303-4,0))</f>
        <v/>
      </c>
      <c r="K303" s="245"/>
      <c r="L303" s="245"/>
      <c r="M303" s="245"/>
      <c r="N303" s="245"/>
      <c r="O303" s="245"/>
      <c r="P303" s="245"/>
      <c r="Q303" s="246"/>
      <c r="R303" s="233"/>
      <c r="S303" s="234" t="e">
        <f>IF(C303="",NA(),MATCH($B303&amp;$C303,'Smelter Reference List'!$J:$J,0))</f>
        <v>#N/A</v>
      </c>
      <c r="T303" s="235"/>
      <c r="U303" s="235">
        <f t="shared" ca="1" si="8"/>
        <v>0</v>
      </c>
      <c r="V303" s="235"/>
      <c r="W303" s="235"/>
      <c r="Y303" s="228" t="str">
        <f t="shared" si="9"/>
        <v/>
      </c>
    </row>
    <row r="304" spans="1:25" s="228" customFormat="1" ht="20.399999999999999">
      <c r="A304" s="257"/>
      <c r="B304" s="232" t="str">
        <f>IF(LEN(A304)=0,"",INDEX('Smelter Reference List'!$A:$A,MATCH($A304,'Smelter Reference List'!$E:$E,0)))</f>
        <v/>
      </c>
      <c r="C304" s="297" t="str">
        <f>IF(LEN(A304)=0,"",INDEX('Smelter Reference List'!$C:$C,MATCH($A304,'Smelter Reference List'!$E:$E,0)))</f>
        <v/>
      </c>
      <c r="D304" s="161" t="str">
        <f ca="1">IF(ISERROR($S304),"",OFFSET('Smelter Reference List'!$C$4,$S304-4,0)&amp;"")</f>
        <v/>
      </c>
      <c r="E304" s="161" t="str">
        <f ca="1">IF(ISERROR($S304),"",OFFSET('Smelter Reference List'!$D$4,$S304-4,0)&amp;"")</f>
        <v/>
      </c>
      <c r="F304" s="161" t="str">
        <f ca="1">IF(ISERROR($S304),"",OFFSET('Smelter Reference List'!$E$4,$S304-4,0))</f>
        <v/>
      </c>
      <c r="G304" s="161" t="str">
        <f ca="1">IF(C304=$U$4,"Enter smelter details", IF(ISERROR($S304),"",OFFSET('Smelter Reference List'!$F$4,$S304-4,0)))</f>
        <v/>
      </c>
      <c r="H304" s="247" t="str">
        <f ca="1">IF(ISERROR($S304),"",OFFSET('Smelter Reference List'!$G$4,$S304-4,0))</f>
        <v/>
      </c>
      <c r="I304" s="248" t="str">
        <f ca="1">IF(ISERROR($S304),"",OFFSET('Smelter Reference List'!$H$4,$S304-4,0))</f>
        <v/>
      </c>
      <c r="J304" s="248" t="str">
        <f ca="1">IF(ISERROR($S304),"",OFFSET('Smelter Reference List'!$I$4,$S304-4,0))</f>
        <v/>
      </c>
      <c r="K304" s="245"/>
      <c r="L304" s="245"/>
      <c r="M304" s="245"/>
      <c r="N304" s="245"/>
      <c r="O304" s="245"/>
      <c r="P304" s="245"/>
      <c r="Q304" s="246"/>
      <c r="R304" s="233"/>
      <c r="S304" s="234" t="e">
        <f>IF(C304="",NA(),MATCH($B304&amp;$C304,'Smelter Reference List'!$J:$J,0))</f>
        <v>#N/A</v>
      </c>
      <c r="T304" s="235"/>
      <c r="U304" s="235">
        <f t="shared" ca="1" si="8"/>
        <v>0</v>
      </c>
      <c r="V304" s="235"/>
      <c r="W304" s="235"/>
      <c r="Y304" s="228" t="str">
        <f t="shared" si="9"/>
        <v/>
      </c>
    </row>
    <row r="305" spans="1:25" s="228" customFormat="1" ht="20.399999999999999">
      <c r="A305" s="257"/>
      <c r="B305" s="232" t="str">
        <f>IF(LEN(A305)=0,"",INDEX('Smelter Reference List'!$A:$A,MATCH($A305,'Smelter Reference List'!$E:$E,0)))</f>
        <v/>
      </c>
      <c r="C305" s="297" t="str">
        <f>IF(LEN(A305)=0,"",INDEX('Smelter Reference List'!$C:$C,MATCH($A305,'Smelter Reference List'!$E:$E,0)))</f>
        <v/>
      </c>
      <c r="D305" s="161" t="str">
        <f ca="1">IF(ISERROR($S305),"",OFFSET('Smelter Reference List'!$C$4,$S305-4,0)&amp;"")</f>
        <v/>
      </c>
      <c r="E305" s="161" t="str">
        <f ca="1">IF(ISERROR($S305),"",OFFSET('Smelter Reference List'!$D$4,$S305-4,0)&amp;"")</f>
        <v/>
      </c>
      <c r="F305" s="161" t="str">
        <f ca="1">IF(ISERROR($S305),"",OFFSET('Smelter Reference List'!$E$4,$S305-4,0))</f>
        <v/>
      </c>
      <c r="G305" s="161" t="str">
        <f ca="1">IF(C305=$U$4,"Enter smelter details", IF(ISERROR($S305),"",OFFSET('Smelter Reference List'!$F$4,$S305-4,0)))</f>
        <v/>
      </c>
      <c r="H305" s="247" t="str">
        <f ca="1">IF(ISERROR($S305),"",OFFSET('Smelter Reference List'!$G$4,$S305-4,0))</f>
        <v/>
      </c>
      <c r="I305" s="248" t="str">
        <f ca="1">IF(ISERROR($S305),"",OFFSET('Smelter Reference List'!$H$4,$S305-4,0))</f>
        <v/>
      </c>
      <c r="J305" s="248" t="str">
        <f ca="1">IF(ISERROR($S305),"",OFFSET('Smelter Reference List'!$I$4,$S305-4,0))</f>
        <v/>
      </c>
      <c r="K305" s="245"/>
      <c r="L305" s="245"/>
      <c r="M305" s="245"/>
      <c r="N305" s="245"/>
      <c r="O305" s="245"/>
      <c r="P305" s="245"/>
      <c r="Q305" s="246"/>
      <c r="R305" s="233"/>
      <c r="S305" s="234" t="e">
        <f>IF(C305="",NA(),MATCH($B305&amp;$C305,'Smelter Reference List'!$J:$J,0))</f>
        <v>#N/A</v>
      </c>
      <c r="T305" s="235"/>
      <c r="U305" s="235">
        <f t="shared" ca="1" si="8"/>
        <v>0</v>
      </c>
      <c r="V305" s="235"/>
      <c r="W305" s="235"/>
      <c r="Y305" s="228" t="str">
        <f t="shared" si="9"/>
        <v/>
      </c>
    </row>
    <row r="306" spans="1:25" s="228" customFormat="1" ht="20.399999999999999">
      <c r="A306" s="257"/>
      <c r="B306" s="232" t="str">
        <f>IF(LEN(A306)=0,"",INDEX('Smelter Reference List'!$A:$A,MATCH($A306,'Smelter Reference List'!$E:$E,0)))</f>
        <v/>
      </c>
      <c r="C306" s="297" t="str">
        <f>IF(LEN(A306)=0,"",INDEX('Smelter Reference List'!$C:$C,MATCH($A306,'Smelter Reference List'!$E:$E,0)))</f>
        <v/>
      </c>
      <c r="D306" s="161" t="str">
        <f ca="1">IF(ISERROR($S306),"",OFFSET('Smelter Reference List'!$C$4,$S306-4,0)&amp;"")</f>
        <v/>
      </c>
      <c r="E306" s="161" t="str">
        <f ca="1">IF(ISERROR($S306),"",OFFSET('Smelter Reference List'!$D$4,$S306-4,0)&amp;"")</f>
        <v/>
      </c>
      <c r="F306" s="161" t="str">
        <f ca="1">IF(ISERROR($S306),"",OFFSET('Smelter Reference List'!$E$4,$S306-4,0))</f>
        <v/>
      </c>
      <c r="G306" s="161" t="str">
        <f ca="1">IF(C306=$U$4,"Enter smelter details", IF(ISERROR($S306),"",OFFSET('Smelter Reference List'!$F$4,$S306-4,0)))</f>
        <v/>
      </c>
      <c r="H306" s="247" t="str">
        <f ca="1">IF(ISERROR($S306),"",OFFSET('Smelter Reference List'!$G$4,$S306-4,0))</f>
        <v/>
      </c>
      <c r="I306" s="248" t="str">
        <f ca="1">IF(ISERROR($S306),"",OFFSET('Smelter Reference List'!$H$4,$S306-4,0))</f>
        <v/>
      </c>
      <c r="J306" s="248" t="str">
        <f ca="1">IF(ISERROR($S306),"",OFFSET('Smelter Reference List'!$I$4,$S306-4,0))</f>
        <v/>
      </c>
      <c r="K306" s="245"/>
      <c r="L306" s="245"/>
      <c r="M306" s="245"/>
      <c r="N306" s="245"/>
      <c r="O306" s="245"/>
      <c r="P306" s="245"/>
      <c r="Q306" s="246"/>
      <c r="R306" s="233"/>
      <c r="S306" s="234" t="e">
        <f>IF(C306="",NA(),MATCH($B306&amp;$C306,'Smelter Reference List'!$J:$J,0))</f>
        <v>#N/A</v>
      </c>
      <c r="T306" s="235"/>
      <c r="U306" s="235">
        <f t="shared" ca="1" si="8"/>
        <v>0</v>
      </c>
      <c r="V306" s="235"/>
      <c r="W306" s="235"/>
      <c r="Y306" s="228" t="str">
        <f t="shared" si="9"/>
        <v/>
      </c>
    </row>
    <row r="307" spans="1:25" s="228" customFormat="1" ht="20.399999999999999">
      <c r="A307" s="257"/>
      <c r="B307" s="232" t="str">
        <f>IF(LEN(A307)=0,"",INDEX('Smelter Reference List'!$A:$A,MATCH($A307,'Smelter Reference List'!$E:$E,0)))</f>
        <v/>
      </c>
      <c r="C307" s="297" t="str">
        <f>IF(LEN(A307)=0,"",INDEX('Smelter Reference List'!$C:$C,MATCH($A307,'Smelter Reference List'!$E:$E,0)))</f>
        <v/>
      </c>
      <c r="D307" s="161" t="str">
        <f ca="1">IF(ISERROR($S307),"",OFFSET('Smelter Reference List'!$C$4,$S307-4,0)&amp;"")</f>
        <v/>
      </c>
      <c r="E307" s="161" t="str">
        <f ca="1">IF(ISERROR($S307),"",OFFSET('Smelter Reference List'!$D$4,$S307-4,0)&amp;"")</f>
        <v/>
      </c>
      <c r="F307" s="161" t="str">
        <f ca="1">IF(ISERROR($S307),"",OFFSET('Smelter Reference List'!$E$4,$S307-4,0))</f>
        <v/>
      </c>
      <c r="G307" s="161" t="str">
        <f ca="1">IF(C307=$U$4,"Enter smelter details", IF(ISERROR($S307),"",OFFSET('Smelter Reference List'!$F$4,$S307-4,0)))</f>
        <v/>
      </c>
      <c r="H307" s="247" t="str">
        <f ca="1">IF(ISERROR($S307),"",OFFSET('Smelter Reference List'!$G$4,$S307-4,0))</f>
        <v/>
      </c>
      <c r="I307" s="248" t="str">
        <f ca="1">IF(ISERROR($S307),"",OFFSET('Smelter Reference List'!$H$4,$S307-4,0))</f>
        <v/>
      </c>
      <c r="J307" s="248" t="str">
        <f ca="1">IF(ISERROR($S307),"",OFFSET('Smelter Reference List'!$I$4,$S307-4,0))</f>
        <v/>
      </c>
      <c r="K307" s="245"/>
      <c r="L307" s="245"/>
      <c r="M307" s="245"/>
      <c r="N307" s="245"/>
      <c r="O307" s="245"/>
      <c r="P307" s="245"/>
      <c r="Q307" s="246"/>
      <c r="R307" s="233"/>
      <c r="S307" s="234" t="e">
        <f>IF(C307="",NA(),MATCH($B307&amp;$C307,'Smelter Reference List'!$J:$J,0))</f>
        <v>#N/A</v>
      </c>
      <c r="T307" s="235"/>
      <c r="U307" s="235">
        <f t="shared" ca="1" si="8"/>
        <v>0</v>
      </c>
      <c r="V307" s="235"/>
      <c r="W307" s="235"/>
      <c r="Y307" s="228" t="str">
        <f t="shared" si="9"/>
        <v/>
      </c>
    </row>
    <row r="308" spans="1:25" s="228" customFormat="1" ht="20.399999999999999">
      <c r="A308" s="257"/>
      <c r="B308" s="232" t="str">
        <f>IF(LEN(A308)=0,"",INDEX('Smelter Reference List'!$A:$A,MATCH($A308,'Smelter Reference List'!$E:$E,0)))</f>
        <v/>
      </c>
      <c r="C308" s="297" t="str">
        <f>IF(LEN(A308)=0,"",INDEX('Smelter Reference List'!$C:$C,MATCH($A308,'Smelter Reference List'!$E:$E,0)))</f>
        <v/>
      </c>
      <c r="D308" s="161" t="str">
        <f ca="1">IF(ISERROR($S308),"",OFFSET('Smelter Reference List'!$C$4,$S308-4,0)&amp;"")</f>
        <v/>
      </c>
      <c r="E308" s="161" t="str">
        <f ca="1">IF(ISERROR($S308),"",OFFSET('Smelter Reference List'!$D$4,$S308-4,0)&amp;"")</f>
        <v/>
      </c>
      <c r="F308" s="161" t="str">
        <f ca="1">IF(ISERROR($S308),"",OFFSET('Smelter Reference List'!$E$4,$S308-4,0))</f>
        <v/>
      </c>
      <c r="G308" s="161" t="str">
        <f ca="1">IF(C308=$U$4,"Enter smelter details", IF(ISERROR($S308),"",OFFSET('Smelter Reference List'!$F$4,$S308-4,0)))</f>
        <v/>
      </c>
      <c r="H308" s="247" t="str">
        <f ca="1">IF(ISERROR($S308),"",OFFSET('Smelter Reference List'!$G$4,$S308-4,0))</f>
        <v/>
      </c>
      <c r="I308" s="248" t="str">
        <f ca="1">IF(ISERROR($S308),"",OFFSET('Smelter Reference List'!$H$4,$S308-4,0))</f>
        <v/>
      </c>
      <c r="J308" s="248" t="str">
        <f ca="1">IF(ISERROR($S308),"",OFFSET('Smelter Reference List'!$I$4,$S308-4,0))</f>
        <v/>
      </c>
      <c r="K308" s="245"/>
      <c r="L308" s="245"/>
      <c r="M308" s="245"/>
      <c r="N308" s="245"/>
      <c r="O308" s="245"/>
      <c r="P308" s="245"/>
      <c r="Q308" s="246"/>
      <c r="R308" s="233"/>
      <c r="S308" s="234" t="e">
        <f>IF(C308="",NA(),MATCH($B308&amp;$C308,'Smelter Reference List'!$J:$J,0))</f>
        <v>#N/A</v>
      </c>
      <c r="T308" s="235"/>
      <c r="U308" s="235">
        <f t="shared" ca="1" si="8"/>
        <v>0</v>
      </c>
      <c r="V308" s="235"/>
      <c r="W308" s="235"/>
      <c r="Y308" s="228" t="str">
        <f t="shared" si="9"/>
        <v/>
      </c>
    </row>
    <row r="309" spans="1:25" s="228" customFormat="1" ht="20.399999999999999">
      <c r="A309" s="257"/>
      <c r="B309" s="232" t="str">
        <f>IF(LEN(A309)=0,"",INDEX('Smelter Reference List'!$A:$A,MATCH($A309,'Smelter Reference List'!$E:$E,0)))</f>
        <v/>
      </c>
      <c r="C309" s="297" t="str">
        <f>IF(LEN(A309)=0,"",INDEX('Smelter Reference List'!$C:$C,MATCH($A309,'Smelter Reference List'!$E:$E,0)))</f>
        <v/>
      </c>
      <c r="D309" s="161" t="str">
        <f ca="1">IF(ISERROR($S309),"",OFFSET('Smelter Reference List'!$C$4,$S309-4,0)&amp;"")</f>
        <v/>
      </c>
      <c r="E309" s="161" t="str">
        <f ca="1">IF(ISERROR($S309),"",OFFSET('Smelter Reference List'!$D$4,$S309-4,0)&amp;"")</f>
        <v/>
      </c>
      <c r="F309" s="161" t="str">
        <f ca="1">IF(ISERROR($S309),"",OFFSET('Smelter Reference List'!$E$4,$S309-4,0))</f>
        <v/>
      </c>
      <c r="G309" s="161" t="str">
        <f ca="1">IF(C309=$U$4,"Enter smelter details", IF(ISERROR($S309),"",OFFSET('Smelter Reference List'!$F$4,$S309-4,0)))</f>
        <v/>
      </c>
      <c r="H309" s="247" t="str">
        <f ca="1">IF(ISERROR($S309),"",OFFSET('Smelter Reference List'!$G$4,$S309-4,0))</f>
        <v/>
      </c>
      <c r="I309" s="248" t="str">
        <f ca="1">IF(ISERROR($S309),"",OFFSET('Smelter Reference List'!$H$4,$S309-4,0))</f>
        <v/>
      </c>
      <c r="J309" s="248" t="str">
        <f ca="1">IF(ISERROR($S309),"",OFFSET('Smelter Reference List'!$I$4,$S309-4,0))</f>
        <v/>
      </c>
      <c r="K309" s="245"/>
      <c r="L309" s="245"/>
      <c r="M309" s="245"/>
      <c r="N309" s="245"/>
      <c r="O309" s="245"/>
      <c r="P309" s="245"/>
      <c r="Q309" s="246"/>
      <c r="R309" s="233"/>
      <c r="S309" s="234" t="e">
        <f>IF(C309="",NA(),MATCH($B309&amp;$C309,'Smelter Reference List'!$J:$J,0))</f>
        <v>#N/A</v>
      </c>
      <c r="T309" s="235"/>
      <c r="U309" s="235">
        <f t="shared" ca="1" si="8"/>
        <v>0</v>
      </c>
      <c r="V309" s="235"/>
      <c r="W309" s="235"/>
      <c r="Y309" s="228" t="str">
        <f t="shared" si="9"/>
        <v/>
      </c>
    </row>
    <row r="310" spans="1:25" s="228" customFormat="1" ht="20.399999999999999">
      <c r="A310" s="257"/>
      <c r="B310" s="232" t="str">
        <f>IF(LEN(A310)=0,"",INDEX('Smelter Reference List'!$A:$A,MATCH($A310,'Smelter Reference List'!$E:$E,0)))</f>
        <v/>
      </c>
      <c r="C310" s="297" t="str">
        <f>IF(LEN(A310)=0,"",INDEX('Smelter Reference List'!$C:$C,MATCH($A310,'Smelter Reference List'!$E:$E,0)))</f>
        <v/>
      </c>
      <c r="D310" s="161" t="str">
        <f ca="1">IF(ISERROR($S310),"",OFFSET('Smelter Reference List'!$C$4,$S310-4,0)&amp;"")</f>
        <v/>
      </c>
      <c r="E310" s="161" t="str">
        <f ca="1">IF(ISERROR($S310),"",OFFSET('Smelter Reference List'!$D$4,$S310-4,0)&amp;"")</f>
        <v/>
      </c>
      <c r="F310" s="161" t="str">
        <f ca="1">IF(ISERROR($S310),"",OFFSET('Smelter Reference List'!$E$4,$S310-4,0))</f>
        <v/>
      </c>
      <c r="G310" s="161" t="str">
        <f ca="1">IF(C310=$U$4,"Enter smelter details", IF(ISERROR($S310),"",OFFSET('Smelter Reference List'!$F$4,$S310-4,0)))</f>
        <v/>
      </c>
      <c r="H310" s="247" t="str">
        <f ca="1">IF(ISERROR($S310),"",OFFSET('Smelter Reference List'!$G$4,$S310-4,0))</f>
        <v/>
      </c>
      <c r="I310" s="248" t="str">
        <f ca="1">IF(ISERROR($S310),"",OFFSET('Smelter Reference List'!$H$4,$S310-4,0))</f>
        <v/>
      </c>
      <c r="J310" s="248" t="str">
        <f ca="1">IF(ISERROR($S310),"",OFFSET('Smelter Reference List'!$I$4,$S310-4,0))</f>
        <v/>
      </c>
      <c r="K310" s="245"/>
      <c r="L310" s="245"/>
      <c r="M310" s="245"/>
      <c r="N310" s="245"/>
      <c r="O310" s="245"/>
      <c r="P310" s="245"/>
      <c r="Q310" s="246"/>
      <c r="R310" s="233"/>
      <c r="S310" s="234" t="e">
        <f>IF(C310="",NA(),MATCH($B310&amp;$C310,'Smelter Reference List'!$J:$J,0))</f>
        <v>#N/A</v>
      </c>
      <c r="T310" s="235"/>
      <c r="U310" s="235">
        <f t="shared" ca="1" si="8"/>
        <v>0</v>
      </c>
      <c r="V310" s="235"/>
      <c r="W310" s="235"/>
      <c r="Y310" s="228" t="str">
        <f t="shared" si="9"/>
        <v/>
      </c>
    </row>
    <row r="311" spans="1:25" s="228" customFormat="1" ht="20.399999999999999">
      <c r="A311" s="257"/>
      <c r="B311" s="232" t="str">
        <f>IF(LEN(A311)=0,"",INDEX('Smelter Reference List'!$A:$A,MATCH($A311,'Smelter Reference List'!$E:$E,0)))</f>
        <v/>
      </c>
      <c r="C311" s="297" t="str">
        <f>IF(LEN(A311)=0,"",INDEX('Smelter Reference List'!$C:$C,MATCH($A311,'Smelter Reference List'!$E:$E,0)))</f>
        <v/>
      </c>
      <c r="D311" s="161" t="str">
        <f ca="1">IF(ISERROR($S311),"",OFFSET('Smelter Reference List'!$C$4,$S311-4,0)&amp;"")</f>
        <v/>
      </c>
      <c r="E311" s="161" t="str">
        <f ca="1">IF(ISERROR($S311),"",OFFSET('Smelter Reference List'!$D$4,$S311-4,0)&amp;"")</f>
        <v/>
      </c>
      <c r="F311" s="161" t="str">
        <f ca="1">IF(ISERROR($S311),"",OFFSET('Smelter Reference List'!$E$4,$S311-4,0))</f>
        <v/>
      </c>
      <c r="G311" s="161" t="str">
        <f ca="1">IF(C311=$U$4,"Enter smelter details", IF(ISERROR($S311),"",OFFSET('Smelter Reference List'!$F$4,$S311-4,0)))</f>
        <v/>
      </c>
      <c r="H311" s="247" t="str">
        <f ca="1">IF(ISERROR($S311),"",OFFSET('Smelter Reference List'!$G$4,$S311-4,0))</f>
        <v/>
      </c>
      <c r="I311" s="248" t="str">
        <f ca="1">IF(ISERROR($S311),"",OFFSET('Smelter Reference List'!$H$4,$S311-4,0))</f>
        <v/>
      </c>
      <c r="J311" s="248" t="str">
        <f ca="1">IF(ISERROR($S311),"",OFFSET('Smelter Reference List'!$I$4,$S311-4,0))</f>
        <v/>
      </c>
      <c r="K311" s="245"/>
      <c r="L311" s="245"/>
      <c r="M311" s="245"/>
      <c r="N311" s="245"/>
      <c r="O311" s="245"/>
      <c r="P311" s="245"/>
      <c r="Q311" s="246"/>
      <c r="R311" s="233"/>
      <c r="S311" s="234" t="e">
        <f>IF(C311="",NA(),MATCH($B311&amp;$C311,'Smelter Reference List'!$J:$J,0))</f>
        <v>#N/A</v>
      </c>
      <c r="T311" s="235"/>
      <c r="U311" s="235">
        <f t="shared" ca="1" si="8"/>
        <v>0</v>
      </c>
      <c r="V311" s="235"/>
      <c r="W311" s="235"/>
      <c r="Y311" s="228" t="str">
        <f t="shared" si="9"/>
        <v/>
      </c>
    </row>
    <row r="312" spans="1:25" s="228" customFormat="1" ht="20.399999999999999">
      <c r="A312" s="257"/>
      <c r="B312" s="232" t="str">
        <f>IF(LEN(A312)=0,"",INDEX('Smelter Reference List'!$A:$A,MATCH($A312,'Smelter Reference List'!$E:$E,0)))</f>
        <v/>
      </c>
      <c r="C312" s="297" t="str">
        <f>IF(LEN(A312)=0,"",INDEX('Smelter Reference List'!$C:$C,MATCH($A312,'Smelter Reference List'!$E:$E,0)))</f>
        <v/>
      </c>
      <c r="D312" s="161" t="str">
        <f ca="1">IF(ISERROR($S312),"",OFFSET('Smelter Reference List'!$C$4,$S312-4,0)&amp;"")</f>
        <v/>
      </c>
      <c r="E312" s="161" t="str">
        <f ca="1">IF(ISERROR($S312),"",OFFSET('Smelter Reference List'!$D$4,$S312-4,0)&amp;"")</f>
        <v/>
      </c>
      <c r="F312" s="161" t="str">
        <f ca="1">IF(ISERROR($S312),"",OFFSET('Smelter Reference List'!$E$4,$S312-4,0))</f>
        <v/>
      </c>
      <c r="G312" s="161" t="str">
        <f ca="1">IF(C312=$U$4,"Enter smelter details", IF(ISERROR($S312),"",OFFSET('Smelter Reference List'!$F$4,$S312-4,0)))</f>
        <v/>
      </c>
      <c r="H312" s="247" t="str">
        <f ca="1">IF(ISERROR($S312),"",OFFSET('Smelter Reference List'!$G$4,$S312-4,0))</f>
        <v/>
      </c>
      <c r="I312" s="248" t="str">
        <f ca="1">IF(ISERROR($S312),"",OFFSET('Smelter Reference List'!$H$4,$S312-4,0))</f>
        <v/>
      </c>
      <c r="J312" s="248" t="str">
        <f ca="1">IF(ISERROR($S312),"",OFFSET('Smelter Reference List'!$I$4,$S312-4,0))</f>
        <v/>
      </c>
      <c r="K312" s="245"/>
      <c r="L312" s="245"/>
      <c r="M312" s="245"/>
      <c r="N312" s="245"/>
      <c r="O312" s="245"/>
      <c r="P312" s="245"/>
      <c r="Q312" s="246"/>
      <c r="R312" s="233"/>
      <c r="S312" s="234" t="e">
        <f>IF(C312="",NA(),MATCH($B312&amp;$C312,'Smelter Reference List'!$J:$J,0))</f>
        <v>#N/A</v>
      </c>
      <c r="T312" s="235"/>
      <c r="U312" s="235">
        <f t="shared" ref="U312:U375" ca="1" si="10">IF(AND(C312="Smelter not listed",OR(LEN(D312)=0,LEN(E312)=0)),1,0)</f>
        <v>0</v>
      </c>
      <c r="V312" s="235"/>
      <c r="W312" s="235"/>
      <c r="Y312" s="228" t="str">
        <f t="shared" ref="Y312:Y375" si="11">B312&amp;C312</f>
        <v/>
      </c>
    </row>
    <row r="313" spans="1:25" s="228" customFormat="1" ht="20.399999999999999">
      <c r="A313" s="257"/>
      <c r="B313" s="232" t="str">
        <f>IF(LEN(A313)=0,"",INDEX('Smelter Reference List'!$A:$A,MATCH($A313,'Smelter Reference List'!$E:$E,0)))</f>
        <v/>
      </c>
      <c r="C313" s="297" t="str">
        <f>IF(LEN(A313)=0,"",INDEX('Smelter Reference List'!$C:$C,MATCH($A313,'Smelter Reference List'!$E:$E,0)))</f>
        <v/>
      </c>
      <c r="D313" s="161" t="str">
        <f ca="1">IF(ISERROR($S313),"",OFFSET('Smelter Reference List'!$C$4,$S313-4,0)&amp;"")</f>
        <v/>
      </c>
      <c r="E313" s="161" t="str">
        <f ca="1">IF(ISERROR($S313),"",OFFSET('Smelter Reference List'!$D$4,$S313-4,0)&amp;"")</f>
        <v/>
      </c>
      <c r="F313" s="161" t="str">
        <f ca="1">IF(ISERROR($S313),"",OFFSET('Smelter Reference List'!$E$4,$S313-4,0))</f>
        <v/>
      </c>
      <c r="G313" s="161" t="str">
        <f ca="1">IF(C313=$U$4,"Enter smelter details", IF(ISERROR($S313),"",OFFSET('Smelter Reference List'!$F$4,$S313-4,0)))</f>
        <v/>
      </c>
      <c r="H313" s="247" t="str">
        <f ca="1">IF(ISERROR($S313),"",OFFSET('Smelter Reference List'!$G$4,$S313-4,0))</f>
        <v/>
      </c>
      <c r="I313" s="248" t="str">
        <f ca="1">IF(ISERROR($S313),"",OFFSET('Smelter Reference List'!$H$4,$S313-4,0))</f>
        <v/>
      </c>
      <c r="J313" s="248" t="str">
        <f ca="1">IF(ISERROR($S313),"",OFFSET('Smelter Reference List'!$I$4,$S313-4,0))</f>
        <v/>
      </c>
      <c r="K313" s="245"/>
      <c r="L313" s="245"/>
      <c r="M313" s="245"/>
      <c r="N313" s="245"/>
      <c r="O313" s="245"/>
      <c r="P313" s="245"/>
      <c r="Q313" s="246"/>
      <c r="R313" s="233"/>
      <c r="S313" s="234" t="e">
        <f>IF(C313="",NA(),MATCH($B313&amp;$C313,'Smelter Reference List'!$J:$J,0))</f>
        <v>#N/A</v>
      </c>
      <c r="T313" s="235"/>
      <c r="U313" s="235">
        <f t="shared" ca="1" si="10"/>
        <v>0</v>
      </c>
      <c r="V313" s="235"/>
      <c r="W313" s="235"/>
      <c r="Y313" s="228" t="str">
        <f t="shared" si="11"/>
        <v/>
      </c>
    </row>
    <row r="314" spans="1:25" s="228" customFormat="1" ht="20.399999999999999">
      <c r="A314" s="257"/>
      <c r="B314" s="232" t="str">
        <f>IF(LEN(A314)=0,"",INDEX('Smelter Reference List'!$A:$A,MATCH($A314,'Smelter Reference List'!$E:$E,0)))</f>
        <v/>
      </c>
      <c r="C314" s="297" t="str">
        <f>IF(LEN(A314)=0,"",INDEX('Smelter Reference List'!$C:$C,MATCH($A314,'Smelter Reference List'!$E:$E,0)))</f>
        <v/>
      </c>
      <c r="D314" s="161" t="str">
        <f ca="1">IF(ISERROR($S314),"",OFFSET('Smelter Reference List'!$C$4,$S314-4,0)&amp;"")</f>
        <v/>
      </c>
      <c r="E314" s="161" t="str">
        <f ca="1">IF(ISERROR($S314),"",OFFSET('Smelter Reference List'!$D$4,$S314-4,0)&amp;"")</f>
        <v/>
      </c>
      <c r="F314" s="161" t="str">
        <f ca="1">IF(ISERROR($S314),"",OFFSET('Smelter Reference List'!$E$4,$S314-4,0))</f>
        <v/>
      </c>
      <c r="G314" s="161" t="str">
        <f ca="1">IF(C314=$U$4,"Enter smelter details", IF(ISERROR($S314),"",OFFSET('Smelter Reference List'!$F$4,$S314-4,0)))</f>
        <v/>
      </c>
      <c r="H314" s="247" t="str">
        <f ca="1">IF(ISERROR($S314),"",OFFSET('Smelter Reference List'!$G$4,$S314-4,0))</f>
        <v/>
      </c>
      <c r="I314" s="248" t="str">
        <f ca="1">IF(ISERROR($S314),"",OFFSET('Smelter Reference List'!$H$4,$S314-4,0))</f>
        <v/>
      </c>
      <c r="J314" s="248" t="str">
        <f ca="1">IF(ISERROR($S314),"",OFFSET('Smelter Reference List'!$I$4,$S314-4,0))</f>
        <v/>
      </c>
      <c r="K314" s="245"/>
      <c r="L314" s="245"/>
      <c r="M314" s="245"/>
      <c r="N314" s="245"/>
      <c r="O314" s="245"/>
      <c r="P314" s="245"/>
      <c r="Q314" s="246"/>
      <c r="R314" s="233"/>
      <c r="S314" s="234" t="e">
        <f>IF(C314="",NA(),MATCH($B314&amp;$C314,'Smelter Reference List'!$J:$J,0))</f>
        <v>#N/A</v>
      </c>
      <c r="T314" s="235"/>
      <c r="U314" s="235">
        <f t="shared" ca="1" si="10"/>
        <v>0</v>
      </c>
      <c r="V314" s="235"/>
      <c r="W314" s="235"/>
      <c r="Y314" s="228" t="str">
        <f t="shared" si="11"/>
        <v/>
      </c>
    </row>
    <row r="315" spans="1:25" s="228" customFormat="1" ht="20.399999999999999">
      <c r="A315" s="257"/>
      <c r="B315" s="232" t="str">
        <f>IF(LEN(A315)=0,"",INDEX('Smelter Reference List'!$A:$A,MATCH($A315,'Smelter Reference List'!$E:$E,0)))</f>
        <v/>
      </c>
      <c r="C315" s="297" t="str">
        <f>IF(LEN(A315)=0,"",INDEX('Smelter Reference List'!$C:$C,MATCH($A315,'Smelter Reference List'!$E:$E,0)))</f>
        <v/>
      </c>
      <c r="D315" s="161" t="str">
        <f ca="1">IF(ISERROR($S315),"",OFFSET('Smelter Reference List'!$C$4,$S315-4,0)&amp;"")</f>
        <v/>
      </c>
      <c r="E315" s="161" t="str">
        <f ca="1">IF(ISERROR($S315),"",OFFSET('Smelter Reference List'!$D$4,$S315-4,0)&amp;"")</f>
        <v/>
      </c>
      <c r="F315" s="161" t="str">
        <f ca="1">IF(ISERROR($S315),"",OFFSET('Smelter Reference List'!$E$4,$S315-4,0))</f>
        <v/>
      </c>
      <c r="G315" s="161" t="str">
        <f ca="1">IF(C315=$U$4,"Enter smelter details", IF(ISERROR($S315),"",OFFSET('Smelter Reference List'!$F$4,$S315-4,0)))</f>
        <v/>
      </c>
      <c r="H315" s="247" t="str">
        <f ca="1">IF(ISERROR($S315),"",OFFSET('Smelter Reference List'!$G$4,$S315-4,0))</f>
        <v/>
      </c>
      <c r="I315" s="248" t="str">
        <f ca="1">IF(ISERROR($S315),"",OFFSET('Smelter Reference List'!$H$4,$S315-4,0))</f>
        <v/>
      </c>
      <c r="J315" s="248" t="str">
        <f ca="1">IF(ISERROR($S315),"",OFFSET('Smelter Reference List'!$I$4,$S315-4,0))</f>
        <v/>
      </c>
      <c r="K315" s="245"/>
      <c r="L315" s="245"/>
      <c r="M315" s="245"/>
      <c r="N315" s="245"/>
      <c r="O315" s="245"/>
      <c r="P315" s="245"/>
      <c r="Q315" s="246"/>
      <c r="R315" s="233"/>
      <c r="S315" s="234" t="e">
        <f>IF(C315="",NA(),MATCH($B315&amp;$C315,'Smelter Reference List'!$J:$J,0))</f>
        <v>#N/A</v>
      </c>
      <c r="T315" s="235"/>
      <c r="U315" s="235">
        <f t="shared" ca="1" si="10"/>
        <v>0</v>
      </c>
      <c r="V315" s="235"/>
      <c r="W315" s="235"/>
      <c r="Y315" s="228" t="str">
        <f t="shared" si="11"/>
        <v/>
      </c>
    </row>
    <row r="316" spans="1:25" s="228" customFormat="1" ht="20.399999999999999">
      <c r="A316" s="257"/>
      <c r="B316" s="232" t="str">
        <f>IF(LEN(A316)=0,"",INDEX('Smelter Reference List'!$A:$A,MATCH($A316,'Smelter Reference List'!$E:$E,0)))</f>
        <v/>
      </c>
      <c r="C316" s="297" t="str">
        <f>IF(LEN(A316)=0,"",INDEX('Smelter Reference List'!$C:$C,MATCH($A316,'Smelter Reference List'!$E:$E,0)))</f>
        <v/>
      </c>
      <c r="D316" s="161" t="str">
        <f ca="1">IF(ISERROR($S316),"",OFFSET('Smelter Reference List'!$C$4,$S316-4,0)&amp;"")</f>
        <v/>
      </c>
      <c r="E316" s="161" t="str">
        <f ca="1">IF(ISERROR($S316),"",OFFSET('Smelter Reference List'!$D$4,$S316-4,0)&amp;"")</f>
        <v/>
      </c>
      <c r="F316" s="161" t="str">
        <f ca="1">IF(ISERROR($S316),"",OFFSET('Smelter Reference List'!$E$4,$S316-4,0))</f>
        <v/>
      </c>
      <c r="G316" s="161" t="str">
        <f ca="1">IF(C316=$U$4,"Enter smelter details", IF(ISERROR($S316),"",OFFSET('Smelter Reference List'!$F$4,$S316-4,0)))</f>
        <v/>
      </c>
      <c r="H316" s="247" t="str">
        <f ca="1">IF(ISERROR($S316),"",OFFSET('Smelter Reference List'!$G$4,$S316-4,0))</f>
        <v/>
      </c>
      <c r="I316" s="248" t="str">
        <f ca="1">IF(ISERROR($S316),"",OFFSET('Smelter Reference List'!$H$4,$S316-4,0))</f>
        <v/>
      </c>
      <c r="J316" s="248" t="str">
        <f ca="1">IF(ISERROR($S316),"",OFFSET('Smelter Reference List'!$I$4,$S316-4,0))</f>
        <v/>
      </c>
      <c r="K316" s="245"/>
      <c r="L316" s="245"/>
      <c r="M316" s="245"/>
      <c r="N316" s="245"/>
      <c r="O316" s="245"/>
      <c r="P316" s="245"/>
      <c r="Q316" s="246"/>
      <c r="R316" s="233"/>
      <c r="S316" s="234" t="e">
        <f>IF(C316="",NA(),MATCH($B316&amp;$C316,'Smelter Reference List'!$J:$J,0))</f>
        <v>#N/A</v>
      </c>
      <c r="T316" s="235"/>
      <c r="U316" s="235">
        <f t="shared" ca="1" si="10"/>
        <v>0</v>
      </c>
      <c r="V316" s="235"/>
      <c r="W316" s="235"/>
      <c r="Y316" s="228" t="str">
        <f t="shared" si="11"/>
        <v/>
      </c>
    </row>
    <row r="317" spans="1:25" s="228" customFormat="1" ht="20.399999999999999">
      <c r="A317" s="257"/>
      <c r="B317" s="232" t="str">
        <f>IF(LEN(A317)=0,"",INDEX('Smelter Reference List'!$A:$A,MATCH($A317,'Smelter Reference List'!$E:$E,0)))</f>
        <v/>
      </c>
      <c r="C317" s="297" t="str">
        <f>IF(LEN(A317)=0,"",INDEX('Smelter Reference List'!$C:$C,MATCH($A317,'Smelter Reference List'!$E:$E,0)))</f>
        <v/>
      </c>
      <c r="D317" s="161" t="str">
        <f ca="1">IF(ISERROR($S317),"",OFFSET('Smelter Reference List'!$C$4,$S317-4,0)&amp;"")</f>
        <v/>
      </c>
      <c r="E317" s="161" t="str">
        <f ca="1">IF(ISERROR($S317),"",OFFSET('Smelter Reference List'!$D$4,$S317-4,0)&amp;"")</f>
        <v/>
      </c>
      <c r="F317" s="161" t="str">
        <f ca="1">IF(ISERROR($S317),"",OFFSET('Smelter Reference List'!$E$4,$S317-4,0))</f>
        <v/>
      </c>
      <c r="G317" s="161" t="str">
        <f ca="1">IF(C317=$U$4,"Enter smelter details", IF(ISERROR($S317),"",OFFSET('Smelter Reference List'!$F$4,$S317-4,0)))</f>
        <v/>
      </c>
      <c r="H317" s="247" t="str">
        <f ca="1">IF(ISERROR($S317),"",OFFSET('Smelter Reference List'!$G$4,$S317-4,0))</f>
        <v/>
      </c>
      <c r="I317" s="248" t="str">
        <f ca="1">IF(ISERROR($S317),"",OFFSET('Smelter Reference List'!$H$4,$S317-4,0))</f>
        <v/>
      </c>
      <c r="J317" s="248" t="str">
        <f ca="1">IF(ISERROR($S317),"",OFFSET('Smelter Reference List'!$I$4,$S317-4,0))</f>
        <v/>
      </c>
      <c r="K317" s="245"/>
      <c r="L317" s="245"/>
      <c r="M317" s="245"/>
      <c r="N317" s="245"/>
      <c r="O317" s="245"/>
      <c r="P317" s="245"/>
      <c r="Q317" s="246"/>
      <c r="R317" s="233"/>
      <c r="S317" s="234" t="e">
        <f>IF(C317="",NA(),MATCH($B317&amp;$C317,'Smelter Reference List'!$J:$J,0))</f>
        <v>#N/A</v>
      </c>
      <c r="T317" s="235"/>
      <c r="U317" s="235">
        <f t="shared" ca="1" si="10"/>
        <v>0</v>
      </c>
      <c r="V317" s="235"/>
      <c r="W317" s="235"/>
      <c r="Y317" s="228" t="str">
        <f t="shared" si="11"/>
        <v/>
      </c>
    </row>
    <row r="318" spans="1:25" s="228" customFormat="1" ht="20.399999999999999">
      <c r="A318" s="257"/>
      <c r="B318" s="232" t="str">
        <f>IF(LEN(A318)=0,"",INDEX('Smelter Reference List'!$A:$A,MATCH($A318,'Smelter Reference List'!$E:$E,0)))</f>
        <v/>
      </c>
      <c r="C318" s="297" t="str">
        <f>IF(LEN(A318)=0,"",INDEX('Smelter Reference List'!$C:$C,MATCH($A318,'Smelter Reference List'!$E:$E,0)))</f>
        <v/>
      </c>
      <c r="D318" s="161" t="str">
        <f ca="1">IF(ISERROR($S318),"",OFFSET('Smelter Reference List'!$C$4,$S318-4,0)&amp;"")</f>
        <v/>
      </c>
      <c r="E318" s="161" t="str">
        <f ca="1">IF(ISERROR($S318),"",OFFSET('Smelter Reference List'!$D$4,$S318-4,0)&amp;"")</f>
        <v/>
      </c>
      <c r="F318" s="161" t="str">
        <f ca="1">IF(ISERROR($S318),"",OFFSET('Smelter Reference List'!$E$4,$S318-4,0))</f>
        <v/>
      </c>
      <c r="G318" s="161" t="str">
        <f ca="1">IF(C318=$U$4,"Enter smelter details", IF(ISERROR($S318),"",OFFSET('Smelter Reference List'!$F$4,$S318-4,0)))</f>
        <v/>
      </c>
      <c r="H318" s="247" t="str">
        <f ca="1">IF(ISERROR($S318),"",OFFSET('Smelter Reference List'!$G$4,$S318-4,0))</f>
        <v/>
      </c>
      <c r="I318" s="248" t="str">
        <f ca="1">IF(ISERROR($S318),"",OFFSET('Smelter Reference List'!$H$4,$S318-4,0))</f>
        <v/>
      </c>
      <c r="J318" s="248" t="str">
        <f ca="1">IF(ISERROR($S318),"",OFFSET('Smelter Reference List'!$I$4,$S318-4,0))</f>
        <v/>
      </c>
      <c r="K318" s="245"/>
      <c r="L318" s="245"/>
      <c r="M318" s="245"/>
      <c r="N318" s="245"/>
      <c r="O318" s="245"/>
      <c r="P318" s="245"/>
      <c r="Q318" s="246"/>
      <c r="R318" s="233"/>
      <c r="S318" s="234" t="e">
        <f>IF(C318="",NA(),MATCH($B318&amp;$C318,'Smelter Reference List'!$J:$J,0))</f>
        <v>#N/A</v>
      </c>
      <c r="T318" s="235"/>
      <c r="U318" s="235">
        <f t="shared" ca="1" si="10"/>
        <v>0</v>
      </c>
      <c r="V318" s="235"/>
      <c r="W318" s="235"/>
      <c r="Y318" s="228" t="str">
        <f t="shared" si="11"/>
        <v/>
      </c>
    </row>
    <row r="319" spans="1:25" s="228" customFormat="1" ht="20.399999999999999">
      <c r="A319" s="257"/>
      <c r="B319" s="232" t="str">
        <f>IF(LEN(A319)=0,"",INDEX('Smelter Reference List'!$A:$A,MATCH($A319,'Smelter Reference List'!$E:$E,0)))</f>
        <v/>
      </c>
      <c r="C319" s="297" t="str">
        <f>IF(LEN(A319)=0,"",INDEX('Smelter Reference List'!$C:$C,MATCH($A319,'Smelter Reference List'!$E:$E,0)))</f>
        <v/>
      </c>
      <c r="D319" s="161" t="str">
        <f ca="1">IF(ISERROR($S319),"",OFFSET('Smelter Reference List'!$C$4,$S319-4,0)&amp;"")</f>
        <v/>
      </c>
      <c r="E319" s="161" t="str">
        <f ca="1">IF(ISERROR($S319),"",OFFSET('Smelter Reference List'!$D$4,$S319-4,0)&amp;"")</f>
        <v/>
      </c>
      <c r="F319" s="161" t="str">
        <f ca="1">IF(ISERROR($S319),"",OFFSET('Smelter Reference List'!$E$4,$S319-4,0))</f>
        <v/>
      </c>
      <c r="G319" s="161" t="str">
        <f ca="1">IF(C319=$U$4,"Enter smelter details", IF(ISERROR($S319),"",OFFSET('Smelter Reference List'!$F$4,$S319-4,0)))</f>
        <v/>
      </c>
      <c r="H319" s="247" t="str">
        <f ca="1">IF(ISERROR($S319),"",OFFSET('Smelter Reference List'!$G$4,$S319-4,0))</f>
        <v/>
      </c>
      <c r="I319" s="248" t="str">
        <f ca="1">IF(ISERROR($S319),"",OFFSET('Smelter Reference List'!$H$4,$S319-4,0))</f>
        <v/>
      </c>
      <c r="J319" s="248" t="str">
        <f ca="1">IF(ISERROR($S319),"",OFFSET('Smelter Reference List'!$I$4,$S319-4,0))</f>
        <v/>
      </c>
      <c r="K319" s="245"/>
      <c r="L319" s="245"/>
      <c r="M319" s="245"/>
      <c r="N319" s="245"/>
      <c r="O319" s="245"/>
      <c r="P319" s="245"/>
      <c r="Q319" s="246"/>
      <c r="R319" s="233"/>
      <c r="S319" s="234" t="e">
        <f>IF(C319="",NA(),MATCH($B319&amp;$C319,'Smelter Reference List'!$J:$J,0))</f>
        <v>#N/A</v>
      </c>
      <c r="T319" s="235"/>
      <c r="U319" s="235">
        <f t="shared" ca="1" si="10"/>
        <v>0</v>
      </c>
      <c r="V319" s="235"/>
      <c r="W319" s="235"/>
      <c r="Y319" s="228" t="str">
        <f t="shared" si="11"/>
        <v/>
      </c>
    </row>
    <row r="320" spans="1:25" s="228" customFormat="1" ht="20.399999999999999">
      <c r="A320" s="257"/>
      <c r="B320" s="232" t="str">
        <f>IF(LEN(A320)=0,"",INDEX('Smelter Reference List'!$A:$A,MATCH($A320,'Smelter Reference List'!$E:$E,0)))</f>
        <v/>
      </c>
      <c r="C320" s="297" t="str">
        <f>IF(LEN(A320)=0,"",INDEX('Smelter Reference List'!$C:$C,MATCH($A320,'Smelter Reference List'!$E:$E,0)))</f>
        <v/>
      </c>
      <c r="D320" s="161" t="str">
        <f ca="1">IF(ISERROR($S320),"",OFFSET('Smelter Reference List'!$C$4,$S320-4,0)&amp;"")</f>
        <v/>
      </c>
      <c r="E320" s="161" t="str">
        <f ca="1">IF(ISERROR($S320),"",OFFSET('Smelter Reference List'!$D$4,$S320-4,0)&amp;"")</f>
        <v/>
      </c>
      <c r="F320" s="161" t="str">
        <f ca="1">IF(ISERROR($S320),"",OFFSET('Smelter Reference List'!$E$4,$S320-4,0))</f>
        <v/>
      </c>
      <c r="G320" s="161" t="str">
        <f ca="1">IF(C320=$U$4,"Enter smelter details", IF(ISERROR($S320),"",OFFSET('Smelter Reference List'!$F$4,$S320-4,0)))</f>
        <v/>
      </c>
      <c r="H320" s="247" t="str">
        <f ca="1">IF(ISERROR($S320),"",OFFSET('Smelter Reference List'!$G$4,$S320-4,0))</f>
        <v/>
      </c>
      <c r="I320" s="248" t="str">
        <f ca="1">IF(ISERROR($S320),"",OFFSET('Smelter Reference List'!$H$4,$S320-4,0))</f>
        <v/>
      </c>
      <c r="J320" s="248" t="str">
        <f ca="1">IF(ISERROR($S320),"",OFFSET('Smelter Reference List'!$I$4,$S320-4,0))</f>
        <v/>
      </c>
      <c r="K320" s="245"/>
      <c r="L320" s="245"/>
      <c r="M320" s="245"/>
      <c r="N320" s="245"/>
      <c r="O320" s="245"/>
      <c r="P320" s="245"/>
      <c r="Q320" s="246"/>
      <c r="R320" s="233"/>
      <c r="S320" s="234" t="e">
        <f>IF(C320="",NA(),MATCH($B320&amp;$C320,'Smelter Reference List'!$J:$J,0))</f>
        <v>#N/A</v>
      </c>
      <c r="T320" s="235"/>
      <c r="U320" s="235">
        <f t="shared" ca="1" si="10"/>
        <v>0</v>
      </c>
      <c r="V320" s="235"/>
      <c r="W320" s="235"/>
      <c r="Y320" s="228" t="str">
        <f t="shared" si="11"/>
        <v/>
      </c>
    </row>
    <row r="321" spans="1:25" s="228" customFormat="1" ht="20.399999999999999">
      <c r="A321" s="257"/>
      <c r="B321" s="232" t="str">
        <f>IF(LEN(A321)=0,"",INDEX('Smelter Reference List'!$A:$A,MATCH($A321,'Smelter Reference List'!$E:$E,0)))</f>
        <v/>
      </c>
      <c r="C321" s="297" t="str">
        <f>IF(LEN(A321)=0,"",INDEX('Smelter Reference List'!$C:$C,MATCH($A321,'Smelter Reference List'!$E:$E,0)))</f>
        <v/>
      </c>
      <c r="D321" s="161" t="str">
        <f ca="1">IF(ISERROR($S321),"",OFFSET('Smelter Reference List'!$C$4,$S321-4,0)&amp;"")</f>
        <v/>
      </c>
      <c r="E321" s="161" t="str">
        <f ca="1">IF(ISERROR($S321),"",OFFSET('Smelter Reference List'!$D$4,$S321-4,0)&amp;"")</f>
        <v/>
      </c>
      <c r="F321" s="161" t="str">
        <f ca="1">IF(ISERROR($S321),"",OFFSET('Smelter Reference List'!$E$4,$S321-4,0))</f>
        <v/>
      </c>
      <c r="G321" s="161" t="str">
        <f ca="1">IF(C321=$U$4,"Enter smelter details", IF(ISERROR($S321),"",OFFSET('Smelter Reference List'!$F$4,$S321-4,0)))</f>
        <v/>
      </c>
      <c r="H321" s="247" t="str">
        <f ca="1">IF(ISERROR($S321),"",OFFSET('Smelter Reference List'!$G$4,$S321-4,0))</f>
        <v/>
      </c>
      <c r="I321" s="248" t="str">
        <f ca="1">IF(ISERROR($S321),"",OFFSET('Smelter Reference List'!$H$4,$S321-4,0))</f>
        <v/>
      </c>
      <c r="J321" s="248" t="str">
        <f ca="1">IF(ISERROR($S321),"",OFFSET('Smelter Reference List'!$I$4,$S321-4,0))</f>
        <v/>
      </c>
      <c r="K321" s="245"/>
      <c r="L321" s="245"/>
      <c r="M321" s="245"/>
      <c r="N321" s="245"/>
      <c r="O321" s="245"/>
      <c r="P321" s="245"/>
      <c r="Q321" s="246"/>
      <c r="R321" s="233"/>
      <c r="S321" s="234" t="e">
        <f>IF(C321="",NA(),MATCH($B321&amp;$C321,'Smelter Reference List'!$J:$J,0))</f>
        <v>#N/A</v>
      </c>
      <c r="T321" s="235"/>
      <c r="U321" s="235">
        <f t="shared" ca="1" si="10"/>
        <v>0</v>
      </c>
      <c r="V321" s="235"/>
      <c r="W321" s="235"/>
      <c r="Y321" s="228" t="str">
        <f t="shared" si="11"/>
        <v/>
      </c>
    </row>
    <row r="322" spans="1:25" s="228" customFormat="1" ht="20.399999999999999">
      <c r="A322" s="257"/>
      <c r="B322" s="232" t="str">
        <f>IF(LEN(A322)=0,"",INDEX('Smelter Reference List'!$A:$A,MATCH($A322,'Smelter Reference List'!$E:$E,0)))</f>
        <v/>
      </c>
      <c r="C322" s="297" t="str">
        <f>IF(LEN(A322)=0,"",INDEX('Smelter Reference List'!$C:$C,MATCH($A322,'Smelter Reference List'!$E:$E,0)))</f>
        <v/>
      </c>
      <c r="D322" s="161" t="str">
        <f ca="1">IF(ISERROR($S322),"",OFFSET('Smelter Reference List'!$C$4,$S322-4,0)&amp;"")</f>
        <v/>
      </c>
      <c r="E322" s="161" t="str">
        <f ca="1">IF(ISERROR($S322),"",OFFSET('Smelter Reference List'!$D$4,$S322-4,0)&amp;"")</f>
        <v/>
      </c>
      <c r="F322" s="161" t="str">
        <f ca="1">IF(ISERROR($S322),"",OFFSET('Smelter Reference List'!$E$4,$S322-4,0))</f>
        <v/>
      </c>
      <c r="G322" s="161" t="str">
        <f ca="1">IF(C322=$U$4,"Enter smelter details", IF(ISERROR($S322),"",OFFSET('Smelter Reference List'!$F$4,$S322-4,0)))</f>
        <v/>
      </c>
      <c r="H322" s="247" t="str">
        <f ca="1">IF(ISERROR($S322),"",OFFSET('Smelter Reference List'!$G$4,$S322-4,0))</f>
        <v/>
      </c>
      <c r="I322" s="248" t="str">
        <f ca="1">IF(ISERROR($S322),"",OFFSET('Smelter Reference List'!$H$4,$S322-4,0))</f>
        <v/>
      </c>
      <c r="J322" s="248" t="str">
        <f ca="1">IF(ISERROR($S322),"",OFFSET('Smelter Reference List'!$I$4,$S322-4,0))</f>
        <v/>
      </c>
      <c r="K322" s="245"/>
      <c r="L322" s="245"/>
      <c r="M322" s="245"/>
      <c r="N322" s="245"/>
      <c r="O322" s="245"/>
      <c r="P322" s="245"/>
      <c r="Q322" s="246"/>
      <c r="R322" s="233"/>
      <c r="S322" s="234" t="e">
        <f>IF(C322="",NA(),MATCH($B322&amp;$C322,'Smelter Reference List'!$J:$J,0))</f>
        <v>#N/A</v>
      </c>
      <c r="T322" s="235"/>
      <c r="U322" s="235">
        <f t="shared" ca="1" si="10"/>
        <v>0</v>
      </c>
      <c r="V322" s="235"/>
      <c r="W322" s="235"/>
      <c r="Y322" s="228" t="str">
        <f t="shared" si="11"/>
        <v/>
      </c>
    </row>
    <row r="323" spans="1:25" s="228" customFormat="1" ht="20.399999999999999">
      <c r="A323" s="257"/>
      <c r="B323" s="232" t="str">
        <f>IF(LEN(A323)=0,"",INDEX('Smelter Reference List'!$A:$A,MATCH($A323,'Smelter Reference List'!$E:$E,0)))</f>
        <v/>
      </c>
      <c r="C323" s="297" t="str">
        <f>IF(LEN(A323)=0,"",INDEX('Smelter Reference List'!$C:$C,MATCH($A323,'Smelter Reference List'!$E:$E,0)))</f>
        <v/>
      </c>
      <c r="D323" s="161" t="str">
        <f ca="1">IF(ISERROR($S323),"",OFFSET('Smelter Reference List'!$C$4,$S323-4,0)&amp;"")</f>
        <v/>
      </c>
      <c r="E323" s="161" t="str">
        <f ca="1">IF(ISERROR($S323),"",OFFSET('Smelter Reference List'!$D$4,$S323-4,0)&amp;"")</f>
        <v/>
      </c>
      <c r="F323" s="161" t="str">
        <f ca="1">IF(ISERROR($S323),"",OFFSET('Smelter Reference List'!$E$4,$S323-4,0))</f>
        <v/>
      </c>
      <c r="G323" s="161" t="str">
        <f ca="1">IF(C323=$U$4,"Enter smelter details", IF(ISERROR($S323),"",OFFSET('Smelter Reference List'!$F$4,$S323-4,0)))</f>
        <v/>
      </c>
      <c r="H323" s="247" t="str">
        <f ca="1">IF(ISERROR($S323),"",OFFSET('Smelter Reference List'!$G$4,$S323-4,0))</f>
        <v/>
      </c>
      <c r="I323" s="248" t="str">
        <f ca="1">IF(ISERROR($S323),"",OFFSET('Smelter Reference List'!$H$4,$S323-4,0))</f>
        <v/>
      </c>
      <c r="J323" s="248" t="str">
        <f ca="1">IF(ISERROR($S323),"",OFFSET('Smelter Reference List'!$I$4,$S323-4,0))</f>
        <v/>
      </c>
      <c r="K323" s="245"/>
      <c r="L323" s="245"/>
      <c r="M323" s="245"/>
      <c r="N323" s="245"/>
      <c r="O323" s="245"/>
      <c r="P323" s="245"/>
      <c r="Q323" s="246"/>
      <c r="R323" s="233"/>
      <c r="S323" s="234" t="e">
        <f>IF(C323="",NA(),MATCH($B323&amp;$C323,'Smelter Reference List'!$J:$J,0))</f>
        <v>#N/A</v>
      </c>
      <c r="T323" s="235"/>
      <c r="U323" s="235">
        <f t="shared" ca="1" si="10"/>
        <v>0</v>
      </c>
      <c r="V323" s="235"/>
      <c r="W323" s="235"/>
      <c r="Y323" s="228" t="str">
        <f t="shared" si="11"/>
        <v/>
      </c>
    </row>
    <row r="324" spans="1:25" s="228" customFormat="1" ht="20.399999999999999">
      <c r="A324" s="257"/>
      <c r="B324" s="232" t="str">
        <f>IF(LEN(A324)=0,"",INDEX('Smelter Reference List'!$A:$A,MATCH($A324,'Smelter Reference List'!$E:$E,0)))</f>
        <v/>
      </c>
      <c r="C324" s="297" t="str">
        <f>IF(LEN(A324)=0,"",INDEX('Smelter Reference List'!$C:$C,MATCH($A324,'Smelter Reference List'!$E:$E,0)))</f>
        <v/>
      </c>
      <c r="D324" s="161" t="str">
        <f ca="1">IF(ISERROR($S324),"",OFFSET('Smelter Reference List'!$C$4,$S324-4,0)&amp;"")</f>
        <v/>
      </c>
      <c r="E324" s="161" t="str">
        <f ca="1">IF(ISERROR($S324),"",OFFSET('Smelter Reference List'!$D$4,$S324-4,0)&amp;"")</f>
        <v/>
      </c>
      <c r="F324" s="161" t="str">
        <f ca="1">IF(ISERROR($S324),"",OFFSET('Smelter Reference List'!$E$4,$S324-4,0))</f>
        <v/>
      </c>
      <c r="G324" s="161" t="str">
        <f ca="1">IF(C324=$U$4,"Enter smelter details", IF(ISERROR($S324),"",OFFSET('Smelter Reference List'!$F$4,$S324-4,0)))</f>
        <v/>
      </c>
      <c r="H324" s="247" t="str">
        <f ca="1">IF(ISERROR($S324),"",OFFSET('Smelter Reference List'!$G$4,$S324-4,0))</f>
        <v/>
      </c>
      <c r="I324" s="248" t="str">
        <f ca="1">IF(ISERROR($S324),"",OFFSET('Smelter Reference List'!$H$4,$S324-4,0))</f>
        <v/>
      </c>
      <c r="J324" s="248" t="str">
        <f ca="1">IF(ISERROR($S324),"",OFFSET('Smelter Reference List'!$I$4,$S324-4,0))</f>
        <v/>
      </c>
      <c r="K324" s="245"/>
      <c r="L324" s="245"/>
      <c r="M324" s="245"/>
      <c r="N324" s="245"/>
      <c r="O324" s="245"/>
      <c r="P324" s="245"/>
      <c r="Q324" s="246"/>
      <c r="R324" s="233"/>
      <c r="S324" s="234" t="e">
        <f>IF(C324="",NA(),MATCH($B324&amp;$C324,'Smelter Reference List'!$J:$J,0))</f>
        <v>#N/A</v>
      </c>
      <c r="T324" s="235"/>
      <c r="U324" s="235">
        <f t="shared" ca="1" si="10"/>
        <v>0</v>
      </c>
      <c r="V324" s="235"/>
      <c r="W324" s="235"/>
      <c r="Y324" s="228" t="str">
        <f t="shared" si="11"/>
        <v/>
      </c>
    </row>
    <row r="325" spans="1:25" s="228" customFormat="1" ht="20.399999999999999">
      <c r="A325" s="257"/>
      <c r="B325" s="232" t="str">
        <f>IF(LEN(A325)=0,"",INDEX('Smelter Reference List'!$A:$A,MATCH($A325,'Smelter Reference List'!$E:$E,0)))</f>
        <v/>
      </c>
      <c r="C325" s="297" t="str">
        <f>IF(LEN(A325)=0,"",INDEX('Smelter Reference List'!$C:$C,MATCH($A325,'Smelter Reference List'!$E:$E,0)))</f>
        <v/>
      </c>
      <c r="D325" s="161" t="str">
        <f ca="1">IF(ISERROR($S325),"",OFFSET('Smelter Reference List'!$C$4,$S325-4,0)&amp;"")</f>
        <v/>
      </c>
      <c r="E325" s="161" t="str">
        <f ca="1">IF(ISERROR($S325),"",OFFSET('Smelter Reference List'!$D$4,$S325-4,0)&amp;"")</f>
        <v/>
      </c>
      <c r="F325" s="161" t="str">
        <f ca="1">IF(ISERROR($S325),"",OFFSET('Smelter Reference List'!$E$4,$S325-4,0))</f>
        <v/>
      </c>
      <c r="G325" s="161" t="str">
        <f ca="1">IF(C325=$U$4,"Enter smelter details", IF(ISERROR($S325),"",OFFSET('Smelter Reference List'!$F$4,$S325-4,0)))</f>
        <v/>
      </c>
      <c r="H325" s="247" t="str">
        <f ca="1">IF(ISERROR($S325),"",OFFSET('Smelter Reference List'!$G$4,$S325-4,0))</f>
        <v/>
      </c>
      <c r="I325" s="248" t="str">
        <f ca="1">IF(ISERROR($S325),"",OFFSET('Smelter Reference List'!$H$4,$S325-4,0))</f>
        <v/>
      </c>
      <c r="J325" s="248" t="str">
        <f ca="1">IF(ISERROR($S325),"",OFFSET('Smelter Reference List'!$I$4,$S325-4,0))</f>
        <v/>
      </c>
      <c r="K325" s="245"/>
      <c r="L325" s="245"/>
      <c r="M325" s="245"/>
      <c r="N325" s="245"/>
      <c r="O325" s="245"/>
      <c r="P325" s="245"/>
      <c r="Q325" s="246"/>
      <c r="R325" s="233"/>
      <c r="S325" s="234" t="e">
        <f>IF(C325="",NA(),MATCH($B325&amp;$C325,'Smelter Reference List'!$J:$J,0))</f>
        <v>#N/A</v>
      </c>
      <c r="T325" s="235"/>
      <c r="U325" s="235">
        <f t="shared" ca="1" si="10"/>
        <v>0</v>
      </c>
      <c r="V325" s="235"/>
      <c r="W325" s="235"/>
      <c r="Y325" s="228" t="str">
        <f t="shared" si="11"/>
        <v/>
      </c>
    </row>
    <row r="326" spans="1:25" s="228" customFormat="1" ht="20.399999999999999">
      <c r="A326" s="257"/>
      <c r="B326" s="232" t="str">
        <f>IF(LEN(A326)=0,"",INDEX('Smelter Reference List'!$A:$A,MATCH($A326,'Smelter Reference List'!$E:$E,0)))</f>
        <v/>
      </c>
      <c r="C326" s="297" t="str">
        <f>IF(LEN(A326)=0,"",INDEX('Smelter Reference List'!$C:$C,MATCH($A326,'Smelter Reference List'!$E:$E,0)))</f>
        <v/>
      </c>
      <c r="D326" s="161" t="str">
        <f ca="1">IF(ISERROR($S326),"",OFFSET('Smelter Reference List'!$C$4,$S326-4,0)&amp;"")</f>
        <v/>
      </c>
      <c r="E326" s="161" t="str">
        <f ca="1">IF(ISERROR($S326),"",OFFSET('Smelter Reference List'!$D$4,$S326-4,0)&amp;"")</f>
        <v/>
      </c>
      <c r="F326" s="161" t="str">
        <f ca="1">IF(ISERROR($S326),"",OFFSET('Smelter Reference List'!$E$4,$S326-4,0))</f>
        <v/>
      </c>
      <c r="G326" s="161" t="str">
        <f ca="1">IF(C326=$U$4,"Enter smelter details", IF(ISERROR($S326),"",OFFSET('Smelter Reference List'!$F$4,$S326-4,0)))</f>
        <v/>
      </c>
      <c r="H326" s="247" t="str">
        <f ca="1">IF(ISERROR($S326),"",OFFSET('Smelter Reference List'!$G$4,$S326-4,0))</f>
        <v/>
      </c>
      <c r="I326" s="248" t="str">
        <f ca="1">IF(ISERROR($S326),"",OFFSET('Smelter Reference List'!$H$4,$S326-4,0))</f>
        <v/>
      </c>
      <c r="J326" s="248" t="str">
        <f ca="1">IF(ISERROR($S326),"",OFFSET('Smelter Reference List'!$I$4,$S326-4,0))</f>
        <v/>
      </c>
      <c r="K326" s="245"/>
      <c r="L326" s="245"/>
      <c r="M326" s="245"/>
      <c r="N326" s="245"/>
      <c r="O326" s="245"/>
      <c r="P326" s="245"/>
      <c r="Q326" s="246"/>
      <c r="R326" s="233"/>
      <c r="S326" s="234" t="e">
        <f>IF(C326="",NA(),MATCH($B326&amp;$C326,'Smelter Reference List'!$J:$J,0))</f>
        <v>#N/A</v>
      </c>
      <c r="T326" s="235"/>
      <c r="U326" s="235">
        <f t="shared" ca="1" si="10"/>
        <v>0</v>
      </c>
      <c r="V326" s="235"/>
      <c r="W326" s="235"/>
      <c r="Y326" s="228" t="str">
        <f t="shared" si="11"/>
        <v/>
      </c>
    </row>
    <row r="327" spans="1:25" s="228" customFormat="1" ht="20.399999999999999">
      <c r="A327" s="257"/>
      <c r="B327" s="232" t="str">
        <f>IF(LEN(A327)=0,"",INDEX('Smelter Reference List'!$A:$A,MATCH($A327,'Smelter Reference List'!$E:$E,0)))</f>
        <v/>
      </c>
      <c r="C327" s="297" t="str">
        <f>IF(LEN(A327)=0,"",INDEX('Smelter Reference List'!$C:$C,MATCH($A327,'Smelter Reference List'!$E:$E,0)))</f>
        <v/>
      </c>
      <c r="D327" s="161" t="str">
        <f ca="1">IF(ISERROR($S327),"",OFFSET('Smelter Reference List'!$C$4,$S327-4,0)&amp;"")</f>
        <v/>
      </c>
      <c r="E327" s="161" t="str">
        <f ca="1">IF(ISERROR($S327),"",OFFSET('Smelter Reference List'!$D$4,$S327-4,0)&amp;"")</f>
        <v/>
      </c>
      <c r="F327" s="161" t="str">
        <f ca="1">IF(ISERROR($S327),"",OFFSET('Smelter Reference List'!$E$4,$S327-4,0))</f>
        <v/>
      </c>
      <c r="G327" s="161" t="str">
        <f ca="1">IF(C327=$U$4,"Enter smelter details", IF(ISERROR($S327),"",OFFSET('Smelter Reference List'!$F$4,$S327-4,0)))</f>
        <v/>
      </c>
      <c r="H327" s="247" t="str">
        <f ca="1">IF(ISERROR($S327),"",OFFSET('Smelter Reference List'!$G$4,$S327-4,0))</f>
        <v/>
      </c>
      <c r="I327" s="248" t="str">
        <f ca="1">IF(ISERROR($S327),"",OFFSET('Smelter Reference List'!$H$4,$S327-4,0))</f>
        <v/>
      </c>
      <c r="J327" s="248" t="str">
        <f ca="1">IF(ISERROR($S327),"",OFFSET('Smelter Reference List'!$I$4,$S327-4,0))</f>
        <v/>
      </c>
      <c r="K327" s="245"/>
      <c r="L327" s="245"/>
      <c r="M327" s="245"/>
      <c r="N327" s="245"/>
      <c r="O327" s="245"/>
      <c r="P327" s="245"/>
      <c r="Q327" s="246"/>
      <c r="R327" s="233"/>
      <c r="S327" s="234" t="e">
        <f>IF(C327="",NA(),MATCH($B327&amp;$C327,'Smelter Reference List'!$J:$J,0))</f>
        <v>#N/A</v>
      </c>
      <c r="T327" s="235"/>
      <c r="U327" s="235">
        <f t="shared" ca="1" si="10"/>
        <v>0</v>
      </c>
      <c r="V327" s="235"/>
      <c r="W327" s="235"/>
      <c r="Y327" s="228" t="str">
        <f t="shared" si="11"/>
        <v/>
      </c>
    </row>
    <row r="328" spans="1:25" s="228" customFormat="1" ht="20.399999999999999">
      <c r="A328" s="257"/>
      <c r="B328" s="232" t="str">
        <f>IF(LEN(A328)=0,"",INDEX('Smelter Reference List'!$A:$A,MATCH($A328,'Smelter Reference List'!$E:$E,0)))</f>
        <v/>
      </c>
      <c r="C328" s="297" t="str">
        <f>IF(LEN(A328)=0,"",INDEX('Smelter Reference List'!$C:$C,MATCH($A328,'Smelter Reference List'!$E:$E,0)))</f>
        <v/>
      </c>
      <c r="D328" s="161" t="str">
        <f ca="1">IF(ISERROR($S328),"",OFFSET('Smelter Reference List'!$C$4,$S328-4,0)&amp;"")</f>
        <v/>
      </c>
      <c r="E328" s="161" t="str">
        <f ca="1">IF(ISERROR($S328),"",OFFSET('Smelter Reference List'!$D$4,$S328-4,0)&amp;"")</f>
        <v/>
      </c>
      <c r="F328" s="161" t="str">
        <f ca="1">IF(ISERROR($S328),"",OFFSET('Smelter Reference List'!$E$4,$S328-4,0))</f>
        <v/>
      </c>
      <c r="G328" s="161" t="str">
        <f ca="1">IF(C328=$U$4,"Enter smelter details", IF(ISERROR($S328),"",OFFSET('Smelter Reference List'!$F$4,$S328-4,0)))</f>
        <v/>
      </c>
      <c r="H328" s="247" t="str">
        <f ca="1">IF(ISERROR($S328),"",OFFSET('Smelter Reference List'!$G$4,$S328-4,0))</f>
        <v/>
      </c>
      <c r="I328" s="248" t="str">
        <f ca="1">IF(ISERROR($S328),"",OFFSET('Smelter Reference List'!$H$4,$S328-4,0))</f>
        <v/>
      </c>
      <c r="J328" s="248" t="str">
        <f ca="1">IF(ISERROR($S328),"",OFFSET('Smelter Reference List'!$I$4,$S328-4,0))</f>
        <v/>
      </c>
      <c r="K328" s="245"/>
      <c r="L328" s="245"/>
      <c r="M328" s="245"/>
      <c r="N328" s="245"/>
      <c r="O328" s="245"/>
      <c r="P328" s="245"/>
      <c r="Q328" s="246"/>
      <c r="R328" s="233"/>
      <c r="S328" s="234" t="e">
        <f>IF(C328="",NA(),MATCH($B328&amp;$C328,'Smelter Reference List'!$J:$J,0))</f>
        <v>#N/A</v>
      </c>
      <c r="T328" s="235"/>
      <c r="U328" s="235">
        <f t="shared" ca="1" si="10"/>
        <v>0</v>
      </c>
      <c r="V328" s="235"/>
      <c r="W328" s="235"/>
      <c r="Y328" s="228" t="str">
        <f t="shared" si="11"/>
        <v/>
      </c>
    </row>
    <row r="329" spans="1:25" s="228" customFormat="1" ht="20.399999999999999">
      <c r="A329" s="257"/>
      <c r="B329" s="232" t="str">
        <f>IF(LEN(A329)=0,"",INDEX('Smelter Reference List'!$A:$A,MATCH($A329,'Smelter Reference List'!$E:$E,0)))</f>
        <v/>
      </c>
      <c r="C329" s="297" t="str">
        <f>IF(LEN(A329)=0,"",INDEX('Smelter Reference List'!$C:$C,MATCH($A329,'Smelter Reference List'!$E:$E,0)))</f>
        <v/>
      </c>
      <c r="D329" s="161" t="str">
        <f ca="1">IF(ISERROR($S329),"",OFFSET('Smelter Reference List'!$C$4,$S329-4,0)&amp;"")</f>
        <v/>
      </c>
      <c r="E329" s="161" t="str">
        <f ca="1">IF(ISERROR($S329),"",OFFSET('Smelter Reference List'!$D$4,$S329-4,0)&amp;"")</f>
        <v/>
      </c>
      <c r="F329" s="161" t="str">
        <f ca="1">IF(ISERROR($S329),"",OFFSET('Smelter Reference List'!$E$4,$S329-4,0))</f>
        <v/>
      </c>
      <c r="G329" s="161" t="str">
        <f ca="1">IF(C329=$U$4,"Enter smelter details", IF(ISERROR($S329),"",OFFSET('Smelter Reference List'!$F$4,$S329-4,0)))</f>
        <v/>
      </c>
      <c r="H329" s="247" t="str">
        <f ca="1">IF(ISERROR($S329),"",OFFSET('Smelter Reference List'!$G$4,$S329-4,0))</f>
        <v/>
      </c>
      <c r="I329" s="248" t="str">
        <f ca="1">IF(ISERROR($S329),"",OFFSET('Smelter Reference List'!$H$4,$S329-4,0))</f>
        <v/>
      </c>
      <c r="J329" s="248" t="str">
        <f ca="1">IF(ISERROR($S329),"",OFFSET('Smelter Reference List'!$I$4,$S329-4,0))</f>
        <v/>
      </c>
      <c r="K329" s="245"/>
      <c r="L329" s="245"/>
      <c r="M329" s="245"/>
      <c r="N329" s="245"/>
      <c r="O329" s="245"/>
      <c r="P329" s="245"/>
      <c r="Q329" s="246"/>
      <c r="R329" s="233"/>
      <c r="S329" s="234" t="e">
        <f>IF(C329="",NA(),MATCH($B329&amp;$C329,'Smelter Reference List'!$J:$J,0))</f>
        <v>#N/A</v>
      </c>
      <c r="T329" s="235"/>
      <c r="U329" s="235">
        <f t="shared" ca="1" si="10"/>
        <v>0</v>
      </c>
      <c r="V329" s="235"/>
      <c r="W329" s="235"/>
      <c r="Y329" s="228" t="str">
        <f t="shared" si="11"/>
        <v/>
      </c>
    </row>
    <row r="330" spans="1:25" s="228" customFormat="1" ht="20.399999999999999">
      <c r="A330" s="257"/>
      <c r="B330" s="232" t="str">
        <f>IF(LEN(A330)=0,"",INDEX('Smelter Reference List'!$A:$A,MATCH($A330,'Smelter Reference List'!$E:$E,0)))</f>
        <v/>
      </c>
      <c r="C330" s="297" t="str">
        <f>IF(LEN(A330)=0,"",INDEX('Smelter Reference List'!$C:$C,MATCH($A330,'Smelter Reference List'!$E:$E,0)))</f>
        <v/>
      </c>
      <c r="D330" s="161" t="str">
        <f ca="1">IF(ISERROR($S330),"",OFFSET('Smelter Reference List'!$C$4,$S330-4,0)&amp;"")</f>
        <v/>
      </c>
      <c r="E330" s="161" t="str">
        <f ca="1">IF(ISERROR($S330),"",OFFSET('Smelter Reference List'!$D$4,$S330-4,0)&amp;"")</f>
        <v/>
      </c>
      <c r="F330" s="161" t="str">
        <f ca="1">IF(ISERROR($S330),"",OFFSET('Smelter Reference List'!$E$4,$S330-4,0))</f>
        <v/>
      </c>
      <c r="G330" s="161" t="str">
        <f ca="1">IF(C330=$U$4,"Enter smelter details", IF(ISERROR($S330),"",OFFSET('Smelter Reference List'!$F$4,$S330-4,0)))</f>
        <v/>
      </c>
      <c r="H330" s="247" t="str">
        <f ca="1">IF(ISERROR($S330),"",OFFSET('Smelter Reference List'!$G$4,$S330-4,0))</f>
        <v/>
      </c>
      <c r="I330" s="248" t="str">
        <f ca="1">IF(ISERROR($S330),"",OFFSET('Smelter Reference List'!$H$4,$S330-4,0))</f>
        <v/>
      </c>
      <c r="J330" s="248" t="str">
        <f ca="1">IF(ISERROR($S330),"",OFFSET('Smelter Reference List'!$I$4,$S330-4,0))</f>
        <v/>
      </c>
      <c r="K330" s="245"/>
      <c r="L330" s="245"/>
      <c r="M330" s="245"/>
      <c r="N330" s="245"/>
      <c r="O330" s="245"/>
      <c r="P330" s="245"/>
      <c r="Q330" s="246"/>
      <c r="R330" s="233"/>
      <c r="S330" s="234" t="e">
        <f>IF(C330="",NA(),MATCH($B330&amp;$C330,'Smelter Reference List'!$J:$J,0))</f>
        <v>#N/A</v>
      </c>
      <c r="T330" s="235"/>
      <c r="U330" s="235">
        <f t="shared" ca="1" si="10"/>
        <v>0</v>
      </c>
      <c r="V330" s="235"/>
      <c r="W330" s="235"/>
      <c r="Y330" s="228" t="str">
        <f t="shared" si="11"/>
        <v/>
      </c>
    </row>
    <row r="331" spans="1:25" s="228" customFormat="1" ht="20.399999999999999">
      <c r="A331" s="257"/>
      <c r="B331" s="232" t="str">
        <f>IF(LEN(A331)=0,"",INDEX('Smelter Reference List'!$A:$A,MATCH($A331,'Smelter Reference List'!$E:$E,0)))</f>
        <v/>
      </c>
      <c r="C331" s="297" t="str">
        <f>IF(LEN(A331)=0,"",INDEX('Smelter Reference List'!$C:$C,MATCH($A331,'Smelter Reference List'!$E:$E,0)))</f>
        <v/>
      </c>
      <c r="D331" s="161" t="str">
        <f ca="1">IF(ISERROR($S331),"",OFFSET('Smelter Reference List'!$C$4,$S331-4,0)&amp;"")</f>
        <v/>
      </c>
      <c r="E331" s="161" t="str">
        <f ca="1">IF(ISERROR($S331),"",OFFSET('Smelter Reference List'!$D$4,$S331-4,0)&amp;"")</f>
        <v/>
      </c>
      <c r="F331" s="161" t="str">
        <f ca="1">IF(ISERROR($S331),"",OFFSET('Smelter Reference List'!$E$4,$S331-4,0))</f>
        <v/>
      </c>
      <c r="G331" s="161" t="str">
        <f ca="1">IF(C331=$U$4,"Enter smelter details", IF(ISERROR($S331),"",OFFSET('Smelter Reference List'!$F$4,$S331-4,0)))</f>
        <v/>
      </c>
      <c r="H331" s="247" t="str">
        <f ca="1">IF(ISERROR($S331),"",OFFSET('Smelter Reference List'!$G$4,$S331-4,0))</f>
        <v/>
      </c>
      <c r="I331" s="248" t="str">
        <f ca="1">IF(ISERROR($S331),"",OFFSET('Smelter Reference List'!$H$4,$S331-4,0))</f>
        <v/>
      </c>
      <c r="J331" s="248" t="str">
        <f ca="1">IF(ISERROR($S331),"",OFFSET('Smelter Reference List'!$I$4,$S331-4,0))</f>
        <v/>
      </c>
      <c r="K331" s="245"/>
      <c r="L331" s="245"/>
      <c r="M331" s="245"/>
      <c r="N331" s="245"/>
      <c r="O331" s="245"/>
      <c r="P331" s="245"/>
      <c r="Q331" s="246"/>
      <c r="R331" s="233"/>
      <c r="S331" s="234" t="e">
        <f>IF(C331="",NA(),MATCH($B331&amp;$C331,'Smelter Reference List'!$J:$J,0))</f>
        <v>#N/A</v>
      </c>
      <c r="T331" s="235"/>
      <c r="U331" s="235">
        <f t="shared" ca="1" si="10"/>
        <v>0</v>
      </c>
      <c r="V331" s="235"/>
      <c r="W331" s="235"/>
      <c r="Y331" s="228" t="str">
        <f t="shared" si="11"/>
        <v/>
      </c>
    </row>
    <row r="332" spans="1:25" s="228" customFormat="1" ht="20.399999999999999">
      <c r="A332" s="257"/>
      <c r="B332" s="232" t="str">
        <f>IF(LEN(A332)=0,"",INDEX('Smelter Reference List'!$A:$A,MATCH($A332,'Smelter Reference List'!$E:$E,0)))</f>
        <v/>
      </c>
      <c r="C332" s="297" t="str">
        <f>IF(LEN(A332)=0,"",INDEX('Smelter Reference List'!$C:$C,MATCH($A332,'Smelter Reference List'!$E:$E,0)))</f>
        <v/>
      </c>
      <c r="D332" s="161" t="str">
        <f ca="1">IF(ISERROR($S332),"",OFFSET('Smelter Reference List'!$C$4,$S332-4,0)&amp;"")</f>
        <v/>
      </c>
      <c r="E332" s="161" t="str">
        <f ca="1">IF(ISERROR($S332),"",OFFSET('Smelter Reference List'!$D$4,$S332-4,0)&amp;"")</f>
        <v/>
      </c>
      <c r="F332" s="161" t="str">
        <f ca="1">IF(ISERROR($S332),"",OFFSET('Smelter Reference List'!$E$4,$S332-4,0))</f>
        <v/>
      </c>
      <c r="G332" s="161" t="str">
        <f ca="1">IF(C332=$U$4,"Enter smelter details", IF(ISERROR($S332),"",OFFSET('Smelter Reference List'!$F$4,$S332-4,0)))</f>
        <v/>
      </c>
      <c r="H332" s="247" t="str">
        <f ca="1">IF(ISERROR($S332),"",OFFSET('Smelter Reference List'!$G$4,$S332-4,0))</f>
        <v/>
      </c>
      <c r="I332" s="248" t="str">
        <f ca="1">IF(ISERROR($S332),"",OFFSET('Smelter Reference List'!$H$4,$S332-4,0))</f>
        <v/>
      </c>
      <c r="J332" s="248" t="str">
        <f ca="1">IF(ISERROR($S332),"",OFFSET('Smelter Reference List'!$I$4,$S332-4,0))</f>
        <v/>
      </c>
      <c r="K332" s="245"/>
      <c r="L332" s="245"/>
      <c r="M332" s="245"/>
      <c r="N332" s="245"/>
      <c r="O332" s="245"/>
      <c r="P332" s="245"/>
      <c r="Q332" s="246"/>
      <c r="R332" s="233"/>
      <c r="S332" s="234" t="e">
        <f>IF(C332="",NA(),MATCH($B332&amp;$C332,'Smelter Reference List'!$J:$J,0))</f>
        <v>#N/A</v>
      </c>
      <c r="T332" s="235"/>
      <c r="U332" s="235">
        <f t="shared" ca="1" si="10"/>
        <v>0</v>
      </c>
      <c r="V332" s="235"/>
      <c r="W332" s="235"/>
      <c r="Y332" s="228" t="str">
        <f t="shared" si="11"/>
        <v/>
      </c>
    </row>
    <row r="333" spans="1:25" s="228" customFormat="1" ht="20.399999999999999">
      <c r="A333" s="257"/>
      <c r="B333" s="232" t="str">
        <f>IF(LEN(A333)=0,"",INDEX('Smelter Reference List'!$A:$A,MATCH($A333,'Smelter Reference List'!$E:$E,0)))</f>
        <v/>
      </c>
      <c r="C333" s="297" t="str">
        <f>IF(LEN(A333)=0,"",INDEX('Smelter Reference List'!$C:$C,MATCH($A333,'Smelter Reference List'!$E:$E,0)))</f>
        <v/>
      </c>
      <c r="D333" s="161" t="str">
        <f ca="1">IF(ISERROR($S333),"",OFFSET('Smelter Reference List'!$C$4,$S333-4,0)&amp;"")</f>
        <v/>
      </c>
      <c r="E333" s="161" t="str">
        <f ca="1">IF(ISERROR($S333),"",OFFSET('Smelter Reference List'!$D$4,$S333-4,0)&amp;"")</f>
        <v/>
      </c>
      <c r="F333" s="161" t="str">
        <f ca="1">IF(ISERROR($S333),"",OFFSET('Smelter Reference List'!$E$4,$S333-4,0))</f>
        <v/>
      </c>
      <c r="G333" s="161" t="str">
        <f ca="1">IF(C333=$U$4,"Enter smelter details", IF(ISERROR($S333),"",OFFSET('Smelter Reference List'!$F$4,$S333-4,0)))</f>
        <v/>
      </c>
      <c r="H333" s="247" t="str">
        <f ca="1">IF(ISERROR($S333),"",OFFSET('Smelter Reference List'!$G$4,$S333-4,0))</f>
        <v/>
      </c>
      <c r="I333" s="248" t="str">
        <f ca="1">IF(ISERROR($S333),"",OFFSET('Smelter Reference List'!$H$4,$S333-4,0))</f>
        <v/>
      </c>
      <c r="J333" s="248" t="str">
        <f ca="1">IF(ISERROR($S333),"",OFFSET('Smelter Reference List'!$I$4,$S333-4,0))</f>
        <v/>
      </c>
      <c r="K333" s="245"/>
      <c r="L333" s="245"/>
      <c r="M333" s="245"/>
      <c r="N333" s="245"/>
      <c r="O333" s="245"/>
      <c r="P333" s="245"/>
      <c r="Q333" s="246"/>
      <c r="R333" s="233"/>
      <c r="S333" s="234" t="e">
        <f>IF(C333="",NA(),MATCH($B333&amp;$C333,'Smelter Reference List'!$J:$J,0))</f>
        <v>#N/A</v>
      </c>
      <c r="T333" s="235"/>
      <c r="U333" s="235">
        <f t="shared" ca="1" si="10"/>
        <v>0</v>
      </c>
      <c r="V333" s="235"/>
      <c r="W333" s="235"/>
      <c r="Y333" s="228" t="str">
        <f t="shared" si="11"/>
        <v/>
      </c>
    </row>
    <row r="334" spans="1:25" s="228" customFormat="1" ht="20.399999999999999">
      <c r="A334" s="257"/>
      <c r="B334" s="232" t="str">
        <f>IF(LEN(A334)=0,"",INDEX('Smelter Reference List'!$A:$A,MATCH($A334,'Smelter Reference List'!$E:$E,0)))</f>
        <v/>
      </c>
      <c r="C334" s="297" t="str">
        <f>IF(LEN(A334)=0,"",INDEX('Smelter Reference List'!$C:$C,MATCH($A334,'Smelter Reference List'!$E:$E,0)))</f>
        <v/>
      </c>
      <c r="D334" s="161" t="str">
        <f ca="1">IF(ISERROR($S334),"",OFFSET('Smelter Reference List'!$C$4,$S334-4,0)&amp;"")</f>
        <v/>
      </c>
      <c r="E334" s="161" t="str">
        <f ca="1">IF(ISERROR($S334),"",OFFSET('Smelter Reference List'!$D$4,$S334-4,0)&amp;"")</f>
        <v/>
      </c>
      <c r="F334" s="161" t="str">
        <f ca="1">IF(ISERROR($S334),"",OFFSET('Smelter Reference List'!$E$4,$S334-4,0))</f>
        <v/>
      </c>
      <c r="G334" s="161" t="str">
        <f ca="1">IF(C334=$U$4,"Enter smelter details", IF(ISERROR($S334),"",OFFSET('Smelter Reference List'!$F$4,$S334-4,0)))</f>
        <v/>
      </c>
      <c r="H334" s="247" t="str">
        <f ca="1">IF(ISERROR($S334),"",OFFSET('Smelter Reference List'!$G$4,$S334-4,0))</f>
        <v/>
      </c>
      <c r="I334" s="248" t="str">
        <f ca="1">IF(ISERROR($S334),"",OFFSET('Smelter Reference List'!$H$4,$S334-4,0))</f>
        <v/>
      </c>
      <c r="J334" s="248" t="str">
        <f ca="1">IF(ISERROR($S334),"",OFFSET('Smelter Reference List'!$I$4,$S334-4,0))</f>
        <v/>
      </c>
      <c r="K334" s="245"/>
      <c r="L334" s="245"/>
      <c r="M334" s="245"/>
      <c r="N334" s="245"/>
      <c r="O334" s="245"/>
      <c r="P334" s="245"/>
      <c r="Q334" s="246"/>
      <c r="R334" s="233"/>
      <c r="S334" s="234" t="e">
        <f>IF(C334="",NA(),MATCH($B334&amp;$C334,'Smelter Reference List'!$J:$J,0))</f>
        <v>#N/A</v>
      </c>
      <c r="T334" s="235"/>
      <c r="U334" s="235">
        <f t="shared" ca="1" si="10"/>
        <v>0</v>
      </c>
      <c r="V334" s="235"/>
      <c r="W334" s="235"/>
      <c r="Y334" s="228" t="str">
        <f t="shared" si="11"/>
        <v/>
      </c>
    </row>
    <row r="335" spans="1:25" s="228" customFormat="1" ht="20.399999999999999">
      <c r="A335" s="257"/>
      <c r="B335" s="232" t="str">
        <f>IF(LEN(A335)=0,"",INDEX('Smelter Reference List'!$A:$A,MATCH($A335,'Smelter Reference List'!$E:$E,0)))</f>
        <v/>
      </c>
      <c r="C335" s="297" t="str">
        <f>IF(LEN(A335)=0,"",INDEX('Smelter Reference List'!$C:$C,MATCH($A335,'Smelter Reference List'!$E:$E,0)))</f>
        <v/>
      </c>
      <c r="D335" s="161" t="str">
        <f ca="1">IF(ISERROR($S335),"",OFFSET('Smelter Reference List'!$C$4,$S335-4,0)&amp;"")</f>
        <v/>
      </c>
      <c r="E335" s="161" t="str">
        <f ca="1">IF(ISERROR($S335),"",OFFSET('Smelter Reference List'!$D$4,$S335-4,0)&amp;"")</f>
        <v/>
      </c>
      <c r="F335" s="161" t="str">
        <f ca="1">IF(ISERROR($S335),"",OFFSET('Smelter Reference List'!$E$4,$S335-4,0))</f>
        <v/>
      </c>
      <c r="G335" s="161" t="str">
        <f ca="1">IF(C335=$U$4,"Enter smelter details", IF(ISERROR($S335),"",OFFSET('Smelter Reference List'!$F$4,$S335-4,0)))</f>
        <v/>
      </c>
      <c r="H335" s="247" t="str">
        <f ca="1">IF(ISERROR($S335),"",OFFSET('Smelter Reference List'!$G$4,$S335-4,0))</f>
        <v/>
      </c>
      <c r="I335" s="248" t="str">
        <f ca="1">IF(ISERROR($S335),"",OFFSET('Smelter Reference List'!$H$4,$S335-4,0))</f>
        <v/>
      </c>
      <c r="J335" s="248" t="str">
        <f ca="1">IF(ISERROR($S335),"",OFFSET('Smelter Reference List'!$I$4,$S335-4,0))</f>
        <v/>
      </c>
      <c r="K335" s="245"/>
      <c r="L335" s="245"/>
      <c r="M335" s="245"/>
      <c r="N335" s="245"/>
      <c r="O335" s="245"/>
      <c r="P335" s="245"/>
      <c r="Q335" s="246"/>
      <c r="R335" s="233"/>
      <c r="S335" s="234" t="e">
        <f>IF(C335="",NA(),MATCH($B335&amp;$C335,'Smelter Reference List'!$J:$J,0))</f>
        <v>#N/A</v>
      </c>
      <c r="T335" s="235"/>
      <c r="U335" s="235">
        <f t="shared" ca="1" si="10"/>
        <v>0</v>
      </c>
      <c r="V335" s="235"/>
      <c r="W335" s="235"/>
      <c r="Y335" s="228" t="str">
        <f t="shared" si="11"/>
        <v/>
      </c>
    </row>
    <row r="336" spans="1:25" s="228" customFormat="1" ht="20.399999999999999">
      <c r="A336" s="257"/>
      <c r="B336" s="232" t="str">
        <f>IF(LEN(A336)=0,"",INDEX('Smelter Reference List'!$A:$A,MATCH($A336,'Smelter Reference List'!$E:$E,0)))</f>
        <v/>
      </c>
      <c r="C336" s="297" t="str">
        <f>IF(LEN(A336)=0,"",INDEX('Smelter Reference List'!$C:$C,MATCH($A336,'Smelter Reference List'!$E:$E,0)))</f>
        <v/>
      </c>
      <c r="D336" s="161" t="str">
        <f ca="1">IF(ISERROR($S336),"",OFFSET('Smelter Reference List'!$C$4,$S336-4,0)&amp;"")</f>
        <v/>
      </c>
      <c r="E336" s="161" t="str">
        <f ca="1">IF(ISERROR($S336),"",OFFSET('Smelter Reference List'!$D$4,$S336-4,0)&amp;"")</f>
        <v/>
      </c>
      <c r="F336" s="161" t="str">
        <f ca="1">IF(ISERROR($S336),"",OFFSET('Smelter Reference List'!$E$4,$S336-4,0))</f>
        <v/>
      </c>
      <c r="G336" s="161" t="str">
        <f ca="1">IF(C336=$U$4,"Enter smelter details", IF(ISERROR($S336),"",OFFSET('Smelter Reference List'!$F$4,$S336-4,0)))</f>
        <v/>
      </c>
      <c r="H336" s="247" t="str">
        <f ca="1">IF(ISERROR($S336),"",OFFSET('Smelter Reference List'!$G$4,$S336-4,0))</f>
        <v/>
      </c>
      <c r="I336" s="248" t="str">
        <f ca="1">IF(ISERROR($S336),"",OFFSET('Smelter Reference List'!$H$4,$S336-4,0))</f>
        <v/>
      </c>
      <c r="J336" s="248" t="str">
        <f ca="1">IF(ISERROR($S336),"",OFFSET('Smelter Reference List'!$I$4,$S336-4,0))</f>
        <v/>
      </c>
      <c r="K336" s="245"/>
      <c r="L336" s="245"/>
      <c r="M336" s="245"/>
      <c r="N336" s="245"/>
      <c r="O336" s="245"/>
      <c r="P336" s="245"/>
      <c r="Q336" s="246"/>
      <c r="R336" s="233"/>
      <c r="S336" s="234" t="e">
        <f>IF(C336="",NA(),MATCH($B336&amp;$C336,'Smelter Reference List'!$J:$J,0))</f>
        <v>#N/A</v>
      </c>
      <c r="T336" s="235"/>
      <c r="U336" s="235">
        <f t="shared" ca="1" si="10"/>
        <v>0</v>
      </c>
      <c r="V336" s="235"/>
      <c r="W336" s="235"/>
      <c r="Y336" s="228" t="str">
        <f t="shared" si="11"/>
        <v/>
      </c>
    </row>
    <row r="337" spans="1:25" s="228" customFormat="1" ht="20.399999999999999">
      <c r="A337" s="257"/>
      <c r="B337" s="232" t="str">
        <f>IF(LEN(A337)=0,"",INDEX('Smelter Reference List'!$A:$A,MATCH($A337,'Smelter Reference List'!$E:$E,0)))</f>
        <v/>
      </c>
      <c r="C337" s="297" t="str">
        <f>IF(LEN(A337)=0,"",INDEX('Smelter Reference List'!$C:$C,MATCH($A337,'Smelter Reference List'!$E:$E,0)))</f>
        <v/>
      </c>
      <c r="D337" s="161" t="str">
        <f ca="1">IF(ISERROR($S337),"",OFFSET('Smelter Reference List'!$C$4,$S337-4,0)&amp;"")</f>
        <v/>
      </c>
      <c r="E337" s="161" t="str">
        <f ca="1">IF(ISERROR($S337),"",OFFSET('Smelter Reference List'!$D$4,$S337-4,0)&amp;"")</f>
        <v/>
      </c>
      <c r="F337" s="161" t="str">
        <f ca="1">IF(ISERROR($S337),"",OFFSET('Smelter Reference List'!$E$4,$S337-4,0))</f>
        <v/>
      </c>
      <c r="G337" s="161" t="str">
        <f ca="1">IF(C337=$U$4,"Enter smelter details", IF(ISERROR($S337),"",OFFSET('Smelter Reference List'!$F$4,$S337-4,0)))</f>
        <v/>
      </c>
      <c r="H337" s="247" t="str">
        <f ca="1">IF(ISERROR($S337),"",OFFSET('Smelter Reference List'!$G$4,$S337-4,0))</f>
        <v/>
      </c>
      <c r="I337" s="248" t="str">
        <f ca="1">IF(ISERROR($S337),"",OFFSET('Smelter Reference List'!$H$4,$S337-4,0))</f>
        <v/>
      </c>
      <c r="J337" s="248" t="str">
        <f ca="1">IF(ISERROR($S337),"",OFFSET('Smelter Reference List'!$I$4,$S337-4,0))</f>
        <v/>
      </c>
      <c r="K337" s="245"/>
      <c r="L337" s="245"/>
      <c r="M337" s="245"/>
      <c r="N337" s="245"/>
      <c r="O337" s="245"/>
      <c r="P337" s="245"/>
      <c r="Q337" s="246"/>
      <c r="R337" s="233"/>
      <c r="S337" s="234" t="e">
        <f>IF(C337="",NA(),MATCH($B337&amp;$C337,'Smelter Reference List'!$J:$J,0))</f>
        <v>#N/A</v>
      </c>
      <c r="T337" s="235"/>
      <c r="U337" s="235">
        <f t="shared" ca="1" si="10"/>
        <v>0</v>
      </c>
      <c r="V337" s="235"/>
      <c r="W337" s="235"/>
      <c r="Y337" s="228" t="str">
        <f t="shared" si="11"/>
        <v/>
      </c>
    </row>
    <row r="338" spans="1:25" s="228" customFormat="1" ht="20.399999999999999">
      <c r="A338" s="257"/>
      <c r="B338" s="232" t="str">
        <f>IF(LEN(A338)=0,"",INDEX('Smelter Reference List'!$A:$A,MATCH($A338,'Smelter Reference List'!$E:$E,0)))</f>
        <v/>
      </c>
      <c r="C338" s="297" t="str">
        <f>IF(LEN(A338)=0,"",INDEX('Smelter Reference List'!$C:$C,MATCH($A338,'Smelter Reference List'!$E:$E,0)))</f>
        <v/>
      </c>
      <c r="D338" s="161" t="str">
        <f ca="1">IF(ISERROR($S338),"",OFFSET('Smelter Reference List'!$C$4,$S338-4,0)&amp;"")</f>
        <v/>
      </c>
      <c r="E338" s="161" t="str">
        <f ca="1">IF(ISERROR($S338),"",OFFSET('Smelter Reference List'!$D$4,$S338-4,0)&amp;"")</f>
        <v/>
      </c>
      <c r="F338" s="161" t="str">
        <f ca="1">IF(ISERROR($S338),"",OFFSET('Smelter Reference List'!$E$4,$S338-4,0))</f>
        <v/>
      </c>
      <c r="G338" s="161" t="str">
        <f ca="1">IF(C338=$U$4,"Enter smelter details", IF(ISERROR($S338),"",OFFSET('Smelter Reference List'!$F$4,$S338-4,0)))</f>
        <v/>
      </c>
      <c r="H338" s="247" t="str">
        <f ca="1">IF(ISERROR($S338),"",OFFSET('Smelter Reference List'!$G$4,$S338-4,0))</f>
        <v/>
      </c>
      <c r="I338" s="248" t="str">
        <f ca="1">IF(ISERROR($S338),"",OFFSET('Smelter Reference List'!$H$4,$S338-4,0))</f>
        <v/>
      </c>
      <c r="J338" s="248" t="str">
        <f ca="1">IF(ISERROR($S338),"",OFFSET('Smelter Reference List'!$I$4,$S338-4,0))</f>
        <v/>
      </c>
      <c r="K338" s="245"/>
      <c r="L338" s="245"/>
      <c r="M338" s="245"/>
      <c r="N338" s="245"/>
      <c r="O338" s="245"/>
      <c r="P338" s="245"/>
      <c r="Q338" s="246"/>
      <c r="R338" s="233"/>
      <c r="S338" s="234" t="e">
        <f>IF(C338="",NA(),MATCH($B338&amp;$C338,'Smelter Reference List'!$J:$J,0))</f>
        <v>#N/A</v>
      </c>
      <c r="T338" s="235"/>
      <c r="U338" s="235">
        <f t="shared" ca="1" si="10"/>
        <v>0</v>
      </c>
      <c r="V338" s="235"/>
      <c r="W338" s="235"/>
      <c r="Y338" s="228" t="str">
        <f t="shared" si="11"/>
        <v/>
      </c>
    </row>
    <row r="339" spans="1:25" s="228" customFormat="1" ht="20.399999999999999">
      <c r="A339" s="257"/>
      <c r="B339" s="232" t="str">
        <f>IF(LEN(A339)=0,"",INDEX('Smelter Reference List'!$A:$A,MATCH($A339,'Smelter Reference List'!$E:$E,0)))</f>
        <v/>
      </c>
      <c r="C339" s="297" t="str">
        <f>IF(LEN(A339)=0,"",INDEX('Smelter Reference List'!$C:$C,MATCH($A339,'Smelter Reference List'!$E:$E,0)))</f>
        <v/>
      </c>
      <c r="D339" s="161" t="str">
        <f ca="1">IF(ISERROR($S339),"",OFFSET('Smelter Reference List'!$C$4,$S339-4,0)&amp;"")</f>
        <v/>
      </c>
      <c r="E339" s="161" t="str">
        <f ca="1">IF(ISERROR($S339),"",OFFSET('Smelter Reference List'!$D$4,$S339-4,0)&amp;"")</f>
        <v/>
      </c>
      <c r="F339" s="161" t="str">
        <f ca="1">IF(ISERROR($S339),"",OFFSET('Smelter Reference List'!$E$4,$S339-4,0))</f>
        <v/>
      </c>
      <c r="G339" s="161" t="str">
        <f ca="1">IF(C339=$U$4,"Enter smelter details", IF(ISERROR($S339),"",OFFSET('Smelter Reference List'!$F$4,$S339-4,0)))</f>
        <v/>
      </c>
      <c r="H339" s="247" t="str">
        <f ca="1">IF(ISERROR($S339),"",OFFSET('Smelter Reference List'!$G$4,$S339-4,0))</f>
        <v/>
      </c>
      <c r="I339" s="248" t="str">
        <f ca="1">IF(ISERROR($S339),"",OFFSET('Smelter Reference List'!$H$4,$S339-4,0))</f>
        <v/>
      </c>
      <c r="J339" s="248" t="str">
        <f ca="1">IF(ISERROR($S339),"",OFFSET('Smelter Reference List'!$I$4,$S339-4,0))</f>
        <v/>
      </c>
      <c r="K339" s="245"/>
      <c r="L339" s="245"/>
      <c r="M339" s="245"/>
      <c r="N339" s="245"/>
      <c r="O339" s="245"/>
      <c r="P339" s="245"/>
      <c r="Q339" s="246"/>
      <c r="R339" s="233"/>
      <c r="S339" s="234" t="e">
        <f>IF(C339="",NA(),MATCH($B339&amp;$C339,'Smelter Reference List'!$J:$J,0))</f>
        <v>#N/A</v>
      </c>
      <c r="T339" s="235"/>
      <c r="U339" s="235">
        <f t="shared" ca="1" si="10"/>
        <v>0</v>
      </c>
      <c r="V339" s="235"/>
      <c r="W339" s="235"/>
      <c r="Y339" s="228" t="str">
        <f t="shared" si="11"/>
        <v/>
      </c>
    </row>
    <row r="340" spans="1:25" s="228" customFormat="1" ht="20.399999999999999">
      <c r="A340" s="257"/>
      <c r="B340" s="232" t="str">
        <f>IF(LEN(A340)=0,"",INDEX('Smelter Reference List'!$A:$A,MATCH($A340,'Smelter Reference List'!$E:$E,0)))</f>
        <v/>
      </c>
      <c r="C340" s="297" t="str">
        <f>IF(LEN(A340)=0,"",INDEX('Smelter Reference List'!$C:$C,MATCH($A340,'Smelter Reference List'!$E:$E,0)))</f>
        <v/>
      </c>
      <c r="D340" s="161" t="str">
        <f ca="1">IF(ISERROR($S340),"",OFFSET('Smelter Reference List'!$C$4,$S340-4,0)&amp;"")</f>
        <v/>
      </c>
      <c r="E340" s="161" t="str">
        <f ca="1">IF(ISERROR($S340),"",OFFSET('Smelter Reference List'!$D$4,$S340-4,0)&amp;"")</f>
        <v/>
      </c>
      <c r="F340" s="161" t="str">
        <f ca="1">IF(ISERROR($S340),"",OFFSET('Smelter Reference List'!$E$4,$S340-4,0))</f>
        <v/>
      </c>
      <c r="G340" s="161" t="str">
        <f ca="1">IF(C340=$U$4,"Enter smelter details", IF(ISERROR($S340),"",OFFSET('Smelter Reference List'!$F$4,$S340-4,0)))</f>
        <v/>
      </c>
      <c r="H340" s="247" t="str">
        <f ca="1">IF(ISERROR($S340),"",OFFSET('Smelter Reference List'!$G$4,$S340-4,0))</f>
        <v/>
      </c>
      <c r="I340" s="248" t="str">
        <f ca="1">IF(ISERROR($S340),"",OFFSET('Smelter Reference List'!$H$4,$S340-4,0))</f>
        <v/>
      </c>
      <c r="J340" s="248" t="str">
        <f ca="1">IF(ISERROR($S340),"",OFFSET('Smelter Reference List'!$I$4,$S340-4,0))</f>
        <v/>
      </c>
      <c r="K340" s="245"/>
      <c r="L340" s="245"/>
      <c r="M340" s="245"/>
      <c r="N340" s="245"/>
      <c r="O340" s="245"/>
      <c r="P340" s="245"/>
      <c r="Q340" s="246"/>
      <c r="R340" s="233"/>
      <c r="S340" s="234" t="e">
        <f>IF(C340="",NA(),MATCH($B340&amp;$C340,'Smelter Reference List'!$J:$J,0))</f>
        <v>#N/A</v>
      </c>
      <c r="T340" s="235"/>
      <c r="U340" s="235">
        <f t="shared" ca="1" si="10"/>
        <v>0</v>
      </c>
      <c r="V340" s="235"/>
      <c r="W340" s="235"/>
      <c r="Y340" s="228" t="str">
        <f t="shared" si="11"/>
        <v/>
      </c>
    </row>
    <row r="341" spans="1:25" s="228" customFormat="1" ht="20.399999999999999">
      <c r="A341" s="257"/>
      <c r="B341" s="232" t="str">
        <f>IF(LEN(A341)=0,"",INDEX('Smelter Reference List'!$A:$A,MATCH($A341,'Smelter Reference List'!$E:$E,0)))</f>
        <v/>
      </c>
      <c r="C341" s="297" t="str">
        <f>IF(LEN(A341)=0,"",INDEX('Smelter Reference List'!$C:$C,MATCH($A341,'Smelter Reference List'!$E:$E,0)))</f>
        <v/>
      </c>
      <c r="D341" s="161" t="str">
        <f ca="1">IF(ISERROR($S341),"",OFFSET('Smelter Reference List'!$C$4,$S341-4,0)&amp;"")</f>
        <v/>
      </c>
      <c r="E341" s="161" t="str">
        <f ca="1">IF(ISERROR($S341),"",OFFSET('Smelter Reference List'!$D$4,$S341-4,0)&amp;"")</f>
        <v/>
      </c>
      <c r="F341" s="161" t="str">
        <f ca="1">IF(ISERROR($S341),"",OFFSET('Smelter Reference List'!$E$4,$S341-4,0))</f>
        <v/>
      </c>
      <c r="G341" s="161" t="str">
        <f ca="1">IF(C341=$U$4,"Enter smelter details", IF(ISERROR($S341),"",OFFSET('Smelter Reference List'!$F$4,$S341-4,0)))</f>
        <v/>
      </c>
      <c r="H341" s="247" t="str">
        <f ca="1">IF(ISERROR($S341),"",OFFSET('Smelter Reference List'!$G$4,$S341-4,0))</f>
        <v/>
      </c>
      <c r="I341" s="248" t="str">
        <f ca="1">IF(ISERROR($S341),"",OFFSET('Smelter Reference List'!$H$4,$S341-4,0))</f>
        <v/>
      </c>
      <c r="J341" s="248" t="str">
        <f ca="1">IF(ISERROR($S341),"",OFFSET('Smelter Reference List'!$I$4,$S341-4,0))</f>
        <v/>
      </c>
      <c r="K341" s="245"/>
      <c r="L341" s="245"/>
      <c r="M341" s="245"/>
      <c r="N341" s="245"/>
      <c r="O341" s="245"/>
      <c r="P341" s="245"/>
      <c r="Q341" s="246"/>
      <c r="R341" s="233"/>
      <c r="S341" s="234" t="e">
        <f>IF(C341="",NA(),MATCH($B341&amp;$C341,'Smelter Reference List'!$J:$J,0))</f>
        <v>#N/A</v>
      </c>
      <c r="T341" s="235"/>
      <c r="U341" s="235">
        <f t="shared" ca="1" si="10"/>
        <v>0</v>
      </c>
      <c r="V341" s="235"/>
      <c r="W341" s="235"/>
      <c r="Y341" s="228" t="str">
        <f t="shared" si="11"/>
        <v/>
      </c>
    </row>
    <row r="342" spans="1:25" s="228" customFormat="1" ht="20.399999999999999">
      <c r="A342" s="257"/>
      <c r="B342" s="232" t="str">
        <f>IF(LEN(A342)=0,"",INDEX('Smelter Reference List'!$A:$A,MATCH($A342,'Smelter Reference List'!$E:$E,0)))</f>
        <v/>
      </c>
      <c r="C342" s="297" t="str">
        <f>IF(LEN(A342)=0,"",INDEX('Smelter Reference List'!$C:$C,MATCH($A342,'Smelter Reference List'!$E:$E,0)))</f>
        <v/>
      </c>
      <c r="D342" s="161" t="str">
        <f ca="1">IF(ISERROR($S342),"",OFFSET('Smelter Reference List'!$C$4,$S342-4,0)&amp;"")</f>
        <v/>
      </c>
      <c r="E342" s="161" t="str">
        <f ca="1">IF(ISERROR($S342),"",OFFSET('Smelter Reference List'!$D$4,$S342-4,0)&amp;"")</f>
        <v/>
      </c>
      <c r="F342" s="161" t="str">
        <f ca="1">IF(ISERROR($S342),"",OFFSET('Smelter Reference List'!$E$4,$S342-4,0))</f>
        <v/>
      </c>
      <c r="G342" s="161" t="str">
        <f ca="1">IF(C342=$U$4,"Enter smelter details", IF(ISERROR($S342),"",OFFSET('Smelter Reference List'!$F$4,$S342-4,0)))</f>
        <v/>
      </c>
      <c r="H342" s="247" t="str">
        <f ca="1">IF(ISERROR($S342),"",OFFSET('Smelter Reference List'!$G$4,$S342-4,0))</f>
        <v/>
      </c>
      <c r="I342" s="248" t="str">
        <f ca="1">IF(ISERROR($S342),"",OFFSET('Smelter Reference List'!$H$4,$S342-4,0))</f>
        <v/>
      </c>
      <c r="J342" s="248" t="str">
        <f ca="1">IF(ISERROR($S342),"",OFFSET('Smelter Reference List'!$I$4,$S342-4,0))</f>
        <v/>
      </c>
      <c r="K342" s="245"/>
      <c r="L342" s="245"/>
      <c r="M342" s="245"/>
      <c r="N342" s="245"/>
      <c r="O342" s="245"/>
      <c r="P342" s="245"/>
      <c r="Q342" s="246"/>
      <c r="R342" s="233"/>
      <c r="S342" s="234" t="e">
        <f>IF(C342="",NA(),MATCH($B342&amp;$C342,'Smelter Reference List'!$J:$J,0))</f>
        <v>#N/A</v>
      </c>
      <c r="T342" s="235"/>
      <c r="U342" s="235">
        <f t="shared" ca="1" si="10"/>
        <v>0</v>
      </c>
      <c r="V342" s="235"/>
      <c r="W342" s="235"/>
      <c r="Y342" s="228" t="str">
        <f t="shared" si="11"/>
        <v/>
      </c>
    </row>
    <row r="343" spans="1:25" s="228" customFormat="1" ht="20.399999999999999">
      <c r="A343" s="257"/>
      <c r="B343" s="232" t="str">
        <f>IF(LEN(A343)=0,"",INDEX('Smelter Reference List'!$A:$A,MATCH($A343,'Smelter Reference List'!$E:$E,0)))</f>
        <v/>
      </c>
      <c r="C343" s="297" t="str">
        <f>IF(LEN(A343)=0,"",INDEX('Smelter Reference List'!$C:$C,MATCH($A343,'Smelter Reference List'!$E:$E,0)))</f>
        <v/>
      </c>
      <c r="D343" s="161" t="str">
        <f ca="1">IF(ISERROR($S343),"",OFFSET('Smelter Reference List'!$C$4,$S343-4,0)&amp;"")</f>
        <v/>
      </c>
      <c r="E343" s="161" t="str">
        <f ca="1">IF(ISERROR($S343),"",OFFSET('Smelter Reference List'!$D$4,$S343-4,0)&amp;"")</f>
        <v/>
      </c>
      <c r="F343" s="161" t="str">
        <f ca="1">IF(ISERROR($S343),"",OFFSET('Smelter Reference List'!$E$4,$S343-4,0))</f>
        <v/>
      </c>
      <c r="G343" s="161" t="str">
        <f ca="1">IF(C343=$U$4,"Enter smelter details", IF(ISERROR($S343),"",OFFSET('Smelter Reference List'!$F$4,$S343-4,0)))</f>
        <v/>
      </c>
      <c r="H343" s="247" t="str">
        <f ca="1">IF(ISERROR($S343),"",OFFSET('Smelter Reference List'!$G$4,$S343-4,0))</f>
        <v/>
      </c>
      <c r="I343" s="248" t="str">
        <f ca="1">IF(ISERROR($S343),"",OFFSET('Smelter Reference List'!$H$4,$S343-4,0))</f>
        <v/>
      </c>
      <c r="J343" s="248" t="str">
        <f ca="1">IF(ISERROR($S343),"",OFFSET('Smelter Reference List'!$I$4,$S343-4,0))</f>
        <v/>
      </c>
      <c r="K343" s="245"/>
      <c r="L343" s="245"/>
      <c r="M343" s="245"/>
      <c r="N343" s="245"/>
      <c r="O343" s="245"/>
      <c r="P343" s="245"/>
      <c r="Q343" s="246"/>
      <c r="R343" s="233"/>
      <c r="S343" s="234" t="e">
        <f>IF(C343="",NA(),MATCH($B343&amp;$C343,'Smelter Reference List'!$J:$J,0))</f>
        <v>#N/A</v>
      </c>
      <c r="T343" s="235"/>
      <c r="U343" s="235">
        <f t="shared" ca="1" si="10"/>
        <v>0</v>
      </c>
      <c r="V343" s="235"/>
      <c r="W343" s="235"/>
      <c r="Y343" s="228" t="str">
        <f t="shared" si="11"/>
        <v/>
      </c>
    </row>
    <row r="344" spans="1:25" s="228" customFormat="1" ht="20.399999999999999">
      <c r="A344" s="257"/>
      <c r="B344" s="232" t="str">
        <f>IF(LEN(A344)=0,"",INDEX('Smelter Reference List'!$A:$A,MATCH($A344,'Smelter Reference List'!$E:$E,0)))</f>
        <v/>
      </c>
      <c r="C344" s="297" t="str">
        <f>IF(LEN(A344)=0,"",INDEX('Smelter Reference List'!$C:$C,MATCH($A344,'Smelter Reference List'!$E:$E,0)))</f>
        <v/>
      </c>
      <c r="D344" s="161" t="str">
        <f ca="1">IF(ISERROR($S344),"",OFFSET('Smelter Reference List'!$C$4,$S344-4,0)&amp;"")</f>
        <v/>
      </c>
      <c r="E344" s="161" t="str">
        <f ca="1">IF(ISERROR($S344),"",OFFSET('Smelter Reference List'!$D$4,$S344-4,0)&amp;"")</f>
        <v/>
      </c>
      <c r="F344" s="161" t="str">
        <f ca="1">IF(ISERROR($S344),"",OFFSET('Smelter Reference List'!$E$4,$S344-4,0))</f>
        <v/>
      </c>
      <c r="G344" s="161" t="str">
        <f ca="1">IF(C344=$U$4,"Enter smelter details", IF(ISERROR($S344),"",OFFSET('Smelter Reference List'!$F$4,$S344-4,0)))</f>
        <v/>
      </c>
      <c r="H344" s="247" t="str">
        <f ca="1">IF(ISERROR($S344),"",OFFSET('Smelter Reference List'!$G$4,$S344-4,0))</f>
        <v/>
      </c>
      <c r="I344" s="248" t="str">
        <f ca="1">IF(ISERROR($S344),"",OFFSET('Smelter Reference List'!$H$4,$S344-4,0))</f>
        <v/>
      </c>
      <c r="J344" s="248" t="str">
        <f ca="1">IF(ISERROR($S344),"",OFFSET('Smelter Reference List'!$I$4,$S344-4,0))</f>
        <v/>
      </c>
      <c r="K344" s="245"/>
      <c r="L344" s="245"/>
      <c r="M344" s="245"/>
      <c r="N344" s="245"/>
      <c r="O344" s="245"/>
      <c r="P344" s="245"/>
      <c r="Q344" s="246"/>
      <c r="R344" s="233"/>
      <c r="S344" s="234" t="e">
        <f>IF(C344="",NA(),MATCH($B344&amp;$C344,'Smelter Reference List'!$J:$J,0))</f>
        <v>#N/A</v>
      </c>
      <c r="T344" s="235"/>
      <c r="U344" s="235">
        <f t="shared" ca="1" si="10"/>
        <v>0</v>
      </c>
      <c r="V344" s="235"/>
      <c r="W344" s="235"/>
      <c r="Y344" s="228" t="str">
        <f t="shared" si="11"/>
        <v/>
      </c>
    </row>
    <row r="345" spans="1:25" s="228" customFormat="1" ht="20.399999999999999">
      <c r="A345" s="257"/>
      <c r="B345" s="232" t="str">
        <f>IF(LEN(A345)=0,"",INDEX('Smelter Reference List'!$A:$A,MATCH($A345,'Smelter Reference List'!$E:$E,0)))</f>
        <v/>
      </c>
      <c r="C345" s="297" t="str">
        <f>IF(LEN(A345)=0,"",INDEX('Smelter Reference List'!$C:$C,MATCH($A345,'Smelter Reference List'!$E:$E,0)))</f>
        <v/>
      </c>
      <c r="D345" s="161" t="str">
        <f ca="1">IF(ISERROR($S345),"",OFFSET('Smelter Reference List'!$C$4,$S345-4,0)&amp;"")</f>
        <v/>
      </c>
      <c r="E345" s="161" t="str">
        <f ca="1">IF(ISERROR($S345),"",OFFSET('Smelter Reference List'!$D$4,$S345-4,0)&amp;"")</f>
        <v/>
      </c>
      <c r="F345" s="161" t="str">
        <f ca="1">IF(ISERROR($S345),"",OFFSET('Smelter Reference List'!$E$4,$S345-4,0))</f>
        <v/>
      </c>
      <c r="G345" s="161" t="str">
        <f ca="1">IF(C345=$U$4,"Enter smelter details", IF(ISERROR($S345),"",OFFSET('Smelter Reference List'!$F$4,$S345-4,0)))</f>
        <v/>
      </c>
      <c r="H345" s="247" t="str">
        <f ca="1">IF(ISERROR($S345),"",OFFSET('Smelter Reference List'!$G$4,$S345-4,0))</f>
        <v/>
      </c>
      <c r="I345" s="248" t="str">
        <f ca="1">IF(ISERROR($S345),"",OFFSET('Smelter Reference List'!$H$4,$S345-4,0))</f>
        <v/>
      </c>
      <c r="J345" s="248" t="str">
        <f ca="1">IF(ISERROR($S345),"",OFFSET('Smelter Reference List'!$I$4,$S345-4,0))</f>
        <v/>
      </c>
      <c r="K345" s="245"/>
      <c r="L345" s="245"/>
      <c r="M345" s="245"/>
      <c r="N345" s="245"/>
      <c r="O345" s="245"/>
      <c r="P345" s="245"/>
      <c r="Q345" s="246"/>
      <c r="R345" s="233"/>
      <c r="S345" s="234" t="e">
        <f>IF(C345="",NA(),MATCH($B345&amp;$C345,'Smelter Reference List'!$J:$J,0))</f>
        <v>#N/A</v>
      </c>
      <c r="T345" s="235"/>
      <c r="U345" s="235">
        <f t="shared" ca="1" si="10"/>
        <v>0</v>
      </c>
      <c r="V345" s="235"/>
      <c r="W345" s="235"/>
      <c r="Y345" s="228" t="str">
        <f t="shared" si="11"/>
        <v/>
      </c>
    </row>
    <row r="346" spans="1:25" s="228" customFormat="1" ht="20.399999999999999">
      <c r="A346" s="257"/>
      <c r="B346" s="232" t="str">
        <f>IF(LEN(A346)=0,"",INDEX('Smelter Reference List'!$A:$A,MATCH($A346,'Smelter Reference List'!$E:$E,0)))</f>
        <v/>
      </c>
      <c r="C346" s="297" t="str">
        <f>IF(LEN(A346)=0,"",INDEX('Smelter Reference List'!$C:$C,MATCH($A346,'Smelter Reference List'!$E:$E,0)))</f>
        <v/>
      </c>
      <c r="D346" s="161" t="str">
        <f ca="1">IF(ISERROR($S346),"",OFFSET('Smelter Reference List'!$C$4,$S346-4,0)&amp;"")</f>
        <v/>
      </c>
      <c r="E346" s="161" t="str">
        <f ca="1">IF(ISERROR($S346),"",OFFSET('Smelter Reference List'!$D$4,$S346-4,0)&amp;"")</f>
        <v/>
      </c>
      <c r="F346" s="161" t="str">
        <f ca="1">IF(ISERROR($S346),"",OFFSET('Smelter Reference List'!$E$4,$S346-4,0))</f>
        <v/>
      </c>
      <c r="G346" s="161" t="str">
        <f ca="1">IF(C346=$U$4,"Enter smelter details", IF(ISERROR($S346),"",OFFSET('Smelter Reference List'!$F$4,$S346-4,0)))</f>
        <v/>
      </c>
      <c r="H346" s="247" t="str">
        <f ca="1">IF(ISERROR($S346),"",OFFSET('Smelter Reference List'!$G$4,$S346-4,0))</f>
        <v/>
      </c>
      <c r="I346" s="248" t="str">
        <f ca="1">IF(ISERROR($S346),"",OFFSET('Smelter Reference List'!$H$4,$S346-4,0))</f>
        <v/>
      </c>
      <c r="J346" s="248" t="str">
        <f ca="1">IF(ISERROR($S346),"",OFFSET('Smelter Reference List'!$I$4,$S346-4,0))</f>
        <v/>
      </c>
      <c r="K346" s="245"/>
      <c r="L346" s="245"/>
      <c r="M346" s="245"/>
      <c r="N346" s="245"/>
      <c r="O346" s="245"/>
      <c r="P346" s="245"/>
      <c r="Q346" s="246"/>
      <c r="R346" s="233"/>
      <c r="S346" s="234" t="e">
        <f>IF(C346="",NA(),MATCH($B346&amp;$C346,'Smelter Reference List'!$J:$J,0))</f>
        <v>#N/A</v>
      </c>
      <c r="T346" s="235"/>
      <c r="U346" s="235">
        <f t="shared" ca="1" si="10"/>
        <v>0</v>
      </c>
      <c r="V346" s="235"/>
      <c r="W346" s="235"/>
      <c r="Y346" s="228" t="str">
        <f t="shared" si="11"/>
        <v/>
      </c>
    </row>
    <row r="347" spans="1:25" s="228" customFormat="1" ht="20.399999999999999">
      <c r="A347" s="257"/>
      <c r="B347" s="232" t="str">
        <f>IF(LEN(A347)=0,"",INDEX('Smelter Reference List'!$A:$A,MATCH($A347,'Smelter Reference List'!$E:$E,0)))</f>
        <v/>
      </c>
      <c r="C347" s="297" t="str">
        <f>IF(LEN(A347)=0,"",INDEX('Smelter Reference List'!$C:$C,MATCH($A347,'Smelter Reference List'!$E:$E,0)))</f>
        <v/>
      </c>
      <c r="D347" s="161" t="str">
        <f ca="1">IF(ISERROR($S347),"",OFFSET('Smelter Reference List'!$C$4,$S347-4,0)&amp;"")</f>
        <v/>
      </c>
      <c r="E347" s="161" t="str">
        <f ca="1">IF(ISERROR($S347),"",OFFSET('Smelter Reference List'!$D$4,$S347-4,0)&amp;"")</f>
        <v/>
      </c>
      <c r="F347" s="161" t="str">
        <f ca="1">IF(ISERROR($S347),"",OFFSET('Smelter Reference List'!$E$4,$S347-4,0))</f>
        <v/>
      </c>
      <c r="G347" s="161" t="str">
        <f ca="1">IF(C347=$U$4,"Enter smelter details", IF(ISERROR($S347),"",OFFSET('Smelter Reference List'!$F$4,$S347-4,0)))</f>
        <v/>
      </c>
      <c r="H347" s="247" t="str">
        <f ca="1">IF(ISERROR($S347),"",OFFSET('Smelter Reference List'!$G$4,$S347-4,0))</f>
        <v/>
      </c>
      <c r="I347" s="248" t="str">
        <f ca="1">IF(ISERROR($S347),"",OFFSET('Smelter Reference List'!$H$4,$S347-4,0))</f>
        <v/>
      </c>
      <c r="J347" s="248" t="str">
        <f ca="1">IF(ISERROR($S347),"",OFFSET('Smelter Reference List'!$I$4,$S347-4,0))</f>
        <v/>
      </c>
      <c r="K347" s="245"/>
      <c r="L347" s="245"/>
      <c r="M347" s="245"/>
      <c r="N347" s="245"/>
      <c r="O347" s="245"/>
      <c r="P347" s="245"/>
      <c r="Q347" s="246"/>
      <c r="R347" s="233"/>
      <c r="S347" s="234" t="e">
        <f>IF(C347="",NA(),MATCH($B347&amp;$C347,'Smelter Reference List'!$J:$J,0))</f>
        <v>#N/A</v>
      </c>
      <c r="T347" s="235"/>
      <c r="U347" s="235">
        <f t="shared" ca="1" si="10"/>
        <v>0</v>
      </c>
      <c r="V347" s="235"/>
      <c r="W347" s="235"/>
      <c r="Y347" s="228" t="str">
        <f t="shared" si="11"/>
        <v/>
      </c>
    </row>
    <row r="348" spans="1:25" s="228" customFormat="1" ht="20.399999999999999">
      <c r="A348" s="257"/>
      <c r="B348" s="232" t="str">
        <f>IF(LEN(A348)=0,"",INDEX('Smelter Reference List'!$A:$A,MATCH($A348,'Smelter Reference List'!$E:$E,0)))</f>
        <v/>
      </c>
      <c r="C348" s="297" t="str">
        <f>IF(LEN(A348)=0,"",INDEX('Smelter Reference List'!$C:$C,MATCH($A348,'Smelter Reference List'!$E:$E,0)))</f>
        <v/>
      </c>
      <c r="D348" s="161" t="str">
        <f ca="1">IF(ISERROR($S348),"",OFFSET('Smelter Reference List'!$C$4,$S348-4,0)&amp;"")</f>
        <v/>
      </c>
      <c r="E348" s="161" t="str">
        <f ca="1">IF(ISERROR($S348),"",OFFSET('Smelter Reference List'!$D$4,$S348-4,0)&amp;"")</f>
        <v/>
      </c>
      <c r="F348" s="161" t="str">
        <f ca="1">IF(ISERROR($S348),"",OFFSET('Smelter Reference List'!$E$4,$S348-4,0))</f>
        <v/>
      </c>
      <c r="G348" s="161" t="str">
        <f ca="1">IF(C348=$U$4,"Enter smelter details", IF(ISERROR($S348),"",OFFSET('Smelter Reference List'!$F$4,$S348-4,0)))</f>
        <v/>
      </c>
      <c r="H348" s="247" t="str">
        <f ca="1">IF(ISERROR($S348),"",OFFSET('Smelter Reference List'!$G$4,$S348-4,0))</f>
        <v/>
      </c>
      <c r="I348" s="248" t="str">
        <f ca="1">IF(ISERROR($S348),"",OFFSET('Smelter Reference List'!$H$4,$S348-4,0))</f>
        <v/>
      </c>
      <c r="J348" s="248" t="str">
        <f ca="1">IF(ISERROR($S348),"",OFFSET('Smelter Reference List'!$I$4,$S348-4,0))</f>
        <v/>
      </c>
      <c r="K348" s="245"/>
      <c r="L348" s="245"/>
      <c r="M348" s="245"/>
      <c r="N348" s="245"/>
      <c r="O348" s="245"/>
      <c r="P348" s="245"/>
      <c r="Q348" s="246"/>
      <c r="R348" s="233"/>
      <c r="S348" s="234" t="e">
        <f>IF(C348="",NA(),MATCH($B348&amp;$C348,'Smelter Reference List'!$J:$J,0))</f>
        <v>#N/A</v>
      </c>
      <c r="T348" s="235"/>
      <c r="U348" s="235">
        <f t="shared" ca="1" si="10"/>
        <v>0</v>
      </c>
      <c r="V348" s="235"/>
      <c r="W348" s="235"/>
      <c r="Y348" s="228" t="str">
        <f t="shared" si="11"/>
        <v/>
      </c>
    </row>
    <row r="349" spans="1:25" s="228" customFormat="1" ht="20.399999999999999">
      <c r="A349" s="257"/>
      <c r="B349" s="232" t="str">
        <f>IF(LEN(A349)=0,"",INDEX('Smelter Reference List'!$A:$A,MATCH($A349,'Smelter Reference List'!$E:$E,0)))</f>
        <v/>
      </c>
      <c r="C349" s="297" t="str">
        <f>IF(LEN(A349)=0,"",INDEX('Smelter Reference List'!$C:$C,MATCH($A349,'Smelter Reference List'!$E:$E,0)))</f>
        <v/>
      </c>
      <c r="D349" s="161" t="str">
        <f ca="1">IF(ISERROR($S349),"",OFFSET('Smelter Reference List'!$C$4,$S349-4,0)&amp;"")</f>
        <v/>
      </c>
      <c r="E349" s="161" t="str">
        <f ca="1">IF(ISERROR($S349),"",OFFSET('Smelter Reference List'!$D$4,$S349-4,0)&amp;"")</f>
        <v/>
      </c>
      <c r="F349" s="161" t="str">
        <f ca="1">IF(ISERROR($S349),"",OFFSET('Smelter Reference List'!$E$4,$S349-4,0))</f>
        <v/>
      </c>
      <c r="G349" s="161" t="str">
        <f ca="1">IF(C349=$U$4,"Enter smelter details", IF(ISERROR($S349),"",OFFSET('Smelter Reference List'!$F$4,$S349-4,0)))</f>
        <v/>
      </c>
      <c r="H349" s="247" t="str">
        <f ca="1">IF(ISERROR($S349),"",OFFSET('Smelter Reference List'!$G$4,$S349-4,0))</f>
        <v/>
      </c>
      <c r="I349" s="248" t="str">
        <f ca="1">IF(ISERROR($S349),"",OFFSET('Smelter Reference List'!$H$4,$S349-4,0))</f>
        <v/>
      </c>
      <c r="J349" s="248" t="str">
        <f ca="1">IF(ISERROR($S349),"",OFFSET('Smelter Reference List'!$I$4,$S349-4,0))</f>
        <v/>
      </c>
      <c r="K349" s="245"/>
      <c r="L349" s="245"/>
      <c r="M349" s="245"/>
      <c r="N349" s="245"/>
      <c r="O349" s="245"/>
      <c r="P349" s="245"/>
      <c r="Q349" s="246"/>
      <c r="R349" s="233"/>
      <c r="S349" s="234" t="e">
        <f>IF(C349="",NA(),MATCH($B349&amp;$C349,'Smelter Reference List'!$J:$J,0))</f>
        <v>#N/A</v>
      </c>
      <c r="T349" s="235"/>
      <c r="U349" s="235">
        <f t="shared" ca="1" si="10"/>
        <v>0</v>
      </c>
      <c r="V349" s="235"/>
      <c r="W349" s="235"/>
      <c r="Y349" s="228" t="str">
        <f t="shared" si="11"/>
        <v/>
      </c>
    </row>
    <row r="350" spans="1:25" s="228" customFormat="1" ht="20.399999999999999">
      <c r="A350" s="257"/>
      <c r="B350" s="232" t="str">
        <f>IF(LEN(A350)=0,"",INDEX('Smelter Reference List'!$A:$A,MATCH($A350,'Smelter Reference List'!$E:$E,0)))</f>
        <v/>
      </c>
      <c r="C350" s="297" t="str">
        <f>IF(LEN(A350)=0,"",INDEX('Smelter Reference List'!$C:$C,MATCH($A350,'Smelter Reference List'!$E:$E,0)))</f>
        <v/>
      </c>
      <c r="D350" s="161" t="str">
        <f ca="1">IF(ISERROR($S350),"",OFFSET('Smelter Reference List'!$C$4,$S350-4,0)&amp;"")</f>
        <v/>
      </c>
      <c r="E350" s="161" t="str">
        <f ca="1">IF(ISERROR($S350),"",OFFSET('Smelter Reference List'!$D$4,$S350-4,0)&amp;"")</f>
        <v/>
      </c>
      <c r="F350" s="161" t="str">
        <f ca="1">IF(ISERROR($S350),"",OFFSET('Smelter Reference List'!$E$4,$S350-4,0))</f>
        <v/>
      </c>
      <c r="G350" s="161" t="str">
        <f ca="1">IF(C350=$U$4,"Enter smelter details", IF(ISERROR($S350),"",OFFSET('Smelter Reference List'!$F$4,$S350-4,0)))</f>
        <v/>
      </c>
      <c r="H350" s="247" t="str">
        <f ca="1">IF(ISERROR($S350),"",OFFSET('Smelter Reference List'!$G$4,$S350-4,0))</f>
        <v/>
      </c>
      <c r="I350" s="248" t="str">
        <f ca="1">IF(ISERROR($S350),"",OFFSET('Smelter Reference List'!$H$4,$S350-4,0))</f>
        <v/>
      </c>
      <c r="J350" s="248" t="str">
        <f ca="1">IF(ISERROR($S350),"",OFFSET('Smelter Reference List'!$I$4,$S350-4,0))</f>
        <v/>
      </c>
      <c r="K350" s="245"/>
      <c r="L350" s="245"/>
      <c r="M350" s="245"/>
      <c r="N350" s="245"/>
      <c r="O350" s="245"/>
      <c r="P350" s="245"/>
      <c r="Q350" s="246"/>
      <c r="R350" s="233"/>
      <c r="S350" s="234" t="e">
        <f>IF(C350="",NA(),MATCH($B350&amp;$C350,'Smelter Reference List'!$J:$J,0))</f>
        <v>#N/A</v>
      </c>
      <c r="T350" s="235"/>
      <c r="U350" s="235">
        <f t="shared" ca="1" si="10"/>
        <v>0</v>
      </c>
      <c r="V350" s="235"/>
      <c r="W350" s="235"/>
      <c r="Y350" s="228" t="str">
        <f t="shared" si="11"/>
        <v/>
      </c>
    </row>
    <row r="351" spans="1:25" s="228" customFormat="1" ht="20.399999999999999">
      <c r="A351" s="257"/>
      <c r="B351" s="232" t="str">
        <f>IF(LEN(A351)=0,"",INDEX('Smelter Reference List'!$A:$A,MATCH($A351,'Smelter Reference List'!$E:$E,0)))</f>
        <v/>
      </c>
      <c r="C351" s="297" t="str">
        <f>IF(LEN(A351)=0,"",INDEX('Smelter Reference List'!$C:$C,MATCH($A351,'Smelter Reference List'!$E:$E,0)))</f>
        <v/>
      </c>
      <c r="D351" s="161" t="str">
        <f ca="1">IF(ISERROR($S351),"",OFFSET('Smelter Reference List'!$C$4,$S351-4,0)&amp;"")</f>
        <v/>
      </c>
      <c r="E351" s="161" t="str">
        <f ca="1">IF(ISERROR($S351),"",OFFSET('Smelter Reference List'!$D$4,$S351-4,0)&amp;"")</f>
        <v/>
      </c>
      <c r="F351" s="161" t="str">
        <f ca="1">IF(ISERROR($S351),"",OFFSET('Smelter Reference List'!$E$4,$S351-4,0))</f>
        <v/>
      </c>
      <c r="G351" s="161" t="str">
        <f ca="1">IF(C351=$U$4,"Enter smelter details", IF(ISERROR($S351),"",OFFSET('Smelter Reference List'!$F$4,$S351-4,0)))</f>
        <v/>
      </c>
      <c r="H351" s="247" t="str">
        <f ca="1">IF(ISERROR($S351),"",OFFSET('Smelter Reference List'!$G$4,$S351-4,0))</f>
        <v/>
      </c>
      <c r="I351" s="248" t="str">
        <f ca="1">IF(ISERROR($S351),"",OFFSET('Smelter Reference List'!$H$4,$S351-4,0))</f>
        <v/>
      </c>
      <c r="J351" s="248" t="str">
        <f ca="1">IF(ISERROR($S351),"",OFFSET('Smelter Reference List'!$I$4,$S351-4,0))</f>
        <v/>
      </c>
      <c r="K351" s="245"/>
      <c r="L351" s="245"/>
      <c r="M351" s="245"/>
      <c r="N351" s="245"/>
      <c r="O351" s="245"/>
      <c r="P351" s="245"/>
      <c r="Q351" s="246"/>
      <c r="R351" s="233"/>
      <c r="S351" s="234" t="e">
        <f>IF(C351="",NA(),MATCH($B351&amp;$C351,'Smelter Reference List'!$J:$J,0))</f>
        <v>#N/A</v>
      </c>
      <c r="T351" s="235"/>
      <c r="U351" s="235">
        <f t="shared" ca="1" si="10"/>
        <v>0</v>
      </c>
      <c r="V351" s="235"/>
      <c r="W351" s="235"/>
      <c r="Y351" s="228" t="str">
        <f t="shared" si="11"/>
        <v/>
      </c>
    </row>
    <row r="352" spans="1:25" s="228" customFormat="1" ht="20.399999999999999">
      <c r="A352" s="257"/>
      <c r="B352" s="232" t="str">
        <f>IF(LEN(A352)=0,"",INDEX('Smelter Reference List'!$A:$A,MATCH($A352,'Smelter Reference List'!$E:$E,0)))</f>
        <v/>
      </c>
      <c r="C352" s="297" t="str">
        <f>IF(LEN(A352)=0,"",INDEX('Smelter Reference List'!$C:$C,MATCH($A352,'Smelter Reference List'!$E:$E,0)))</f>
        <v/>
      </c>
      <c r="D352" s="161" t="str">
        <f ca="1">IF(ISERROR($S352),"",OFFSET('Smelter Reference List'!$C$4,$S352-4,0)&amp;"")</f>
        <v/>
      </c>
      <c r="E352" s="161" t="str">
        <f ca="1">IF(ISERROR($S352),"",OFFSET('Smelter Reference List'!$D$4,$S352-4,0)&amp;"")</f>
        <v/>
      </c>
      <c r="F352" s="161" t="str">
        <f ca="1">IF(ISERROR($S352),"",OFFSET('Smelter Reference List'!$E$4,$S352-4,0))</f>
        <v/>
      </c>
      <c r="G352" s="161" t="str">
        <f ca="1">IF(C352=$U$4,"Enter smelter details", IF(ISERROR($S352),"",OFFSET('Smelter Reference List'!$F$4,$S352-4,0)))</f>
        <v/>
      </c>
      <c r="H352" s="247" t="str">
        <f ca="1">IF(ISERROR($S352),"",OFFSET('Smelter Reference List'!$G$4,$S352-4,0))</f>
        <v/>
      </c>
      <c r="I352" s="248" t="str">
        <f ca="1">IF(ISERROR($S352),"",OFFSET('Smelter Reference List'!$H$4,$S352-4,0))</f>
        <v/>
      </c>
      <c r="J352" s="248" t="str">
        <f ca="1">IF(ISERROR($S352),"",OFFSET('Smelter Reference List'!$I$4,$S352-4,0))</f>
        <v/>
      </c>
      <c r="K352" s="245"/>
      <c r="L352" s="245"/>
      <c r="M352" s="245"/>
      <c r="N352" s="245"/>
      <c r="O352" s="245"/>
      <c r="P352" s="245"/>
      <c r="Q352" s="246"/>
      <c r="R352" s="233"/>
      <c r="S352" s="234" t="e">
        <f>IF(C352="",NA(),MATCH($B352&amp;$C352,'Smelter Reference List'!$J:$J,0))</f>
        <v>#N/A</v>
      </c>
      <c r="T352" s="235"/>
      <c r="U352" s="235">
        <f t="shared" ca="1" si="10"/>
        <v>0</v>
      </c>
      <c r="V352" s="235"/>
      <c r="W352" s="235"/>
      <c r="Y352" s="228" t="str">
        <f t="shared" si="11"/>
        <v/>
      </c>
    </row>
    <row r="353" spans="1:25" s="228" customFormat="1" ht="20.399999999999999">
      <c r="A353" s="257"/>
      <c r="B353" s="232" t="str">
        <f>IF(LEN(A353)=0,"",INDEX('Smelter Reference List'!$A:$A,MATCH($A353,'Smelter Reference List'!$E:$E,0)))</f>
        <v/>
      </c>
      <c r="C353" s="297" t="str">
        <f>IF(LEN(A353)=0,"",INDEX('Smelter Reference List'!$C:$C,MATCH($A353,'Smelter Reference List'!$E:$E,0)))</f>
        <v/>
      </c>
      <c r="D353" s="161" t="str">
        <f ca="1">IF(ISERROR($S353),"",OFFSET('Smelter Reference List'!$C$4,$S353-4,0)&amp;"")</f>
        <v/>
      </c>
      <c r="E353" s="161" t="str">
        <f ca="1">IF(ISERROR($S353),"",OFFSET('Smelter Reference List'!$D$4,$S353-4,0)&amp;"")</f>
        <v/>
      </c>
      <c r="F353" s="161" t="str">
        <f ca="1">IF(ISERROR($S353),"",OFFSET('Smelter Reference List'!$E$4,$S353-4,0))</f>
        <v/>
      </c>
      <c r="G353" s="161" t="str">
        <f ca="1">IF(C353=$U$4,"Enter smelter details", IF(ISERROR($S353),"",OFFSET('Smelter Reference List'!$F$4,$S353-4,0)))</f>
        <v/>
      </c>
      <c r="H353" s="247" t="str">
        <f ca="1">IF(ISERROR($S353),"",OFFSET('Smelter Reference List'!$G$4,$S353-4,0))</f>
        <v/>
      </c>
      <c r="I353" s="248" t="str">
        <f ca="1">IF(ISERROR($S353),"",OFFSET('Smelter Reference List'!$H$4,$S353-4,0))</f>
        <v/>
      </c>
      <c r="J353" s="248" t="str">
        <f ca="1">IF(ISERROR($S353),"",OFFSET('Smelter Reference List'!$I$4,$S353-4,0))</f>
        <v/>
      </c>
      <c r="K353" s="245"/>
      <c r="L353" s="245"/>
      <c r="M353" s="245"/>
      <c r="N353" s="245"/>
      <c r="O353" s="245"/>
      <c r="P353" s="245"/>
      <c r="Q353" s="246"/>
      <c r="R353" s="233"/>
      <c r="S353" s="234" t="e">
        <f>IF(C353="",NA(),MATCH($B353&amp;$C353,'Smelter Reference List'!$J:$J,0))</f>
        <v>#N/A</v>
      </c>
      <c r="T353" s="235"/>
      <c r="U353" s="235">
        <f t="shared" ca="1" si="10"/>
        <v>0</v>
      </c>
      <c r="V353" s="235"/>
      <c r="W353" s="235"/>
      <c r="Y353" s="228" t="str">
        <f t="shared" si="11"/>
        <v/>
      </c>
    </row>
    <row r="354" spans="1:25" s="228" customFormat="1" ht="20.399999999999999">
      <c r="A354" s="257"/>
      <c r="B354" s="232" t="str">
        <f>IF(LEN(A354)=0,"",INDEX('Smelter Reference List'!$A:$A,MATCH($A354,'Smelter Reference List'!$E:$E,0)))</f>
        <v/>
      </c>
      <c r="C354" s="297" t="str">
        <f>IF(LEN(A354)=0,"",INDEX('Smelter Reference List'!$C:$C,MATCH($A354,'Smelter Reference List'!$E:$E,0)))</f>
        <v/>
      </c>
      <c r="D354" s="161" t="str">
        <f ca="1">IF(ISERROR($S354),"",OFFSET('Smelter Reference List'!$C$4,$S354-4,0)&amp;"")</f>
        <v/>
      </c>
      <c r="E354" s="161" t="str">
        <f ca="1">IF(ISERROR($S354),"",OFFSET('Smelter Reference List'!$D$4,$S354-4,0)&amp;"")</f>
        <v/>
      </c>
      <c r="F354" s="161" t="str">
        <f ca="1">IF(ISERROR($S354),"",OFFSET('Smelter Reference List'!$E$4,$S354-4,0))</f>
        <v/>
      </c>
      <c r="G354" s="161" t="str">
        <f ca="1">IF(C354=$U$4,"Enter smelter details", IF(ISERROR($S354),"",OFFSET('Smelter Reference List'!$F$4,$S354-4,0)))</f>
        <v/>
      </c>
      <c r="H354" s="247" t="str">
        <f ca="1">IF(ISERROR($S354),"",OFFSET('Smelter Reference List'!$G$4,$S354-4,0))</f>
        <v/>
      </c>
      <c r="I354" s="248" t="str">
        <f ca="1">IF(ISERROR($S354),"",OFFSET('Smelter Reference List'!$H$4,$S354-4,0))</f>
        <v/>
      </c>
      <c r="J354" s="248" t="str">
        <f ca="1">IF(ISERROR($S354),"",OFFSET('Smelter Reference List'!$I$4,$S354-4,0))</f>
        <v/>
      </c>
      <c r="K354" s="245"/>
      <c r="L354" s="245"/>
      <c r="M354" s="245"/>
      <c r="N354" s="245"/>
      <c r="O354" s="245"/>
      <c r="P354" s="245"/>
      <c r="Q354" s="246"/>
      <c r="R354" s="233"/>
      <c r="S354" s="234" t="e">
        <f>IF(C354="",NA(),MATCH($B354&amp;$C354,'Smelter Reference List'!$J:$J,0))</f>
        <v>#N/A</v>
      </c>
      <c r="T354" s="235"/>
      <c r="U354" s="235">
        <f t="shared" ca="1" si="10"/>
        <v>0</v>
      </c>
      <c r="V354" s="235"/>
      <c r="W354" s="235"/>
      <c r="Y354" s="228" t="str">
        <f t="shared" si="11"/>
        <v/>
      </c>
    </row>
    <row r="355" spans="1:25" s="228" customFormat="1" ht="20.399999999999999">
      <c r="A355" s="257"/>
      <c r="B355" s="232" t="str">
        <f>IF(LEN(A355)=0,"",INDEX('Smelter Reference List'!$A:$A,MATCH($A355,'Smelter Reference List'!$E:$E,0)))</f>
        <v/>
      </c>
      <c r="C355" s="297" t="str">
        <f>IF(LEN(A355)=0,"",INDEX('Smelter Reference List'!$C:$C,MATCH($A355,'Smelter Reference List'!$E:$E,0)))</f>
        <v/>
      </c>
      <c r="D355" s="161" t="str">
        <f ca="1">IF(ISERROR($S355),"",OFFSET('Smelter Reference List'!$C$4,$S355-4,0)&amp;"")</f>
        <v/>
      </c>
      <c r="E355" s="161" t="str">
        <f ca="1">IF(ISERROR($S355),"",OFFSET('Smelter Reference List'!$D$4,$S355-4,0)&amp;"")</f>
        <v/>
      </c>
      <c r="F355" s="161" t="str">
        <f ca="1">IF(ISERROR($S355),"",OFFSET('Smelter Reference List'!$E$4,$S355-4,0))</f>
        <v/>
      </c>
      <c r="G355" s="161" t="str">
        <f ca="1">IF(C355=$U$4,"Enter smelter details", IF(ISERROR($S355),"",OFFSET('Smelter Reference List'!$F$4,$S355-4,0)))</f>
        <v/>
      </c>
      <c r="H355" s="247" t="str">
        <f ca="1">IF(ISERROR($S355),"",OFFSET('Smelter Reference List'!$G$4,$S355-4,0))</f>
        <v/>
      </c>
      <c r="I355" s="248" t="str">
        <f ca="1">IF(ISERROR($S355),"",OFFSET('Smelter Reference List'!$H$4,$S355-4,0))</f>
        <v/>
      </c>
      <c r="J355" s="248" t="str">
        <f ca="1">IF(ISERROR($S355),"",OFFSET('Smelter Reference List'!$I$4,$S355-4,0))</f>
        <v/>
      </c>
      <c r="K355" s="245"/>
      <c r="L355" s="245"/>
      <c r="M355" s="245"/>
      <c r="N355" s="245"/>
      <c r="O355" s="245"/>
      <c r="P355" s="245"/>
      <c r="Q355" s="246"/>
      <c r="R355" s="233"/>
      <c r="S355" s="234" t="e">
        <f>IF(C355="",NA(),MATCH($B355&amp;$C355,'Smelter Reference List'!$J:$J,0))</f>
        <v>#N/A</v>
      </c>
      <c r="T355" s="235"/>
      <c r="U355" s="235">
        <f t="shared" ca="1" si="10"/>
        <v>0</v>
      </c>
      <c r="V355" s="235"/>
      <c r="W355" s="235"/>
      <c r="Y355" s="228" t="str">
        <f t="shared" si="11"/>
        <v/>
      </c>
    </row>
    <row r="356" spans="1:25" s="228" customFormat="1" ht="20.399999999999999">
      <c r="A356" s="257"/>
      <c r="B356" s="232" t="str">
        <f>IF(LEN(A356)=0,"",INDEX('Smelter Reference List'!$A:$A,MATCH($A356,'Smelter Reference List'!$E:$E,0)))</f>
        <v/>
      </c>
      <c r="C356" s="297" t="str">
        <f>IF(LEN(A356)=0,"",INDEX('Smelter Reference List'!$C:$C,MATCH($A356,'Smelter Reference List'!$E:$E,0)))</f>
        <v/>
      </c>
      <c r="D356" s="161" t="str">
        <f ca="1">IF(ISERROR($S356),"",OFFSET('Smelter Reference List'!$C$4,$S356-4,0)&amp;"")</f>
        <v/>
      </c>
      <c r="E356" s="161" t="str">
        <f ca="1">IF(ISERROR($S356),"",OFFSET('Smelter Reference List'!$D$4,$S356-4,0)&amp;"")</f>
        <v/>
      </c>
      <c r="F356" s="161" t="str">
        <f ca="1">IF(ISERROR($S356),"",OFFSET('Smelter Reference List'!$E$4,$S356-4,0))</f>
        <v/>
      </c>
      <c r="G356" s="161" t="str">
        <f ca="1">IF(C356=$U$4,"Enter smelter details", IF(ISERROR($S356),"",OFFSET('Smelter Reference List'!$F$4,$S356-4,0)))</f>
        <v/>
      </c>
      <c r="H356" s="247" t="str">
        <f ca="1">IF(ISERROR($S356),"",OFFSET('Smelter Reference List'!$G$4,$S356-4,0))</f>
        <v/>
      </c>
      <c r="I356" s="248" t="str">
        <f ca="1">IF(ISERROR($S356),"",OFFSET('Smelter Reference List'!$H$4,$S356-4,0))</f>
        <v/>
      </c>
      <c r="J356" s="248" t="str">
        <f ca="1">IF(ISERROR($S356),"",OFFSET('Smelter Reference List'!$I$4,$S356-4,0))</f>
        <v/>
      </c>
      <c r="K356" s="245"/>
      <c r="L356" s="245"/>
      <c r="M356" s="245"/>
      <c r="N356" s="245"/>
      <c r="O356" s="245"/>
      <c r="P356" s="245"/>
      <c r="Q356" s="246"/>
      <c r="R356" s="233"/>
      <c r="S356" s="234" t="e">
        <f>IF(C356="",NA(),MATCH($B356&amp;$C356,'Smelter Reference List'!$J:$J,0))</f>
        <v>#N/A</v>
      </c>
      <c r="T356" s="235"/>
      <c r="U356" s="235">
        <f t="shared" ca="1" si="10"/>
        <v>0</v>
      </c>
      <c r="V356" s="235"/>
      <c r="W356" s="235"/>
      <c r="Y356" s="228" t="str">
        <f t="shared" si="11"/>
        <v/>
      </c>
    </row>
    <row r="357" spans="1:25" s="228" customFormat="1" ht="20.399999999999999">
      <c r="A357" s="257"/>
      <c r="B357" s="232" t="str">
        <f>IF(LEN(A357)=0,"",INDEX('Smelter Reference List'!$A:$A,MATCH($A357,'Smelter Reference List'!$E:$E,0)))</f>
        <v/>
      </c>
      <c r="C357" s="297" t="str">
        <f>IF(LEN(A357)=0,"",INDEX('Smelter Reference List'!$C:$C,MATCH($A357,'Smelter Reference List'!$E:$E,0)))</f>
        <v/>
      </c>
      <c r="D357" s="161" t="str">
        <f ca="1">IF(ISERROR($S357),"",OFFSET('Smelter Reference List'!$C$4,$S357-4,0)&amp;"")</f>
        <v/>
      </c>
      <c r="E357" s="161" t="str">
        <f ca="1">IF(ISERROR($S357),"",OFFSET('Smelter Reference List'!$D$4,$S357-4,0)&amp;"")</f>
        <v/>
      </c>
      <c r="F357" s="161" t="str">
        <f ca="1">IF(ISERROR($S357),"",OFFSET('Smelter Reference List'!$E$4,$S357-4,0))</f>
        <v/>
      </c>
      <c r="G357" s="161" t="str">
        <f ca="1">IF(C357=$U$4,"Enter smelter details", IF(ISERROR($S357),"",OFFSET('Smelter Reference List'!$F$4,$S357-4,0)))</f>
        <v/>
      </c>
      <c r="H357" s="247" t="str">
        <f ca="1">IF(ISERROR($S357),"",OFFSET('Smelter Reference List'!$G$4,$S357-4,0))</f>
        <v/>
      </c>
      <c r="I357" s="248" t="str">
        <f ca="1">IF(ISERROR($S357),"",OFFSET('Smelter Reference List'!$H$4,$S357-4,0))</f>
        <v/>
      </c>
      <c r="J357" s="248" t="str">
        <f ca="1">IF(ISERROR($S357),"",OFFSET('Smelter Reference List'!$I$4,$S357-4,0))</f>
        <v/>
      </c>
      <c r="K357" s="245"/>
      <c r="L357" s="245"/>
      <c r="M357" s="245"/>
      <c r="N357" s="245"/>
      <c r="O357" s="245"/>
      <c r="P357" s="245"/>
      <c r="Q357" s="246"/>
      <c r="R357" s="233"/>
      <c r="S357" s="234" t="e">
        <f>IF(C357="",NA(),MATCH($B357&amp;$C357,'Smelter Reference List'!$J:$J,0))</f>
        <v>#N/A</v>
      </c>
      <c r="T357" s="235"/>
      <c r="U357" s="235">
        <f t="shared" ca="1" si="10"/>
        <v>0</v>
      </c>
      <c r="V357" s="235"/>
      <c r="W357" s="235"/>
      <c r="Y357" s="228" t="str">
        <f t="shared" si="11"/>
        <v/>
      </c>
    </row>
    <row r="358" spans="1:25" s="228" customFormat="1" ht="20.399999999999999">
      <c r="A358" s="257"/>
      <c r="B358" s="232" t="str">
        <f>IF(LEN(A358)=0,"",INDEX('Smelter Reference List'!$A:$A,MATCH($A358,'Smelter Reference List'!$E:$E,0)))</f>
        <v/>
      </c>
      <c r="C358" s="297" t="str">
        <f>IF(LEN(A358)=0,"",INDEX('Smelter Reference List'!$C:$C,MATCH($A358,'Smelter Reference List'!$E:$E,0)))</f>
        <v/>
      </c>
      <c r="D358" s="161" t="str">
        <f ca="1">IF(ISERROR($S358),"",OFFSET('Smelter Reference List'!$C$4,$S358-4,0)&amp;"")</f>
        <v/>
      </c>
      <c r="E358" s="161" t="str">
        <f ca="1">IF(ISERROR($S358),"",OFFSET('Smelter Reference List'!$D$4,$S358-4,0)&amp;"")</f>
        <v/>
      </c>
      <c r="F358" s="161" t="str">
        <f ca="1">IF(ISERROR($S358),"",OFFSET('Smelter Reference List'!$E$4,$S358-4,0))</f>
        <v/>
      </c>
      <c r="G358" s="161" t="str">
        <f ca="1">IF(C358=$U$4,"Enter smelter details", IF(ISERROR($S358),"",OFFSET('Smelter Reference List'!$F$4,$S358-4,0)))</f>
        <v/>
      </c>
      <c r="H358" s="247" t="str">
        <f ca="1">IF(ISERROR($S358),"",OFFSET('Smelter Reference List'!$G$4,$S358-4,0))</f>
        <v/>
      </c>
      <c r="I358" s="248" t="str">
        <f ca="1">IF(ISERROR($S358),"",OFFSET('Smelter Reference List'!$H$4,$S358-4,0))</f>
        <v/>
      </c>
      <c r="J358" s="248" t="str">
        <f ca="1">IF(ISERROR($S358),"",OFFSET('Smelter Reference List'!$I$4,$S358-4,0))</f>
        <v/>
      </c>
      <c r="K358" s="245"/>
      <c r="L358" s="245"/>
      <c r="M358" s="245"/>
      <c r="N358" s="245"/>
      <c r="O358" s="245"/>
      <c r="P358" s="245"/>
      <c r="Q358" s="246"/>
      <c r="R358" s="233"/>
      <c r="S358" s="234" t="e">
        <f>IF(C358="",NA(),MATCH($B358&amp;$C358,'Smelter Reference List'!$J:$J,0))</f>
        <v>#N/A</v>
      </c>
      <c r="T358" s="235"/>
      <c r="U358" s="235">
        <f t="shared" ca="1" si="10"/>
        <v>0</v>
      </c>
      <c r="V358" s="235"/>
      <c r="W358" s="235"/>
      <c r="Y358" s="228" t="str">
        <f t="shared" si="11"/>
        <v/>
      </c>
    </row>
    <row r="359" spans="1:25" s="228" customFormat="1" ht="20.399999999999999">
      <c r="A359" s="257"/>
      <c r="B359" s="232" t="str">
        <f>IF(LEN(A359)=0,"",INDEX('Smelter Reference List'!$A:$A,MATCH($A359,'Smelter Reference List'!$E:$E,0)))</f>
        <v/>
      </c>
      <c r="C359" s="297" t="str">
        <f>IF(LEN(A359)=0,"",INDEX('Smelter Reference List'!$C:$C,MATCH($A359,'Smelter Reference List'!$E:$E,0)))</f>
        <v/>
      </c>
      <c r="D359" s="161" t="str">
        <f ca="1">IF(ISERROR($S359),"",OFFSET('Smelter Reference List'!$C$4,$S359-4,0)&amp;"")</f>
        <v/>
      </c>
      <c r="E359" s="161" t="str">
        <f ca="1">IF(ISERROR($S359),"",OFFSET('Smelter Reference List'!$D$4,$S359-4,0)&amp;"")</f>
        <v/>
      </c>
      <c r="F359" s="161" t="str">
        <f ca="1">IF(ISERROR($S359),"",OFFSET('Smelter Reference List'!$E$4,$S359-4,0))</f>
        <v/>
      </c>
      <c r="G359" s="161" t="str">
        <f ca="1">IF(C359=$U$4,"Enter smelter details", IF(ISERROR($S359),"",OFFSET('Smelter Reference List'!$F$4,$S359-4,0)))</f>
        <v/>
      </c>
      <c r="H359" s="247" t="str">
        <f ca="1">IF(ISERROR($S359),"",OFFSET('Smelter Reference List'!$G$4,$S359-4,0))</f>
        <v/>
      </c>
      <c r="I359" s="248" t="str">
        <f ca="1">IF(ISERROR($S359),"",OFFSET('Smelter Reference List'!$H$4,$S359-4,0))</f>
        <v/>
      </c>
      <c r="J359" s="248" t="str">
        <f ca="1">IF(ISERROR($S359),"",OFFSET('Smelter Reference List'!$I$4,$S359-4,0))</f>
        <v/>
      </c>
      <c r="K359" s="245"/>
      <c r="L359" s="245"/>
      <c r="M359" s="245"/>
      <c r="N359" s="245"/>
      <c r="O359" s="245"/>
      <c r="P359" s="245"/>
      <c r="Q359" s="246"/>
      <c r="R359" s="233"/>
      <c r="S359" s="234" t="e">
        <f>IF(C359="",NA(),MATCH($B359&amp;$C359,'Smelter Reference List'!$J:$J,0))</f>
        <v>#N/A</v>
      </c>
      <c r="T359" s="235"/>
      <c r="U359" s="235">
        <f t="shared" ca="1" si="10"/>
        <v>0</v>
      </c>
      <c r="V359" s="235"/>
      <c r="W359" s="235"/>
      <c r="Y359" s="228" t="str">
        <f t="shared" si="11"/>
        <v/>
      </c>
    </row>
    <row r="360" spans="1:25" s="228" customFormat="1" ht="20.399999999999999">
      <c r="A360" s="257"/>
      <c r="B360" s="232" t="str">
        <f>IF(LEN(A360)=0,"",INDEX('Smelter Reference List'!$A:$A,MATCH($A360,'Smelter Reference List'!$E:$E,0)))</f>
        <v/>
      </c>
      <c r="C360" s="297" t="str">
        <f>IF(LEN(A360)=0,"",INDEX('Smelter Reference List'!$C:$C,MATCH($A360,'Smelter Reference List'!$E:$E,0)))</f>
        <v/>
      </c>
      <c r="D360" s="161" t="str">
        <f ca="1">IF(ISERROR($S360),"",OFFSET('Smelter Reference List'!$C$4,$S360-4,0)&amp;"")</f>
        <v/>
      </c>
      <c r="E360" s="161" t="str">
        <f ca="1">IF(ISERROR($S360),"",OFFSET('Smelter Reference List'!$D$4,$S360-4,0)&amp;"")</f>
        <v/>
      </c>
      <c r="F360" s="161" t="str">
        <f ca="1">IF(ISERROR($S360),"",OFFSET('Smelter Reference List'!$E$4,$S360-4,0))</f>
        <v/>
      </c>
      <c r="G360" s="161" t="str">
        <f ca="1">IF(C360=$U$4,"Enter smelter details", IF(ISERROR($S360),"",OFFSET('Smelter Reference List'!$F$4,$S360-4,0)))</f>
        <v/>
      </c>
      <c r="H360" s="247" t="str">
        <f ca="1">IF(ISERROR($S360),"",OFFSET('Smelter Reference List'!$G$4,$S360-4,0))</f>
        <v/>
      </c>
      <c r="I360" s="248" t="str">
        <f ca="1">IF(ISERROR($S360),"",OFFSET('Smelter Reference List'!$H$4,$S360-4,0))</f>
        <v/>
      </c>
      <c r="J360" s="248" t="str">
        <f ca="1">IF(ISERROR($S360),"",OFFSET('Smelter Reference List'!$I$4,$S360-4,0))</f>
        <v/>
      </c>
      <c r="K360" s="245"/>
      <c r="L360" s="245"/>
      <c r="M360" s="245"/>
      <c r="N360" s="245"/>
      <c r="O360" s="245"/>
      <c r="P360" s="245"/>
      <c r="Q360" s="246"/>
      <c r="R360" s="233"/>
      <c r="S360" s="234" t="e">
        <f>IF(C360="",NA(),MATCH($B360&amp;$C360,'Smelter Reference List'!$J:$J,0))</f>
        <v>#N/A</v>
      </c>
      <c r="T360" s="235"/>
      <c r="U360" s="235">
        <f t="shared" ca="1" si="10"/>
        <v>0</v>
      </c>
      <c r="V360" s="235"/>
      <c r="W360" s="235"/>
      <c r="Y360" s="228" t="str">
        <f t="shared" si="11"/>
        <v/>
      </c>
    </row>
    <row r="361" spans="1:25" s="228" customFormat="1" ht="20.399999999999999">
      <c r="A361" s="257"/>
      <c r="B361" s="232" t="str">
        <f>IF(LEN(A361)=0,"",INDEX('Smelter Reference List'!$A:$A,MATCH($A361,'Smelter Reference List'!$E:$E,0)))</f>
        <v/>
      </c>
      <c r="C361" s="297" t="str">
        <f>IF(LEN(A361)=0,"",INDEX('Smelter Reference List'!$C:$C,MATCH($A361,'Smelter Reference List'!$E:$E,0)))</f>
        <v/>
      </c>
      <c r="D361" s="161" t="str">
        <f ca="1">IF(ISERROR($S361),"",OFFSET('Smelter Reference List'!$C$4,$S361-4,0)&amp;"")</f>
        <v/>
      </c>
      <c r="E361" s="161" t="str">
        <f ca="1">IF(ISERROR($S361),"",OFFSET('Smelter Reference List'!$D$4,$S361-4,0)&amp;"")</f>
        <v/>
      </c>
      <c r="F361" s="161" t="str">
        <f ca="1">IF(ISERROR($S361),"",OFFSET('Smelter Reference List'!$E$4,$S361-4,0))</f>
        <v/>
      </c>
      <c r="G361" s="161" t="str">
        <f ca="1">IF(C361=$U$4,"Enter smelter details", IF(ISERROR($S361),"",OFFSET('Smelter Reference List'!$F$4,$S361-4,0)))</f>
        <v/>
      </c>
      <c r="H361" s="247" t="str">
        <f ca="1">IF(ISERROR($S361),"",OFFSET('Smelter Reference List'!$G$4,$S361-4,0))</f>
        <v/>
      </c>
      <c r="I361" s="248" t="str">
        <f ca="1">IF(ISERROR($S361),"",OFFSET('Smelter Reference List'!$H$4,$S361-4,0))</f>
        <v/>
      </c>
      <c r="J361" s="248" t="str">
        <f ca="1">IF(ISERROR($S361),"",OFFSET('Smelter Reference List'!$I$4,$S361-4,0))</f>
        <v/>
      </c>
      <c r="K361" s="245"/>
      <c r="L361" s="245"/>
      <c r="M361" s="245"/>
      <c r="N361" s="245"/>
      <c r="O361" s="245"/>
      <c r="P361" s="245"/>
      <c r="Q361" s="246"/>
      <c r="R361" s="233"/>
      <c r="S361" s="234" t="e">
        <f>IF(C361="",NA(),MATCH($B361&amp;$C361,'Smelter Reference List'!$J:$J,0))</f>
        <v>#N/A</v>
      </c>
      <c r="T361" s="235"/>
      <c r="U361" s="235">
        <f t="shared" ca="1" si="10"/>
        <v>0</v>
      </c>
      <c r="V361" s="235"/>
      <c r="W361" s="235"/>
      <c r="Y361" s="228" t="str">
        <f t="shared" si="11"/>
        <v/>
      </c>
    </row>
    <row r="362" spans="1:25" s="228" customFormat="1" ht="20.399999999999999">
      <c r="A362" s="257"/>
      <c r="B362" s="232" t="str">
        <f>IF(LEN(A362)=0,"",INDEX('Smelter Reference List'!$A:$A,MATCH($A362,'Smelter Reference List'!$E:$E,0)))</f>
        <v/>
      </c>
      <c r="C362" s="297" t="str">
        <f>IF(LEN(A362)=0,"",INDEX('Smelter Reference List'!$C:$C,MATCH($A362,'Smelter Reference List'!$E:$E,0)))</f>
        <v/>
      </c>
      <c r="D362" s="161" t="str">
        <f ca="1">IF(ISERROR($S362),"",OFFSET('Smelter Reference List'!$C$4,$S362-4,0)&amp;"")</f>
        <v/>
      </c>
      <c r="E362" s="161" t="str">
        <f ca="1">IF(ISERROR($S362),"",OFFSET('Smelter Reference List'!$D$4,$S362-4,0)&amp;"")</f>
        <v/>
      </c>
      <c r="F362" s="161" t="str">
        <f ca="1">IF(ISERROR($S362),"",OFFSET('Smelter Reference List'!$E$4,$S362-4,0))</f>
        <v/>
      </c>
      <c r="G362" s="161" t="str">
        <f ca="1">IF(C362=$U$4,"Enter smelter details", IF(ISERROR($S362),"",OFFSET('Smelter Reference List'!$F$4,$S362-4,0)))</f>
        <v/>
      </c>
      <c r="H362" s="247" t="str">
        <f ca="1">IF(ISERROR($S362),"",OFFSET('Smelter Reference List'!$G$4,$S362-4,0))</f>
        <v/>
      </c>
      <c r="I362" s="248" t="str">
        <f ca="1">IF(ISERROR($S362),"",OFFSET('Smelter Reference List'!$H$4,$S362-4,0))</f>
        <v/>
      </c>
      <c r="J362" s="248" t="str">
        <f ca="1">IF(ISERROR($S362),"",OFFSET('Smelter Reference List'!$I$4,$S362-4,0))</f>
        <v/>
      </c>
      <c r="K362" s="245"/>
      <c r="L362" s="245"/>
      <c r="M362" s="245"/>
      <c r="N362" s="245"/>
      <c r="O362" s="245"/>
      <c r="P362" s="245"/>
      <c r="Q362" s="246"/>
      <c r="R362" s="233"/>
      <c r="S362" s="234" t="e">
        <f>IF(C362="",NA(),MATCH($B362&amp;$C362,'Smelter Reference List'!$J:$J,0))</f>
        <v>#N/A</v>
      </c>
      <c r="T362" s="235"/>
      <c r="U362" s="235">
        <f t="shared" ca="1" si="10"/>
        <v>0</v>
      </c>
      <c r="V362" s="235"/>
      <c r="W362" s="235"/>
      <c r="Y362" s="228" t="str">
        <f t="shared" si="11"/>
        <v/>
      </c>
    </row>
    <row r="363" spans="1:25" s="228" customFormat="1" ht="20.399999999999999">
      <c r="A363" s="257"/>
      <c r="B363" s="232" t="str">
        <f>IF(LEN(A363)=0,"",INDEX('Smelter Reference List'!$A:$A,MATCH($A363,'Smelter Reference List'!$E:$E,0)))</f>
        <v/>
      </c>
      <c r="C363" s="297" t="str">
        <f>IF(LEN(A363)=0,"",INDEX('Smelter Reference List'!$C:$C,MATCH($A363,'Smelter Reference List'!$E:$E,0)))</f>
        <v/>
      </c>
      <c r="D363" s="161" t="str">
        <f ca="1">IF(ISERROR($S363),"",OFFSET('Smelter Reference List'!$C$4,$S363-4,0)&amp;"")</f>
        <v/>
      </c>
      <c r="E363" s="161" t="str">
        <f ca="1">IF(ISERROR($S363),"",OFFSET('Smelter Reference List'!$D$4,$S363-4,0)&amp;"")</f>
        <v/>
      </c>
      <c r="F363" s="161" t="str">
        <f ca="1">IF(ISERROR($S363),"",OFFSET('Smelter Reference List'!$E$4,$S363-4,0))</f>
        <v/>
      </c>
      <c r="G363" s="161" t="str">
        <f ca="1">IF(C363=$U$4,"Enter smelter details", IF(ISERROR($S363),"",OFFSET('Smelter Reference List'!$F$4,$S363-4,0)))</f>
        <v/>
      </c>
      <c r="H363" s="247" t="str">
        <f ca="1">IF(ISERROR($S363),"",OFFSET('Smelter Reference List'!$G$4,$S363-4,0))</f>
        <v/>
      </c>
      <c r="I363" s="248" t="str">
        <f ca="1">IF(ISERROR($S363),"",OFFSET('Smelter Reference List'!$H$4,$S363-4,0))</f>
        <v/>
      </c>
      <c r="J363" s="248" t="str">
        <f ca="1">IF(ISERROR($S363),"",OFFSET('Smelter Reference List'!$I$4,$S363-4,0))</f>
        <v/>
      </c>
      <c r="K363" s="245"/>
      <c r="L363" s="245"/>
      <c r="M363" s="245"/>
      <c r="N363" s="245"/>
      <c r="O363" s="245"/>
      <c r="P363" s="245"/>
      <c r="Q363" s="246"/>
      <c r="R363" s="233"/>
      <c r="S363" s="234" t="e">
        <f>IF(C363="",NA(),MATCH($B363&amp;$C363,'Smelter Reference List'!$J:$J,0))</f>
        <v>#N/A</v>
      </c>
      <c r="T363" s="235"/>
      <c r="U363" s="235">
        <f t="shared" ca="1" si="10"/>
        <v>0</v>
      </c>
      <c r="V363" s="235"/>
      <c r="W363" s="235"/>
      <c r="Y363" s="228" t="str">
        <f t="shared" si="11"/>
        <v/>
      </c>
    </row>
    <row r="364" spans="1:25" s="228" customFormat="1" ht="20.399999999999999">
      <c r="A364" s="257"/>
      <c r="B364" s="232" t="str">
        <f>IF(LEN(A364)=0,"",INDEX('Smelter Reference List'!$A:$A,MATCH($A364,'Smelter Reference List'!$E:$E,0)))</f>
        <v/>
      </c>
      <c r="C364" s="297" t="str">
        <f>IF(LEN(A364)=0,"",INDEX('Smelter Reference List'!$C:$C,MATCH($A364,'Smelter Reference List'!$E:$E,0)))</f>
        <v/>
      </c>
      <c r="D364" s="161" t="str">
        <f ca="1">IF(ISERROR($S364),"",OFFSET('Smelter Reference List'!$C$4,$S364-4,0)&amp;"")</f>
        <v/>
      </c>
      <c r="E364" s="161" t="str">
        <f ca="1">IF(ISERROR($S364),"",OFFSET('Smelter Reference List'!$D$4,$S364-4,0)&amp;"")</f>
        <v/>
      </c>
      <c r="F364" s="161" t="str">
        <f ca="1">IF(ISERROR($S364),"",OFFSET('Smelter Reference List'!$E$4,$S364-4,0))</f>
        <v/>
      </c>
      <c r="G364" s="161" t="str">
        <f ca="1">IF(C364=$U$4,"Enter smelter details", IF(ISERROR($S364),"",OFFSET('Smelter Reference List'!$F$4,$S364-4,0)))</f>
        <v/>
      </c>
      <c r="H364" s="247" t="str">
        <f ca="1">IF(ISERROR($S364),"",OFFSET('Smelter Reference List'!$G$4,$S364-4,0))</f>
        <v/>
      </c>
      <c r="I364" s="248" t="str">
        <f ca="1">IF(ISERROR($S364),"",OFFSET('Smelter Reference List'!$H$4,$S364-4,0))</f>
        <v/>
      </c>
      <c r="J364" s="248" t="str">
        <f ca="1">IF(ISERROR($S364),"",OFFSET('Smelter Reference List'!$I$4,$S364-4,0))</f>
        <v/>
      </c>
      <c r="K364" s="245"/>
      <c r="L364" s="245"/>
      <c r="M364" s="245"/>
      <c r="N364" s="245"/>
      <c r="O364" s="245"/>
      <c r="P364" s="245"/>
      <c r="Q364" s="246"/>
      <c r="R364" s="233"/>
      <c r="S364" s="234" t="e">
        <f>IF(C364="",NA(),MATCH($B364&amp;$C364,'Smelter Reference List'!$J:$J,0))</f>
        <v>#N/A</v>
      </c>
      <c r="T364" s="235"/>
      <c r="U364" s="235">
        <f t="shared" ca="1" si="10"/>
        <v>0</v>
      </c>
      <c r="V364" s="235"/>
      <c r="W364" s="235"/>
      <c r="Y364" s="228" t="str">
        <f t="shared" si="11"/>
        <v/>
      </c>
    </row>
    <row r="365" spans="1:25" s="228" customFormat="1" ht="20.399999999999999">
      <c r="A365" s="257"/>
      <c r="B365" s="232" t="str">
        <f>IF(LEN(A365)=0,"",INDEX('Smelter Reference List'!$A:$A,MATCH($A365,'Smelter Reference List'!$E:$E,0)))</f>
        <v/>
      </c>
      <c r="C365" s="297" t="str">
        <f>IF(LEN(A365)=0,"",INDEX('Smelter Reference List'!$C:$C,MATCH($A365,'Smelter Reference List'!$E:$E,0)))</f>
        <v/>
      </c>
      <c r="D365" s="161" t="str">
        <f ca="1">IF(ISERROR($S365),"",OFFSET('Smelter Reference List'!$C$4,$S365-4,0)&amp;"")</f>
        <v/>
      </c>
      <c r="E365" s="161" t="str">
        <f ca="1">IF(ISERROR($S365),"",OFFSET('Smelter Reference List'!$D$4,$S365-4,0)&amp;"")</f>
        <v/>
      </c>
      <c r="F365" s="161" t="str">
        <f ca="1">IF(ISERROR($S365),"",OFFSET('Smelter Reference List'!$E$4,$S365-4,0))</f>
        <v/>
      </c>
      <c r="G365" s="161" t="str">
        <f ca="1">IF(C365=$U$4,"Enter smelter details", IF(ISERROR($S365),"",OFFSET('Smelter Reference List'!$F$4,$S365-4,0)))</f>
        <v/>
      </c>
      <c r="H365" s="247" t="str">
        <f ca="1">IF(ISERROR($S365),"",OFFSET('Smelter Reference List'!$G$4,$S365-4,0))</f>
        <v/>
      </c>
      <c r="I365" s="248" t="str">
        <f ca="1">IF(ISERROR($S365),"",OFFSET('Smelter Reference List'!$H$4,$S365-4,0))</f>
        <v/>
      </c>
      <c r="J365" s="248" t="str">
        <f ca="1">IF(ISERROR($S365),"",OFFSET('Smelter Reference List'!$I$4,$S365-4,0))</f>
        <v/>
      </c>
      <c r="K365" s="245"/>
      <c r="L365" s="245"/>
      <c r="M365" s="245"/>
      <c r="N365" s="245"/>
      <c r="O365" s="245"/>
      <c r="P365" s="245"/>
      <c r="Q365" s="246"/>
      <c r="R365" s="233"/>
      <c r="S365" s="234" t="e">
        <f>IF(C365="",NA(),MATCH($B365&amp;$C365,'Smelter Reference List'!$J:$J,0))</f>
        <v>#N/A</v>
      </c>
      <c r="T365" s="235"/>
      <c r="U365" s="235">
        <f t="shared" ca="1" si="10"/>
        <v>0</v>
      </c>
      <c r="V365" s="235"/>
      <c r="W365" s="235"/>
      <c r="Y365" s="228" t="str">
        <f t="shared" si="11"/>
        <v/>
      </c>
    </row>
    <row r="366" spans="1:25" s="228" customFormat="1" ht="20.399999999999999">
      <c r="A366" s="257"/>
      <c r="B366" s="232" t="str">
        <f>IF(LEN(A366)=0,"",INDEX('Smelter Reference List'!$A:$A,MATCH($A366,'Smelter Reference List'!$E:$E,0)))</f>
        <v/>
      </c>
      <c r="C366" s="297" t="str">
        <f>IF(LEN(A366)=0,"",INDEX('Smelter Reference List'!$C:$C,MATCH($A366,'Smelter Reference List'!$E:$E,0)))</f>
        <v/>
      </c>
      <c r="D366" s="161" t="str">
        <f ca="1">IF(ISERROR($S366),"",OFFSET('Smelter Reference List'!$C$4,$S366-4,0)&amp;"")</f>
        <v/>
      </c>
      <c r="E366" s="161" t="str">
        <f ca="1">IF(ISERROR($S366),"",OFFSET('Smelter Reference List'!$D$4,$S366-4,0)&amp;"")</f>
        <v/>
      </c>
      <c r="F366" s="161" t="str">
        <f ca="1">IF(ISERROR($S366),"",OFFSET('Smelter Reference List'!$E$4,$S366-4,0))</f>
        <v/>
      </c>
      <c r="G366" s="161" t="str">
        <f ca="1">IF(C366=$U$4,"Enter smelter details", IF(ISERROR($S366),"",OFFSET('Smelter Reference List'!$F$4,$S366-4,0)))</f>
        <v/>
      </c>
      <c r="H366" s="247" t="str">
        <f ca="1">IF(ISERROR($S366),"",OFFSET('Smelter Reference List'!$G$4,$S366-4,0))</f>
        <v/>
      </c>
      <c r="I366" s="248" t="str">
        <f ca="1">IF(ISERROR($S366),"",OFFSET('Smelter Reference List'!$H$4,$S366-4,0))</f>
        <v/>
      </c>
      <c r="J366" s="248" t="str">
        <f ca="1">IF(ISERROR($S366),"",OFFSET('Smelter Reference List'!$I$4,$S366-4,0))</f>
        <v/>
      </c>
      <c r="K366" s="245"/>
      <c r="L366" s="245"/>
      <c r="M366" s="245"/>
      <c r="N366" s="245"/>
      <c r="O366" s="245"/>
      <c r="P366" s="245"/>
      <c r="Q366" s="246"/>
      <c r="R366" s="233"/>
      <c r="S366" s="234" t="e">
        <f>IF(C366="",NA(),MATCH($B366&amp;$C366,'Smelter Reference List'!$J:$J,0))</f>
        <v>#N/A</v>
      </c>
      <c r="T366" s="235"/>
      <c r="U366" s="235">
        <f t="shared" ca="1" si="10"/>
        <v>0</v>
      </c>
      <c r="V366" s="235"/>
      <c r="W366" s="235"/>
      <c r="Y366" s="228" t="str">
        <f t="shared" si="11"/>
        <v/>
      </c>
    </row>
    <row r="367" spans="1:25" s="228" customFormat="1" ht="20.399999999999999">
      <c r="A367" s="257"/>
      <c r="B367" s="232" t="str">
        <f>IF(LEN(A367)=0,"",INDEX('Smelter Reference List'!$A:$A,MATCH($A367,'Smelter Reference List'!$E:$E,0)))</f>
        <v/>
      </c>
      <c r="C367" s="297" t="str">
        <f>IF(LEN(A367)=0,"",INDEX('Smelter Reference List'!$C:$C,MATCH($A367,'Smelter Reference List'!$E:$E,0)))</f>
        <v/>
      </c>
      <c r="D367" s="161" t="str">
        <f ca="1">IF(ISERROR($S367),"",OFFSET('Smelter Reference List'!$C$4,$S367-4,0)&amp;"")</f>
        <v/>
      </c>
      <c r="E367" s="161" t="str">
        <f ca="1">IF(ISERROR($S367),"",OFFSET('Smelter Reference List'!$D$4,$S367-4,0)&amp;"")</f>
        <v/>
      </c>
      <c r="F367" s="161" t="str">
        <f ca="1">IF(ISERROR($S367),"",OFFSET('Smelter Reference List'!$E$4,$S367-4,0))</f>
        <v/>
      </c>
      <c r="G367" s="161" t="str">
        <f ca="1">IF(C367=$U$4,"Enter smelter details", IF(ISERROR($S367),"",OFFSET('Smelter Reference List'!$F$4,$S367-4,0)))</f>
        <v/>
      </c>
      <c r="H367" s="247" t="str">
        <f ca="1">IF(ISERROR($S367),"",OFFSET('Smelter Reference List'!$G$4,$S367-4,0))</f>
        <v/>
      </c>
      <c r="I367" s="248" t="str">
        <f ca="1">IF(ISERROR($S367),"",OFFSET('Smelter Reference List'!$H$4,$S367-4,0))</f>
        <v/>
      </c>
      <c r="J367" s="248" t="str">
        <f ca="1">IF(ISERROR($S367),"",OFFSET('Smelter Reference List'!$I$4,$S367-4,0))</f>
        <v/>
      </c>
      <c r="K367" s="245"/>
      <c r="L367" s="245"/>
      <c r="M367" s="245"/>
      <c r="N367" s="245"/>
      <c r="O367" s="245"/>
      <c r="P367" s="245"/>
      <c r="Q367" s="246"/>
      <c r="R367" s="233"/>
      <c r="S367" s="234" t="e">
        <f>IF(C367="",NA(),MATCH($B367&amp;$C367,'Smelter Reference List'!$J:$J,0))</f>
        <v>#N/A</v>
      </c>
      <c r="T367" s="235"/>
      <c r="U367" s="235">
        <f t="shared" ca="1" si="10"/>
        <v>0</v>
      </c>
      <c r="V367" s="235"/>
      <c r="W367" s="235"/>
      <c r="Y367" s="228" t="str">
        <f t="shared" si="11"/>
        <v/>
      </c>
    </row>
    <row r="368" spans="1:25" s="228" customFormat="1" ht="20.399999999999999">
      <c r="A368" s="257"/>
      <c r="B368" s="232" t="str">
        <f>IF(LEN(A368)=0,"",INDEX('Smelter Reference List'!$A:$A,MATCH($A368,'Smelter Reference List'!$E:$E,0)))</f>
        <v/>
      </c>
      <c r="C368" s="297" t="str">
        <f>IF(LEN(A368)=0,"",INDEX('Smelter Reference List'!$C:$C,MATCH($A368,'Smelter Reference List'!$E:$E,0)))</f>
        <v/>
      </c>
      <c r="D368" s="161" t="str">
        <f ca="1">IF(ISERROR($S368),"",OFFSET('Smelter Reference List'!$C$4,$S368-4,0)&amp;"")</f>
        <v/>
      </c>
      <c r="E368" s="161" t="str">
        <f ca="1">IF(ISERROR($S368),"",OFFSET('Smelter Reference List'!$D$4,$S368-4,0)&amp;"")</f>
        <v/>
      </c>
      <c r="F368" s="161" t="str">
        <f ca="1">IF(ISERROR($S368),"",OFFSET('Smelter Reference List'!$E$4,$S368-4,0))</f>
        <v/>
      </c>
      <c r="G368" s="161" t="str">
        <f ca="1">IF(C368=$U$4,"Enter smelter details", IF(ISERROR($S368),"",OFFSET('Smelter Reference List'!$F$4,$S368-4,0)))</f>
        <v/>
      </c>
      <c r="H368" s="247" t="str">
        <f ca="1">IF(ISERROR($S368),"",OFFSET('Smelter Reference List'!$G$4,$S368-4,0))</f>
        <v/>
      </c>
      <c r="I368" s="248" t="str">
        <f ca="1">IF(ISERROR($S368),"",OFFSET('Smelter Reference List'!$H$4,$S368-4,0))</f>
        <v/>
      </c>
      <c r="J368" s="248" t="str">
        <f ca="1">IF(ISERROR($S368),"",OFFSET('Smelter Reference List'!$I$4,$S368-4,0))</f>
        <v/>
      </c>
      <c r="K368" s="245"/>
      <c r="L368" s="245"/>
      <c r="M368" s="245"/>
      <c r="N368" s="245"/>
      <c r="O368" s="245"/>
      <c r="P368" s="245"/>
      <c r="Q368" s="246"/>
      <c r="R368" s="233"/>
      <c r="S368" s="234" t="e">
        <f>IF(C368="",NA(),MATCH($B368&amp;$C368,'Smelter Reference List'!$J:$J,0))</f>
        <v>#N/A</v>
      </c>
      <c r="T368" s="235"/>
      <c r="U368" s="235">
        <f t="shared" ca="1" si="10"/>
        <v>0</v>
      </c>
      <c r="V368" s="235"/>
      <c r="W368" s="235"/>
      <c r="Y368" s="228" t="str">
        <f t="shared" si="11"/>
        <v/>
      </c>
    </row>
    <row r="369" spans="1:25" s="228" customFormat="1" ht="20.399999999999999">
      <c r="A369" s="257"/>
      <c r="B369" s="232" t="str">
        <f>IF(LEN(A369)=0,"",INDEX('Smelter Reference List'!$A:$A,MATCH($A369,'Smelter Reference List'!$E:$E,0)))</f>
        <v/>
      </c>
      <c r="C369" s="297" t="str">
        <f>IF(LEN(A369)=0,"",INDEX('Smelter Reference List'!$C:$C,MATCH($A369,'Smelter Reference List'!$E:$E,0)))</f>
        <v/>
      </c>
      <c r="D369" s="161" t="str">
        <f ca="1">IF(ISERROR($S369),"",OFFSET('Smelter Reference List'!$C$4,$S369-4,0)&amp;"")</f>
        <v/>
      </c>
      <c r="E369" s="161" t="str">
        <f ca="1">IF(ISERROR($S369),"",OFFSET('Smelter Reference List'!$D$4,$S369-4,0)&amp;"")</f>
        <v/>
      </c>
      <c r="F369" s="161" t="str">
        <f ca="1">IF(ISERROR($S369),"",OFFSET('Smelter Reference List'!$E$4,$S369-4,0))</f>
        <v/>
      </c>
      <c r="G369" s="161" t="str">
        <f ca="1">IF(C369=$U$4,"Enter smelter details", IF(ISERROR($S369),"",OFFSET('Smelter Reference List'!$F$4,$S369-4,0)))</f>
        <v/>
      </c>
      <c r="H369" s="247" t="str">
        <f ca="1">IF(ISERROR($S369),"",OFFSET('Smelter Reference List'!$G$4,$S369-4,0))</f>
        <v/>
      </c>
      <c r="I369" s="248" t="str">
        <f ca="1">IF(ISERROR($S369),"",OFFSET('Smelter Reference List'!$H$4,$S369-4,0))</f>
        <v/>
      </c>
      <c r="J369" s="248" t="str">
        <f ca="1">IF(ISERROR($S369),"",OFFSET('Smelter Reference List'!$I$4,$S369-4,0))</f>
        <v/>
      </c>
      <c r="K369" s="245"/>
      <c r="L369" s="245"/>
      <c r="M369" s="245"/>
      <c r="N369" s="245"/>
      <c r="O369" s="245"/>
      <c r="P369" s="245"/>
      <c r="Q369" s="246"/>
      <c r="R369" s="233"/>
      <c r="S369" s="234" t="e">
        <f>IF(C369="",NA(),MATCH($B369&amp;$C369,'Smelter Reference List'!$J:$J,0))</f>
        <v>#N/A</v>
      </c>
      <c r="T369" s="235"/>
      <c r="U369" s="235">
        <f t="shared" ca="1" si="10"/>
        <v>0</v>
      </c>
      <c r="V369" s="235"/>
      <c r="W369" s="235"/>
      <c r="Y369" s="228" t="str">
        <f t="shared" si="11"/>
        <v/>
      </c>
    </row>
    <row r="370" spans="1:25" s="228" customFormat="1" ht="20.399999999999999">
      <c r="A370" s="257"/>
      <c r="B370" s="232" t="str">
        <f>IF(LEN(A370)=0,"",INDEX('Smelter Reference List'!$A:$A,MATCH($A370,'Smelter Reference List'!$E:$E,0)))</f>
        <v/>
      </c>
      <c r="C370" s="297" t="str">
        <f>IF(LEN(A370)=0,"",INDEX('Smelter Reference List'!$C:$C,MATCH($A370,'Smelter Reference List'!$E:$E,0)))</f>
        <v/>
      </c>
      <c r="D370" s="161" t="str">
        <f ca="1">IF(ISERROR($S370),"",OFFSET('Smelter Reference List'!$C$4,$S370-4,0)&amp;"")</f>
        <v/>
      </c>
      <c r="E370" s="161" t="str">
        <f ca="1">IF(ISERROR($S370),"",OFFSET('Smelter Reference List'!$D$4,$S370-4,0)&amp;"")</f>
        <v/>
      </c>
      <c r="F370" s="161" t="str">
        <f ca="1">IF(ISERROR($S370),"",OFFSET('Smelter Reference List'!$E$4,$S370-4,0))</f>
        <v/>
      </c>
      <c r="G370" s="161" t="str">
        <f ca="1">IF(C370=$U$4,"Enter smelter details", IF(ISERROR($S370),"",OFFSET('Smelter Reference List'!$F$4,$S370-4,0)))</f>
        <v/>
      </c>
      <c r="H370" s="247" t="str">
        <f ca="1">IF(ISERROR($S370),"",OFFSET('Smelter Reference List'!$G$4,$S370-4,0))</f>
        <v/>
      </c>
      <c r="I370" s="248" t="str">
        <f ca="1">IF(ISERROR($S370),"",OFFSET('Smelter Reference List'!$H$4,$S370-4,0))</f>
        <v/>
      </c>
      <c r="J370" s="248" t="str">
        <f ca="1">IF(ISERROR($S370),"",OFFSET('Smelter Reference List'!$I$4,$S370-4,0))</f>
        <v/>
      </c>
      <c r="K370" s="245"/>
      <c r="L370" s="245"/>
      <c r="M370" s="245"/>
      <c r="N370" s="245"/>
      <c r="O370" s="245"/>
      <c r="P370" s="245"/>
      <c r="Q370" s="246"/>
      <c r="R370" s="233"/>
      <c r="S370" s="234" t="e">
        <f>IF(C370="",NA(),MATCH($B370&amp;$C370,'Smelter Reference List'!$J:$J,0))</f>
        <v>#N/A</v>
      </c>
      <c r="T370" s="235"/>
      <c r="U370" s="235">
        <f t="shared" ca="1" si="10"/>
        <v>0</v>
      </c>
      <c r="V370" s="235"/>
      <c r="W370" s="235"/>
      <c r="Y370" s="228" t="str">
        <f t="shared" si="11"/>
        <v/>
      </c>
    </row>
    <row r="371" spans="1:25" s="228" customFormat="1" ht="20.399999999999999">
      <c r="A371" s="257"/>
      <c r="B371" s="232" t="str">
        <f>IF(LEN(A371)=0,"",INDEX('Smelter Reference List'!$A:$A,MATCH($A371,'Smelter Reference List'!$E:$E,0)))</f>
        <v/>
      </c>
      <c r="C371" s="297" t="str">
        <f>IF(LEN(A371)=0,"",INDEX('Smelter Reference List'!$C:$C,MATCH($A371,'Smelter Reference List'!$E:$E,0)))</f>
        <v/>
      </c>
      <c r="D371" s="161" t="str">
        <f ca="1">IF(ISERROR($S371),"",OFFSET('Smelter Reference List'!$C$4,$S371-4,0)&amp;"")</f>
        <v/>
      </c>
      <c r="E371" s="161" t="str">
        <f ca="1">IF(ISERROR($S371),"",OFFSET('Smelter Reference List'!$D$4,$S371-4,0)&amp;"")</f>
        <v/>
      </c>
      <c r="F371" s="161" t="str">
        <f ca="1">IF(ISERROR($S371),"",OFFSET('Smelter Reference List'!$E$4,$S371-4,0))</f>
        <v/>
      </c>
      <c r="G371" s="161" t="str">
        <f ca="1">IF(C371=$U$4,"Enter smelter details", IF(ISERROR($S371),"",OFFSET('Smelter Reference List'!$F$4,$S371-4,0)))</f>
        <v/>
      </c>
      <c r="H371" s="247" t="str">
        <f ca="1">IF(ISERROR($S371),"",OFFSET('Smelter Reference List'!$G$4,$S371-4,0))</f>
        <v/>
      </c>
      <c r="I371" s="248" t="str">
        <f ca="1">IF(ISERROR($S371),"",OFFSET('Smelter Reference List'!$H$4,$S371-4,0))</f>
        <v/>
      </c>
      <c r="J371" s="248" t="str">
        <f ca="1">IF(ISERROR($S371),"",OFFSET('Smelter Reference List'!$I$4,$S371-4,0))</f>
        <v/>
      </c>
      <c r="K371" s="245"/>
      <c r="L371" s="245"/>
      <c r="M371" s="245"/>
      <c r="N371" s="245"/>
      <c r="O371" s="245"/>
      <c r="P371" s="245"/>
      <c r="Q371" s="246"/>
      <c r="R371" s="233"/>
      <c r="S371" s="234" t="e">
        <f>IF(C371="",NA(),MATCH($B371&amp;$C371,'Smelter Reference List'!$J:$J,0))</f>
        <v>#N/A</v>
      </c>
      <c r="T371" s="235"/>
      <c r="U371" s="235">
        <f t="shared" ca="1" si="10"/>
        <v>0</v>
      </c>
      <c r="V371" s="235"/>
      <c r="W371" s="235"/>
      <c r="Y371" s="228" t="str">
        <f t="shared" si="11"/>
        <v/>
      </c>
    </row>
    <row r="372" spans="1:25" s="228" customFormat="1" ht="20.399999999999999">
      <c r="A372" s="257"/>
      <c r="B372" s="232" t="str">
        <f>IF(LEN(A372)=0,"",INDEX('Smelter Reference List'!$A:$A,MATCH($A372,'Smelter Reference List'!$E:$E,0)))</f>
        <v/>
      </c>
      <c r="C372" s="297" t="str">
        <f>IF(LEN(A372)=0,"",INDEX('Smelter Reference List'!$C:$C,MATCH($A372,'Smelter Reference List'!$E:$E,0)))</f>
        <v/>
      </c>
      <c r="D372" s="161" t="str">
        <f ca="1">IF(ISERROR($S372),"",OFFSET('Smelter Reference List'!$C$4,$S372-4,0)&amp;"")</f>
        <v/>
      </c>
      <c r="E372" s="161" t="str">
        <f ca="1">IF(ISERROR($S372),"",OFFSET('Smelter Reference List'!$D$4,$S372-4,0)&amp;"")</f>
        <v/>
      </c>
      <c r="F372" s="161" t="str">
        <f ca="1">IF(ISERROR($S372),"",OFFSET('Smelter Reference List'!$E$4,$S372-4,0))</f>
        <v/>
      </c>
      <c r="G372" s="161" t="str">
        <f ca="1">IF(C372=$U$4,"Enter smelter details", IF(ISERROR($S372),"",OFFSET('Smelter Reference List'!$F$4,$S372-4,0)))</f>
        <v/>
      </c>
      <c r="H372" s="247" t="str">
        <f ca="1">IF(ISERROR($S372),"",OFFSET('Smelter Reference List'!$G$4,$S372-4,0))</f>
        <v/>
      </c>
      <c r="I372" s="248" t="str">
        <f ca="1">IF(ISERROR($S372),"",OFFSET('Smelter Reference List'!$H$4,$S372-4,0))</f>
        <v/>
      </c>
      <c r="J372" s="248" t="str">
        <f ca="1">IF(ISERROR($S372),"",OFFSET('Smelter Reference List'!$I$4,$S372-4,0))</f>
        <v/>
      </c>
      <c r="K372" s="245"/>
      <c r="L372" s="245"/>
      <c r="M372" s="245"/>
      <c r="N372" s="245"/>
      <c r="O372" s="245"/>
      <c r="P372" s="245"/>
      <c r="Q372" s="246"/>
      <c r="R372" s="233"/>
      <c r="S372" s="234" t="e">
        <f>IF(C372="",NA(),MATCH($B372&amp;$C372,'Smelter Reference List'!$J:$J,0))</f>
        <v>#N/A</v>
      </c>
      <c r="T372" s="235"/>
      <c r="U372" s="235">
        <f t="shared" ca="1" si="10"/>
        <v>0</v>
      </c>
      <c r="V372" s="235"/>
      <c r="W372" s="235"/>
      <c r="Y372" s="228" t="str">
        <f t="shared" si="11"/>
        <v/>
      </c>
    </row>
    <row r="373" spans="1:25" s="228" customFormat="1" ht="20.399999999999999">
      <c r="A373" s="257"/>
      <c r="B373" s="232" t="str">
        <f>IF(LEN(A373)=0,"",INDEX('Smelter Reference List'!$A:$A,MATCH($A373,'Smelter Reference List'!$E:$E,0)))</f>
        <v/>
      </c>
      <c r="C373" s="297" t="str">
        <f>IF(LEN(A373)=0,"",INDEX('Smelter Reference List'!$C:$C,MATCH($A373,'Smelter Reference List'!$E:$E,0)))</f>
        <v/>
      </c>
      <c r="D373" s="161" t="str">
        <f ca="1">IF(ISERROR($S373),"",OFFSET('Smelter Reference List'!$C$4,$S373-4,0)&amp;"")</f>
        <v/>
      </c>
      <c r="E373" s="161" t="str">
        <f ca="1">IF(ISERROR($S373),"",OFFSET('Smelter Reference List'!$D$4,$S373-4,0)&amp;"")</f>
        <v/>
      </c>
      <c r="F373" s="161" t="str">
        <f ca="1">IF(ISERROR($S373),"",OFFSET('Smelter Reference List'!$E$4,$S373-4,0))</f>
        <v/>
      </c>
      <c r="G373" s="161" t="str">
        <f ca="1">IF(C373=$U$4,"Enter smelter details", IF(ISERROR($S373),"",OFFSET('Smelter Reference List'!$F$4,$S373-4,0)))</f>
        <v/>
      </c>
      <c r="H373" s="247" t="str">
        <f ca="1">IF(ISERROR($S373),"",OFFSET('Smelter Reference List'!$G$4,$S373-4,0))</f>
        <v/>
      </c>
      <c r="I373" s="248" t="str">
        <f ca="1">IF(ISERROR($S373),"",OFFSET('Smelter Reference List'!$H$4,$S373-4,0))</f>
        <v/>
      </c>
      <c r="J373" s="248" t="str">
        <f ca="1">IF(ISERROR($S373),"",OFFSET('Smelter Reference List'!$I$4,$S373-4,0))</f>
        <v/>
      </c>
      <c r="K373" s="245"/>
      <c r="L373" s="245"/>
      <c r="M373" s="245"/>
      <c r="N373" s="245"/>
      <c r="O373" s="245"/>
      <c r="P373" s="245"/>
      <c r="Q373" s="246"/>
      <c r="R373" s="233"/>
      <c r="S373" s="234" t="e">
        <f>IF(C373="",NA(),MATCH($B373&amp;$C373,'Smelter Reference List'!$J:$J,0))</f>
        <v>#N/A</v>
      </c>
      <c r="T373" s="235"/>
      <c r="U373" s="235">
        <f t="shared" ca="1" si="10"/>
        <v>0</v>
      </c>
      <c r="V373" s="235"/>
      <c r="W373" s="235"/>
      <c r="Y373" s="228" t="str">
        <f t="shared" si="11"/>
        <v/>
      </c>
    </row>
    <row r="374" spans="1:25" s="228" customFormat="1" ht="20.399999999999999">
      <c r="A374" s="257"/>
      <c r="B374" s="232" t="str">
        <f>IF(LEN(A374)=0,"",INDEX('Smelter Reference List'!$A:$A,MATCH($A374,'Smelter Reference List'!$E:$E,0)))</f>
        <v/>
      </c>
      <c r="C374" s="297" t="str">
        <f>IF(LEN(A374)=0,"",INDEX('Smelter Reference List'!$C:$C,MATCH($A374,'Smelter Reference List'!$E:$E,0)))</f>
        <v/>
      </c>
      <c r="D374" s="161" t="str">
        <f ca="1">IF(ISERROR($S374),"",OFFSET('Smelter Reference List'!$C$4,$S374-4,0)&amp;"")</f>
        <v/>
      </c>
      <c r="E374" s="161" t="str">
        <f ca="1">IF(ISERROR($S374),"",OFFSET('Smelter Reference List'!$D$4,$S374-4,0)&amp;"")</f>
        <v/>
      </c>
      <c r="F374" s="161" t="str">
        <f ca="1">IF(ISERROR($S374),"",OFFSET('Smelter Reference List'!$E$4,$S374-4,0))</f>
        <v/>
      </c>
      <c r="G374" s="161" t="str">
        <f ca="1">IF(C374=$U$4,"Enter smelter details", IF(ISERROR($S374),"",OFFSET('Smelter Reference List'!$F$4,$S374-4,0)))</f>
        <v/>
      </c>
      <c r="H374" s="247" t="str">
        <f ca="1">IF(ISERROR($S374),"",OFFSET('Smelter Reference List'!$G$4,$S374-4,0))</f>
        <v/>
      </c>
      <c r="I374" s="248" t="str">
        <f ca="1">IF(ISERROR($S374),"",OFFSET('Smelter Reference List'!$H$4,$S374-4,0))</f>
        <v/>
      </c>
      <c r="J374" s="248" t="str">
        <f ca="1">IF(ISERROR($S374),"",OFFSET('Smelter Reference List'!$I$4,$S374-4,0))</f>
        <v/>
      </c>
      <c r="K374" s="245"/>
      <c r="L374" s="245"/>
      <c r="M374" s="245"/>
      <c r="N374" s="245"/>
      <c r="O374" s="245"/>
      <c r="P374" s="245"/>
      <c r="Q374" s="246"/>
      <c r="R374" s="233"/>
      <c r="S374" s="234" t="e">
        <f>IF(C374="",NA(),MATCH($B374&amp;$C374,'Smelter Reference List'!$J:$J,0))</f>
        <v>#N/A</v>
      </c>
      <c r="T374" s="235"/>
      <c r="U374" s="235">
        <f t="shared" ca="1" si="10"/>
        <v>0</v>
      </c>
      <c r="V374" s="235"/>
      <c r="W374" s="235"/>
      <c r="Y374" s="228" t="str">
        <f t="shared" si="11"/>
        <v/>
      </c>
    </row>
    <row r="375" spans="1:25" s="228" customFormat="1" ht="20.399999999999999">
      <c r="A375" s="257"/>
      <c r="B375" s="232" t="str">
        <f>IF(LEN(A375)=0,"",INDEX('Smelter Reference List'!$A:$A,MATCH($A375,'Smelter Reference List'!$E:$E,0)))</f>
        <v/>
      </c>
      <c r="C375" s="297" t="str">
        <f>IF(LEN(A375)=0,"",INDEX('Smelter Reference List'!$C:$C,MATCH($A375,'Smelter Reference List'!$E:$E,0)))</f>
        <v/>
      </c>
      <c r="D375" s="161" t="str">
        <f ca="1">IF(ISERROR($S375),"",OFFSET('Smelter Reference List'!$C$4,$S375-4,0)&amp;"")</f>
        <v/>
      </c>
      <c r="E375" s="161" t="str">
        <f ca="1">IF(ISERROR($S375),"",OFFSET('Smelter Reference List'!$D$4,$S375-4,0)&amp;"")</f>
        <v/>
      </c>
      <c r="F375" s="161" t="str">
        <f ca="1">IF(ISERROR($S375),"",OFFSET('Smelter Reference List'!$E$4,$S375-4,0))</f>
        <v/>
      </c>
      <c r="G375" s="161" t="str">
        <f ca="1">IF(C375=$U$4,"Enter smelter details", IF(ISERROR($S375),"",OFFSET('Smelter Reference List'!$F$4,$S375-4,0)))</f>
        <v/>
      </c>
      <c r="H375" s="247" t="str">
        <f ca="1">IF(ISERROR($S375),"",OFFSET('Smelter Reference List'!$G$4,$S375-4,0))</f>
        <v/>
      </c>
      <c r="I375" s="248" t="str">
        <f ca="1">IF(ISERROR($S375),"",OFFSET('Smelter Reference List'!$H$4,$S375-4,0))</f>
        <v/>
      </c>
      <c r="J375" s="248" t="str">
        <f ca="1">IF(ISERROR($S375),"",OFFSET('Smelter Reference List'!$I$4,$S375-4,0))</f>
        <v/>
      </c>
      <c r="K375" s="245"/>
      <c r="L375" s="245"/>
      <c r="M375" s="245"/>
      <c r="N375" s="245"/>
      <c r="O375" s="245"/>
      <c r="P375" s="245"/>
      <c r="Q375" s="246"/>
      <c r="R375" s="233"/>
      <c r="S375" s="234" t="e">
        <f>IF(C375="",NA(),MATCH($B375&amp;$C375,'Smelter Reference List'!$J:$J,0))</f>
        <v>#N/A</v>
      </c>
      <c r="T375" s="235"/>
      <c r="U375" s="235">
        <f t="shared" ca="1" si="10"/>
        <v>0</v>
      </c>
      <c r="V375" s="235"/>
      <c r="W375" s="235"/>
      <c r="Y375" s="228" t="str">
        <f t="shared" si="11"/>
        <v/>
      </c>
    </row>
    <row r="376" spans="1:25" s="228" customFormat="1" ht="20.399999999999999">
      <c r="A376" s="257"/>
      <c r="B376" s="232" t="str">
        <f>IF(LEN(A376)=0,"",INDEX('Smelter Reference List'!$A:$A,MATCH($A376,'Smelter Reference List'!$E:$E,0)))</f>
        <v/>
      </c>
      <c r="C376" s="297" t="str">
        <f>IF(LEN(A376)=0,"",INDEX('Smelter Reference List'!$C:$C,MATCH($A376,'Smelter Reference List'!$E:$E,0)))</f>
        <v/>
      </c>
      <c r="D376" s="161" t="str">
        <f ca="1">IF(ISERROR($S376),"",OFFSET('Smelter Reference List'!$C$4,$S376-4,0)&amp;"")</f>
        <v/>
      </c>
      <c r="E376" s="161" t="str">
        <f ca="1">IF(ISERROR($S376),"",OFFSET('Smelter Reference List'!$D$4,$S376-4,0)&amp;"")</f>
        <v/>
      </c>
      <c r="F376" s="161" t="str">
        <f ca="1">IF(ISERROR($S376),"",OFFSET('Smelter Reference List'!$E$4,$S376-4,0))</f>
        <v/>
      </c>
      <c r="G376" s="161" t="str">
        <f ca="1">IF(C376=$U$4,"Enter smelter details", IF(ISERROR($S376),"",OFFSET('Smelter Reference List'!$F$4,$S376-4,0)))</f>
        <v/>
      </c>
      <c r="H376" s="247" t="str">
        <f ca="1">IF(ISERROR($S376),"",OFFSET('Smelter Reference List'!$G$4,$S376-4,0))</f>
        <v/>
      </c>
      <c r="I376" s="248" t="str">
        <f ca="1">IF(ISERROR($S376),"",OFFSET('Smelter Reference List'!$H$4,$S376-4,0))</f>
        <v/>
      </c>
      <c r="J376" s="248" t="str">
        <f ca="1">IF(ISERROR($S376),"",OFFSET('Smelter Reference List'!$I$4,$S376-4,0))</f>
        <v/>
      </c>
      <c r="K376" s="245"/>
      <c r="L376" s="245"/>
      <c r="M376" s="245"/>
      <c r="N376" s="245"/>
      <c r="O376" s="245"/>
      <c r="P376" s="245"/>
      <c r="Q376" s="246"/>
      <c r="R376" s="233"/>
      <c r="S376" s="234" t="e">
        <f>IF(C376="",NA(),MATCH($B376&amp;$C376,'Smelter Reference List'!$J:$J,0))</f>
        <v>#N/A</v>
      </c>
      <c r="T376" s="235"/>
      <c r="U376" s="235">
        <f t="shared" ref="U376:U439" ca="1" si="12">IF(AND(C376="Smelter not listed",OR(LEN(D376)=0,LEN(E376)=0)),1,0)</f>
        <v>0</v>
      </c>
      <c r="V376" s="235"/>
      <c r="W376" s="235"/>
      <c r="Y376" s="228" t="str">
        <f t="shared" ref="Y376:Y439" si="13">B376&amp;C376</f>
        <v/>
      </c>
    </row>
    <row r="377" spans="1:25" s="228" customFormat="1" ht="20.399999999999999">
      <c r="A377" s="257"/>
      <c r="B377" s="232" t="str">
        <f>IF(LEN(A377)=0,"",INDEX('Smelter Reference List'!$A:$A,MATCH($A377,'Smelter Reference List'!$E:$E,0)))</f>
        <v/>
      </c>
      <c r="C377" s="297" t="str">
        <f>IF(LEN(A377)=0,"",INDEX('Smelter Reference List'!$C:$C,MATCH($A377,'Smelter Reference List'!$E:$E,0)))</f>
        <v/>
      </c>
      <c r="D377" s="161" t="str">
        <f ca="1">IF(ISERROR($S377),"",OFFSET('Smelter Reference List'!$C$4,$S377-4,0)&amp;"")</f>
        <v/>
      </c>
      <c r="E377" s="161" t="str">
        <f ca="1">IF(ISERROR($S377),"",OFFSET('Smelter Reference List'!$D$4,$S377-4,0)&amp;"")</f>
        <v/>
      </c>
      <c r="F377" s="161" t="str">
        <f ca="1">IF(ISERROR($S377),"",OFFSET('Smelter Reference List'!$E$4,$S377-4,0))</f>
        <v/>
      </c>
      <c r="G377" s="161" t="str">
        <f ca="1">IF(C377=$U$4,"Enter smelter details", IF(ISERROR($S377),"",OFFSET('Smelter Reference List'!$F$4,$S377-4,0)))</f>
        <v/>
      </c>
      <c r="H377" s="247" t="str">
        <f ca="1">IF(ISERROR($S377),"",OFFSET('Smelter Reference List'!$G$4,$S377-4,0))</f>
        <v/>
      </c>
      <c r="I377" s="248" t="str">
        <f ca="1">IF(ISERROR($S377),"",OFFSET('Smelter Reference List'!$H$4,$S377-4,0))</f>
        <v/>
      </c>
      <c r="J377" s="248" t="str">
        <f ca="1">IF(ISERROR($S377),"",OFFSET('Smelter Reference List'!$I$4,$S377-4,0))</f>
        <v/>
      </c>
      <c r="K377" s="245"/>
      <c r="L377" s="245"/>
      <c r="M377" s="245"/>
      <c r="N377" s="245"/>
      <c r="O377" s="245"/>
      <c r="P377" s="245"/>
      <c r="Q377" s="246"/>
      <c r="R377" s="233"/>
      <c r="S377" s="234" t="e">
        <f>IF(C377="",NA(),MATCH($B377&amp;$C377,'Smelter Reference List'!$J:$J,0))</f>
        <v>#N/A</v>
      </c>
      <c r="T377" s="235"/>
      <c r="U377" s="235">
        <f t="shared" ca="1" si="12"/>
        <v>0</v>
      </c>
      <c r="V377" s="235"/>
      <c r="W377" s="235"/>
      <c r="Y377" s="228" t="str">
        <f t="shared" si="13"/>
        <v/>
      </c>
    </row>
    <row r="378" spans="1:25" s="228" customFormat="1" ht="20.399999999999999">
      <c r="A378" s="257"/>
      <c r="B378" s="232" t="str">
        <f>IF(LEN(A378)=0,"",INDEX('Smelter Reference List'!$A:$A,MATCH($A378,'Smelter Reference List'!$E:$E,0)))</f>
        <v/>
      </c>
      <c r="C378" s="297" t="str">
        <f>IF(LEN(A378)=0,"",INDEX('Smelter Reference List'!$C:$C,MATCH($A378,'Smelter Reference List'!$E:$E,0)))</f>
        <v/>
      </c>
      <c r="D378" s="161" t="str">
        <f ca="1">IF(ISERROR($S378),"",OFFSET('Smelter Reference List'!$C$4,$S378-4,0)&amp;"")</f>
        <v/>
      </c>
      <c r="E378" s="161" t="str">
        <f ca="1">IF(ISERROR($S378),"",OFFSET('Smelter Reference List'!$D$4,$S378-4,0)&amp;"")</f>
        <v/>
      </c>
      <c r="F378" s="161" t="str">
        <f ca="1">IF(ISERROR($S378),"",OFFSET('Smelter Reference List'!$E$4,$S378-4,0))</f>
        <v/>
      </c>
      <c r="G378" s="161" t="str">
        <f ca="1">IF(C378=$U$4,"Enter smelter details", IF(ISERROR($S378),"",OFFSET('Smelter Reference List'!$F$4,$S378-4,0)))</f>
        <v/>
      </c>
      <c r="H378" s="247" t="str">
        <f ca="1">IF(ISERROR($S378),"",OFFSET('Smelter Reference List'!$G$4,$S378-4,0))</f>
        <v/>
      </c>
      <c r="I378" s="248" t="str">
        <f ca="1">IF(ISERROR($S378),"",OFFSET('Smelter Reference List'!$H$4,$S378-4,0))</f>
        <v/>
      </c>
      <c r="J378" s="248" t="str">
        <f ca="1">IF(ISERROR($S378),"",OFFSET('Smelter Reference List'!$I$4,$S378-4,0))</f>
        <v/>
      </c>
      <c r="K378" s="245"/>
      <c r="L378" s="245"/>
      <c r="M378" s="245"/>
      <c r="N378" s="245"/>
      <c r="O378" s="245"/>
      <c r="P378" s="245"/>
      <c r="Q378" s="246"/>
      <c r="R378" s="233"/>
      <c r="S378" s="234" t="e">
        <f>IF(C378="",NA(),MATCH($B378&amp;$C378,'Smelter Reference List'!$J:$J,0))</f>
        <v>#N/A</v>
      </c>
      <c r="T378" s="235"/>
      <c r="U378" s="235">
        <f t="shared" ca="1" si="12"/>
        <v>0</v>
      </c>
      <c r="V378" s="235"/>
      <c r="W378" s="235"/>
      <c r="Y378" s="228" t="str">
        <f t="shared" si="13"/>
        <v/>
      </c>
    </row>
    <row r="379" spans="1:25" s="228" customFormat="1" ht="20.399999999999999">
      <c r="A379" s="257"/>
      <c r="B379" s="232" t="str">
        <f>IF(LEN(A379)=0,"",INDEX('Smelter Reference List'!$A:$A,MATCH($A379,'Smelter Reference List'!$E:$E,0)))</f>
        <v/>
      </c>
      <c r="C379" s="297" t="str">
        <f>IF(LEN(A379)=0,"",INDEX('Smelter Reference List'!$C:$C,MATCH($A379,'Smelter Reference List'!$E:$E,0)))</f>
        <v/>
      </c>
      <c r="D379" s="161" t="str">
        <f ca="1">IF(ISERROR($S379),"",OFFSET('Smelter Reference List'!$C$4,$S379-4,0)&amp;"")</f>
        <v/>
      </c>
      <c r="E379" s="161" t="str">
        <f ca="1">IF(ISERROR($S379),"",OFFSET('Smelter Reference List'!$D$4,$S379-4,0)&amp;"")</f>
        <v/>
      </c>
      <c r="F379" s="161" t="str">
        <f ca="1">IF(ISERROR($S379),"",OFFSET('Smelter Reference List'!$E$4,$S379-4,0))</f>
        <v/>
      </c>
      <c r="G379" s="161" t="str">
        <f ca="1">IF(C379=$U$4,"Enter smelter details", IF(ISERROR($S379),"",OFFSET('Smelter Reference List'!$F$4,$S379-4,0)))</f>
        <v/>
      </c>
      <c r="H379" s="247" t="str">
        <f ca="1">IF(ISERROR($S379),"",OFFSET('Smelter Reference List'!$G$4,$S379-4,0))</f>
        <v/>
      </c>
      <c r="I379" s="248" t="str">
        <f ca="1">IF(ISERROR($S379),"",OFFSET('Smelter Reference List'!$H$4,$S379-4,0))</f>
        <v/>
      </c>
      <c r="J379" s="248" t="str">
        <f ca="1">IF(ISERROR($S379),"",OFFSET('Smelter Reference List'!$I$4,$S379-4,0))</f>
        <v/>
      </c>
      <c r="K379" s="245"/>
      <c r="L379" s="245"/>
      <c r="M379" s="245"/>
      <c r="N379" s="245"/>
      <c r="O379" s="245"/>
      <c r="P379" s="245"/>
      <c r="Q379" s="246"/>
      <c r="R379" s="233"/>
      <c r="S379" s="234" t="e">
        <f>IF(C379="",NA(),MATCH($B379&amp;$C379,'Smelter Reference List'!$J:$J,0))</f>
        <v>#N/A</v>
      </c>
      <c r="T379" s="235"/>
      <c r="U379" s="235">
        <f t="shared" ca="1" si="12"/>
        <v>0</v>
      </c>
      <c r="V379" s="235"/>
      <c r="W379" s="235"/>
      <c r="Y379" s="228" t="str">
        <f t="shared" si="13"/>
        <v/>
      </c>
    </row>
    <row r="380" spans="1:25" s="228" customFormat="1" ht="20.399999999999999">
      <c r="A380" s="257"/>
      <c r="B380" s="232" t="str">
        <f>IF(LEN(A380)=0,"",INDEX('Smelter Reference List'!$A:$A,MATCH($A380,'Smelter Reference List'!$E:$E,0)))</f>
        <v/>
      </c>
      <c r="C380" s="297" t="str">
        <f>IF(LEN(A380)=0,"",INDEX('Smelter Reference List'!$C:$C,MATCH($A380,'Smelter Reference List'!$E:$E,0)))</f>
        <v/>
      </c>
      <c r="D380" s="161" t="str">
        <f ca="1">IF(ISERROR($S380),"",OFFSET('Smelter Reference List'!$C$4,$S380-4,0)&amp;"")</f>
        <v/>
      </c>
      <c r="E380" s="161" t="str">
        <f ca="1">IF(ISERROR($S380),"",OFFSET('Smelter Reference List'!$D$4,$S380-4,0)&amp;"")</f>
        <v/>
      </c>
      <c r="F380" s="161" t="str">
        <f ca="1">IF(ISERROR($S380),"",OFFSET('Smelter Reference List'!$E$4,$S380-4,0))</f>
        <v/>
      </c>
      <c r="G380" s="161" t="str">
        <f ca="1">IF(C380=$U$4,"Enter smelter details", IF(ISERROR($S380),"",OFFSET('Smelter Reference List'!$F$4,$S380-4,0)))</f>
        <v/>
      </c>
      <c r="H380" s="247" t="str">
        <f ca="1">IF(ISERROR($S380),"",OFFSET('Smelter Reference List'!$G$4,$S380-4,0))</f>
        <v/>
      </c>
      <c r="I380" s="248" t="str">
        <f ca="1">IF(ISERROR($S380),"",OFFSET('Smelter Reference List'!$H$4,$S380-4,0))</f>
        <v/>
      </c>
      <c r="J380" s="248" t="str">
        <f ca="1">IF(ISERROR($S380),"",OFFSET('Smelter Reference List'!$I$4,$S380-4,0))</f>
        <v/>
      </c>
      <c r="K380" s="245"/>
      <c r="L380" s="245"/>
      <c r="M380" s="245"/>
      <c r="N380" s="245"/>
      <c r="O380" s="245"/>
      <c r="P380" s="245"/>
      <c r="Q380" s="246"/>
      <c r="R380" s="233"/>
      <c r="S380" s="234" t="e">
        <f>IF(C380="",NA(),MATCH($B380&amp;$C380,'Smelter Reference List'!$J:$J,0))</f>
        <v>#N/A</v>
      </c>
      <c r="T380" s="235"/>
      <c r="U380" s="235">
        <f t="shared" ca="1" si="12"/>
        <v>0</v>
      </c>
      <c r="V380" s="235"/>
      <c r="W380" s="235"/>
      <c r="Y380" s="228" t="str">
        <f t="shared" si="13"/>
        <v/>
      </c>
    </row>
    <row r="381" spans="1:25" s="228" customFormat="1" ht="20.399999999999999">
      <c r="A381" s="257"/>
      <c r="B381" s="232" t="str">
        <f>IF(LEN(A381)=0,"",INDEX('Smelter Reference List'!$A:$A,MATCH($A381,'Smelter Reference List'!$E:$E,0)))</f>
        <v/>
      </c>
      <c r="C381" s="297" t="str">
        <f>IF(LEN(A381)=0,"",INDEX('Smelter Reference List'!$C:$C,MATCH($A381,'Smelter Reference List'!$E:$E,0)))</f>
        <v/>
      </c>
      <c r="D381" s="161" t="str">
        <f ca="1">IF(ISERROR($S381),"",OFFSET('Smelter Reference List'!$C$4,$S381-4,0)&amp;"")</f>
        <v/>
      </c>
      <c r="E381" s="161" t="str">
        <f ca="1">IF(ISERROR($S381),"",OFFSET('Smelter Reference List'!$D$4,$S381-4,0)&amp;"")</f>
        <v/>
      </c>
      <c r="F381" s="161" t="str">
        <f ca="1">IF(ISERROR($S381),"",OFFSET('Smelter Reference List'!$E$4,$S381-4,0))</f>
        <v/>
      </c>
      <c r="G381" s="161" t="str">
        <f ca="1">IF(C381=$U$4,"Enter smelter details", IF(ISERROR($S381),"",OFFSET('Smelter Reference List'!$F$4,$S381-4,0)))</f>
        <v/>
      </c>
      <c r="H381" s="247" t="str">
        <f ca="1">IF(ISERROR($S381),"",OFFSET('Smelter Reference List'!$G$4,$S381-4,0))</f>
        <v/>
      </c>
      <c r="I381" s="248" t="str">
        <f ca="1">IF(ISERROR($S381),"",OFFSET('Smelter Reference List'!$H$4,$S381-4,0))</f>
        <v/>
      </c>
      <c r="J381" s="248" t="str">
        <f ca="1">IF(ISERROR($S381),"",OFFSET('Smelter Reference List'!$I$4,$S381-4,0))</f>
        <v/>
      </c>
      <c r="K381" s="245"/>
      <c r="L381" s="245"/>
      <c r="M381" s="245"/>
      <c r="N381" s="245"/>
      <c r="O381" s="245"/>
      <c r="P381" s="245"/>
      <c r="Q381" s="246"/>
      <c r="R381" s="233"/>
      <c r="S381" s="234" t="e">
        <f>IF(C381="",NA(),MATCH($B381&amp;$C381,'Smelter Reference List'!$J:$J,0))</f>
        <v>#N/A</v>
      </c>
      <c r="T381" s="235"/>
      <c r="U381" s="235">
        <f t="shared" ca="1" si="12"/>
        <v>0</v>
      </c>
      <c r="V381" s="235"/>
      <c r="W381" s="235"/>
      <c r="Y381" s="228" t="str">
        <f t="shared" si="13"/>
        <v/>
      </c>
    </row>
    <row r="382" spans="1:25" s="228" customFormat="1" ht="20.399999999999999">
      <c r="A382" s="257"/>
      <c r="B382" s="232" t="str">
        <f>IF(LEN(A382)=0,"",INDEX('Smelter Reference List'!$A:$A,MATCH($A382,'Smelter Reference List'!$E:$E,0)))</f>
        <v/>
      </c>
      <c r="C382" s="297" t="str">
        <f>IF(LEN(A382)=0,"",INDEX('Smelter Reference List'!$C:$C,MATCH($A382,'Smelter Reference List'!$E:$E,0)))</f>
        <v/>
      </c>
      <c r="D382" s="161" t="str">
        <f ca="1">IF(ISERROR($S382),"",OFFSET('Smelter Reference List'!$C$4,$S382-4,0)&amp;"")</f>
        <v/>
      </c>
      <c r="E382" s="161" t="str">
        <f ca="1">IF(ISERROR($S382),"",OFFSET('Smelter Reference List'!$D$4,$S382-4,0)&amp;"")</f>
        <v/>
      </c>
      <c r="F382" s="161" t="str">
        <f ca="1">IF(ISERROR($S382),"",OFFSET('Smelter Reference List'!$E$4,$S382-4,0))</f>
        <v/>
      </c>
      <c r="G382" s="161" t="str">
        <f ca="1">IF(C382=$U$4,"Enter smelter details", IF(ISERROR($S382),"",OFFSET('Smelter Reference List'!$F$4,$S382-4,0)))</f>
        <v/>
      </c>
      <c r="H382" s="247" t="str">
        <f ca="1">IF(ISERROR($S382),"",OFFSET('Smelter Reference List'!$G$4,$S382-4,0))</f>
        <v/>
      </c>
      <c r="I382" s="248" t="str">
        <f ca="1">IF(ISERROR($S382),"",OFFSET('Smelter Reference List'!$H$4,$S382-4,0))</f>
        <v/>
      </c>
      <c r="J382" s="248" t="str">
        <f ca="1">IF(ISERROR($S382),"",OFFSET('Smelter Reference List'!$I$4,$S382-4,0))</f>
        <v/>
      </c>
      <c r="K382" s="245"/>
      <c r="L382" s="245"/>
      <c r="M382" s="245"/>
      <c r="N382" s="245"/>
      <c r="O382" s="245"/>
      <c r="P382" s="245"/>
      <c r="Q382" s="246"/>
      <c r="R382" s="233"/>
      <c r="S382" s="234" t="e">
        <f>IF(C382="",NA(),MATCH($B382&amp;$C382,'Smelter Reference List'!$J:$J,0))</f>
        <v>#N/A</v>
      </c>
      <c r="T382" s="235"/>
      <c r="U382" s="235">
        <f t="shared" ca="1" si="12"/>
        <v>0</v>
      </c>
      <c r="V382" s="235"/>
      <c r="W382" s="235"/>
      <c r="Y382" s="228" t="str">
        <f t="shared" si="13"/>
        <v/>
      </c>
    </row>
    <row r="383" spans="1:25" s="228" customFormat="1" ht="20.399999999999999">
      <c r="A383" s="257"/>
      <c r="B383" s="232" t="str">
        <f>IF(LEN(A383)=0,"",INDEX('Smelter Reference List'!$A:$A,MATCH($A383,'Smelter Reference List'!$E:$E,0)))</f>
        <v/>
      </c>
      <c r="C383" s="297" t="str">
        <f>IF(LEN(A383)=0,"",INDEX('Smelter Reference List'!$C:$C,MATCH($A383,'Smelter Reference List'!$E:$E,0)))</f>
        <v/>
      </c>
      <c r="D383" s="161" t="str">
        <f ca="1">IF(ISERROR($S383),"",OFFSET('Smelter Reference List'!$C$4,$S383-4,0)&amp;"")</f>
        <v/>
      </c>
      <c r="E383" s="161" t="str">
        <f ca="1">IF(ISERROR($S383),"",OFFSET('Smelter Reference List'!$D$4,$S383-4,0)&amp;"")</f>
        <v/>
      </c>
      <c r="F383" s="161" t="str">
        <f ca="1">IF(ISERROR($S383),"",OFFSET('Smelter Reference List'!$E$4,$S383-4,0))</f>
        <v/>
      </c>
      <c r="G383" s="161" t="str">
        <f ca="1">IF(C383=$U$4,"Enter smelter details", IF(ISERROR($S383),"",OFFSET('Smelter Reference List'!$F$4,$S383-4,0)))</f>
        <v/>
      </c>
      <c r="H383" s="247" t="str">
        <f ca="1">IF(ISERROR($S383),"",OFFSET('Smelter Reference List'!$G$4,$S383-4,0))</f>
        <v/>
      </c>
      <c r="I383" s="248" t="str">
        <f ca="1">IF(ISERROR($S383),"",OFFSET('Smelter Reference List'!$H$4,$S383-4,0))</f>
        <v/>
      </c>
      <c r="J383" s="248" t="str">
        <f ca="1">IF(ISERROR($S383),"",OFFSET('Smelter Reference List'!$I$4,$S383-4,0))</f>
        <v/>
      </c>
      <c r="K383" s="245"/>
      <c r="L383" s="245"/>
      <c r="M383" s="245"/>
      <c r="N383" s="245"/>
      <c r="O383" s="245"/>
      <c r="P383" s="245"/>
      <c r="Q383" s="246"/>
      <c r="R383" s="233"/>
      <c r="S383" s="234" t="e">
        <f>IF(C383="",NA(),MATCH($B383&amp;$C383,'Smelter Reference List'!$J:$J,0))</f>
        <v>#N/A</v>
      </c>
      <c r="T383" s="235"/>
      <c r="U383" s="235">
        <f t="shared" ca="1" si="12"/>
        <v>0</v>
      </c>
      <c r="V383" s="235"/>
      <c r="W383" s="235"/>
      <c r="Y383" s="228" t="str">
        <f t="shared" si="13"/>
        <v/>
      </c>
    </row>
    <row r="384" spans="1:25" s="228" customFormat="1" ht="20.399999999999999">
      <c r="A384" s="257"/>
      <c r="B384" s="232" t="str">
        <f>IF(LEN(A384)=0,"",INDEX('Smelter Reference List'!$A:$A,MATCH($A384,'Smelter Reference List'!$E:$E,0)))</f>
        <v/>
      </c>
      <c r="C384" s="297" t="str">
        <f>IF(LEN(A384)=0,"",INDEX('Smelter Reference List'!$C:$C,MATCH($A384,'Smelter Reference List'!$E:$E,0)))</f>
        <v/>
      </c>
      <c r="D384" s="161" t="str">
        <f ca="1">IF(ISERROR($S384),"",OFFSET('Smelter Reference List'!$C$4,$S384-4,0)&amp;"")</f>
        <v/>
      </c>
      <c r="E384" s="161" t="str">
        <f ca="1">IF(ISERROR($S384),"",OFFSET('Smelter Reference List'!$D$4,$S384-4,0)&amp;"")</f>
        <v/>
      </c>
      <c r="F384" s="161" t="str">
        <f ca="1">IF(ISERROR($S384),"",OFFSET('Smelter Reference List'!$E$4,$S384-4,0))</f>
        <v/>
      </c>
      <c r="G384" s="161" t="str">
        <f ca="1">IF(C384=$U$4,"Enter smelter details", IF(ISERROR($S384),"",OFFSET('Smelter Reference List'!$F$4,$S384-4,0)))</f>
        <v/>
      </c>
      <c r="H384" s="247" t="str">
        <f ca="1">IF(ISERROR($S384),"",OFFSET('Smelter Reference List'!$G$4,$S384-4,0))</f>
        <v/>
      </c>
      <c r="I384" s="248" t="str">
        <f ca="1">IF(ISERROR($S384),"",OFFSET('Smelter Reference List'!$H$4,$S384-4,0))</f>
        <v/>
      </c>
      <c r="J384" s="248" t="str">
        <f ca="1">IF(ISERROR($S384),"",OFFSET('Smelter Reference List'!$I$4,$S384-4,0))</f>
        <v/>
      </c>
      <c r="K384" s="245"/>
      <c r="L384" s="245"/>
      <c r="M384" s="245"/>
      <c r="N384" s="245"/>
      <c r="O384" s="245"/>
      <c r="P384" s="245"/>
      <c r="Q384" s="246"/>
      <c r="R384" s="233"/>
      <c r="S384" s="234" t="e">
        <f>IF(C384="",NA(),MATCH($B384&amp;$C384,'Smelter Reference List'!$J:$J,0))</f>
        <v>#N/A</v>
      </c>
      <c r="T384" s="235"/>
      <c r="U384" s="235">
        <f t="shared" ca="1" si="12"/>
        <v>0</v>
      </c>
      <c r="V384" s="235"/>
      <c r="W384" s="235"/>
      <c r="Y384" s="228" t="str">
        <f t="shared" si="13"/>
        <v/>
      </c>
    </row>
    <row r="385" spans="1:25" s="228" customFormat="1" ht="20.399999999999999">
      <c r="A385" s="257"/>
      <c r="B385" s="232" t="str">
        <f>IF(LEN(A385)=0,"",INDEX('Smelter Reference List'!$A:$A,MATCH($A385,'Smelter Reference List'!$E:$E,0)))</f>
        <v/>
      </c>
      <c r="C385" s="297" t="str">
        <f>IF(LEN(A385)=0,"",INDEX('Smelter Reference List'!$C:$C,MATCH($A385,'Smelter Reference List'!$E:$E,0)))</f>
        <v/>
      </c>
      <c r="D385" s="161" t="str">
        <f ca="1">IF(ISERROR($S385),"",OFFSET('Smelter Reference List'!$C$4,$S385-4,0)&amp;"")</f>
        <v/>
      </c>
      <c r="E385" s="161" t="str">
        <f ca="1">IF(ISERROR($S385),"",OFFSET('Smelter Reference List'!$D$4,$S385-4,0)&amp;"")</f>
        <v/>
      </c>
      <c r="F385" s="161" t="str">
        <f ca="1">IF(ISERROR($S385),"",OFFSET('Smelter Reference List'!$E$4,$S385-4,0))</f>
        <v/>
      </c>
      <c r="G385" s="161" t="str">
        <f ca="1">IF(C385=$U$4,"Enter smelter details", IF(ISERROR($S385),"",OFFSET('Smelter Reference List'!$F$4,$S385-4,0)))</f>
        <v/>
      </c>
      <c r="H385" s="247" t="str">
        <f ca="1">IF(ISERROR($S385),"",OFFSET('Smelter Reference List'!$G$4,$S385-4,0))</f>
        <v/>
      </c>
      <c r="I385" s="248" t="str">
        <f ca="1">IF(ISERROR($S385),"",OFFSET('Smelter Reference List'!$H$4,$S385-4,0))</f>
        <v/>
      </c>
      <c r="J385" s="248" t="str">
        <f ca="1">IF(ISERROR($S385),"",OFFSET('Smelter Reference List'!$I$4,$S385-4,0))</f>
        <v/>
      </c>
      <c r="K385" s="245"/>
      <c r="L385" s="245"/>
      <c r="M385" s="245"/>
      <c r="N385" s="245"/>
      <c r="O385" s="245"/>
      <c r="P385" s="245"/>
      <c r="Q385" s="246"/>
      <c r="R385" s="233"/>
      <c r="S385" s="234" t="e">
        <f>IF(C385="",NA(),MATCH($B385&amp;$C385,'Smelter Reference List'!$J:$J,0))</f>
        <v>#N/A</v>
      </c>
      <c r="T385" s="235"/>
      <c r="U385" s="235">
        <f t="shared" ca="1" si="12"/>
        <v>0</v>
      </c>
      <c r="V385" s="235"/>
      <c r="W385" s="235"/>
      <c r="Y385" s="228" t="str">
        <f t="shared" si="13"/>
        <v/>
      </c>
    </row>
    <row r="386" spans="1:25" s="228" customFormat="1" ht="20.399999999999999">
      <c r="A386" s="257"/>
      <c r="B386" s="232" t="str">
        <f>IF(LEN(A386)=0,"",INDEX('Smelter Reference List'!$A:$A,MATCH($A386,'Smelter Reference List'!$E:$E,0)))</f>
        <v/>
      </c>
      <c r="C386" s="297" t="str">
        <f>IF(LEN(A386)=0,"",INDEX('Smelter Reference List'!$C:$C,MATCH($A386,'Smelter Reference List'!$E:$E,0)))</f>
        <v/>
      </c>
      <c r="D386" s="161" t="str">
        <f ca="1">IF(ISERROR($S386),"",OFFSET('Smelter Reference List'!$C$4,$S386-4,0)&amp;"")</f>
        <v/>
      </c>
      <c r="E386" s="161" t="str">
        <f ca="1">IF(ISERROR($S386),"",OFFSET('Smelter Reference List'!$D$4,$S386-4,0)&amp;"")</f>
        <v/>
      </c>
      <c r="F386" s="161" t="str">
        <f ca="1">IF(ISERROR($S386),"",OFFSET('Smelter Reference List'!$E$4,$S386-4,0))</f>
        <v/>
      </c>
      <c r="G386" s="161" t="str">
        <f ca="1">IF(C386=$U$4,"Enter smelter details", IF(ISERROR($S386),"",OFFSET('Smelter Reference List'!$F$4,$S386-4,0)))</f>
        <v/>
      </c>
      <c r="H386" s="247" t="str">
        <f ca="1">IF(ISERROR($S386),"",OFFSET('Smelter Reference List'!$G$4,$S386-4,0))</f>
        <v/>
      </c>
      <c r="I386" s="248" t="str">
        <f ca="1">IF(ISERROR($S386),"",OFFSET('Smelter Reference List'!$H$4,$S386-4,0))</f>
        <v/>
      </c>
      <c r="J386" s="248" t="str">
        <f ca="1">IF(ISERROR($S386),"",OFFSET('Smelter Reference List'!$I$4,$S386-4,0))</f>
        <v/>
      </c>
      <c r="K386" s="245"/>
      <c r="L386" s="245"/>
      <c r="M386" s="245"/>
      <c r="N386" s="245"/>
      <c r="O386" s="245"/>
      <c r="P386" s="245"/>
      <c r="Q386" s="246"/>
      <c r="R386" s="233"/>
      <c r="S386" s="234" t="e">
        <f>IF(C386="",NA(),MATCH($B386&amp;$C386,'Smelter Reference List'!$J:$J,0))</f>
        <v>#N/A</v>
      </c>
      <c r="T386" s="235"/>
      <c r="U386" s="235">
        <f t="shared" ca="1" si="12"/>
        <v>0</v>
      </c>
      <c r="V386" s="235"/>
      <c r="W386" s="235"/>
      <c r="Y386" s="228" t="str">
        <f t="shared" si="13"/>
        <v/>
      </c>
    </row>
    <row r="387" spans="1:25" s="228" customFormat="1" ht="20.399999999999999">
      <c r="A387" s="257"/>
      <c r="B387" s="232" t="str">
        <f>IF(LEN(A387)=0,"",INDEX('Smelter Reference List'!$A:$A,MATCH($A387,'Smelter Reference List'!$E:$E,0)))</f>
        <v/>
      </c>
      <c r="C387" s="297" t="str">
        <f>IF(LEN(A387)=0,"",INDEX('Smelter Reference List'!$C:$C,MATCH($A387,'Smelter Reference List'!$E:$E,0)))</f>
        <v/>
      </c>
      <c r="D387" s="161" t="str">
        <f ca="1">IF(ISERROR($S387),"",OFFSET('Smelter Reference List'!$C$4,$S387-4,0)&amp;"")</f>
        <v/>
      </c>
      <c r="E387" s="161" t="str">
        <f ca="1">IF(ISERROR($S387),"",OFFSET('Smelter Reference List'!$D$4,$S387-4,0)&amp;"")</f>
        <v/>
      </c>
      <c r="F387" s="161" t="str">
        <f ca="1">IF(ISERROR($S387),"",OFFSET('Smelter Reference List'!$E$4,$S387-4,0))</f>
        <v/>
      </c>
      <c r="G387" s="161" t="str">
        <f ca="1">IF(C387=$U$4,"Enter smelter details", IF(ISERROR($S387),"",OFFSET('Smelter Reference List'!$F$4,$S387-4,0)))</f>
        <v/>
      </c>
      <c r="H387" s="247" t="str">
        <f ca="1">IF(ISERROR($S387),"",OFFSET('Smelter Reference List'!$G$4,$S387-4,0))</f>
        <v/>
      </c>
      <c r="I387" s="248" t="str">
        <f ca="1">IF(ISERROR($S387),"",OFFSET('Smelter Reference List'!$H$4,$S387-4,0))</f>
        <v/>
      </c>
      <c r="J387" s="248" t="str">
        <f ca="1">IF(ISERROR($S387),"",OFFSET('Smelter Reference List'!$I$4,$S387-4,0))</f>
        <v/>
      </c>
      <c r="K387" s="245"/>
      <c r="L387" s="245"/>
      <c r="M387" s="245"/>
      <c r="N387" s="245"/>
      <c r="O387" s="245"/>
      <c r="P387" s="245"/>
      <c r="Q387" s="246"/>
      <c r="R387" s="233"/>
      <c r="S387" s="234" t="e">
        <f>IF(C387="",NA(),MATCH($B387&amp;$C387,'Smelter Reference List'!$J:$J,0))</f>
        <v>#N/A</v>
      </c>
      <c r="T387" s="235"/>
      <c r="U387" s="235">
        <f t="shared" ca="1" si="12"/>
        <v>0</v>
      </c>
      <c r="V387" s="235"/>
      <c r="W387" s="235"/>
      <c r="Y387" s="228" t="str">
        <f t="shared" si="13"/>
        <v/>
      </c>
    </row>
    <row r="388" spans="1:25" s="228" customFormat="1" ht="20.399999999999999">
      <c r="A388" s="257"/>
      <c r="B388" s="232" t="str">
        <f>IF(LEN(A388)=0,"",INDEX('Smelter Reference List'!$A:$A,MATCH($A388,'Smelter Reference List'!$E:$E,0)))</f>
        <v/>
      </c>
      <c r="C388" s="297" t="str">
        <f>IF(LEN(A388)=0,"",INDEX('Smelter Reference List'!$C:$C,MATCH($A388,'Smelter Reference List'!$E:$E,0)))</f>
        <v/>
      </c>
      <c r="D388" s="161" t="str">
        <f ca="1">IF(ISERROR($S388),"",OFFSET('Smelter Reference List'!$C$4,$S388-4,0)&amp;"")</f>
        <v/>
      </c>
      <c r="E388" s="161" t="str">
        <f ca="1">IF(ISERROR($S388),"",OFFSET('Smelter Reference List'!$D$4,$S388-4,0)&amp;"")</f>
        <v/>
      </c>
      <c r="F388" s="161" t="str">
        <f ca="1">IF(ISERROR($S388),"",OFFSET('Smelter Reference List'!$E$4,$S388-4,0))</f>
        <v/>
      </c>
      <c r="G388" s="161" t="str">
        <f ca="1">IF(C388=$U$4,"Enter smelter details", IF(ISERROR($S388),"",OFFSET('Smelter Reference List'!$F$4,$S388-4,0)))</f>
        <v/>
      </c>
      <c r="H388" s="247" t="str">
        <f ca="1">IF(ISERROR($S388),"",OFFSET('Smelter Reference List'!$G$4,$S388-4,0))</f>
        <v/>
      </c>
      <c r="I388" s="248" t="str">
        <f ca="1">IF(ISERROR($S388),"",OFFSET('Smelter Reference List'!$H$4,$S388-4,0))</f>
        <v/>
      </c>
      <c r="J388" s="248" t="str">
        <f ca="1">IF(ISERROR($S388),"",OFFSET('Smelter Reference List'!$I$4,$S388-4,0))</f>
        <v/>
      </c>
      <c r="K388" s="245"/>
      <c r="L388" s="245"/>
      <c r="M388" s="245"/>
      <c r="N388" s="245"/>
      <c r="O388" s="245"/>
      <c r="P388" s="245"/>
      <c r="Q388" s="246"/>
      <c r="R388" s="233"/>
      <c r="S388" s="234" t="e">
        <f>IF(C388="",NA(),MATCH($B388&amp;$C388,'Smelter Reference List'!$J:$J,0))</f>
        <v>#N/A</v>
      </c>
      <c r="T388" s="235"/>
      <c r="U388" s="235">
        <f t="shared" ca="1" si="12"/>
        <v>0</v>
      </c>
      <c r="V388" s="235"/>
      <c r="W388" s="235"/>
      <c r="Y388" s="228" t="str">
        <f t="shared" si="13"/>
        <v/>
      </c>
    </row>
    <row r="389" spans="1:25" s="228" customFormat="1" ht="20.399999999999999">
      <c r="A389" s="257"/>
      <c r="B389" s="232" t="str">
        <f>IF(LEN(A389)=0,"",INDEX('Smelter Reference List'!$A:$A,MATCH($A389,'Smelter Reference List'!$E:$E,0)))</f>
        <v/>
      </c>
      <c r="C389" s="297" t="str">
        <f>IF(LEN(A389)=0,"",INDEX('Smelter Reference List'!$C:$C,MATCH($A389,'Smelter Reference List'!$E:$E,0)))</f>
        <v/>
      </c>
      <c r="D389" s="161" t="str">
        <f ca="1">IF(ISERROR($S389),"",OFFSET('Smelter Reference List'!$C$4,$S389-4,0)&amp;"")</f>
        <v/>
      </c>
      <c r="E389" s="161" t="str">
        <f ca="1">IF(ISERROR($S389),"",OFFSET('Smelter Reference List'!$D$4,$S389-4,0)&amp;"")</f>
        <v/>
      </c>
      <c r="F389" s="161" t="str">
        <f ca="1">IF(ISERROR($S389),"",OFFSET('Smelter Reference List'!$E$4,$S389-4,0))</f>
        <v/>
      </c>
      <c r="G389" s="161" t="str">
        <f ca="1">IF(C389=$U$4,"Enter smelter details", IF(ISERROR($S389),"",OFFSET('Smelter Reference List'!$F$4,$S389-4,0)))</f>
        <v/>
      </c>
      <c r="H389" s="247" t="str">
        <f ca="1">IF(ISERROR($S389),"",OFFSET('Smelter Reference List'!$G$4,$S389-4,0))</f>
        <v/>
      </c>
      <c r="I389" s="248" t="str">
        <f ca="1">IF(ISERROR($S389),"",OFFSET('Smelter Reference List'!$H$4,$S389-4,0))</f>
        <v/>
      </c>
      <c r="J389" s="248" t="str">
        <f ca="1">IF(ISERROR($S389),"",OFFSET('Smelter Reference List'!$I$4,$S389-4,0))</f>
        <v/>
      </c>
      <c r="K389" s="245"/>
      <c r="L389" s="245"/>
      <c r="M389" s="245"/>
      <c r="N389" s="245"/>
      <c r="O389" s="245"/>
      <c r="P389" s="245"/>
      <c r="Q389" s="246"/>
      <c r="R389" s="233"/>
      <c r="S389" s="234" t="e">
        <f>IF(C389="",NA(),MATCH($B389&amp;$C389,'Smelter Reference List'!$J:$J,0))</f>
        <v>#N/A</v>
      </c>
      <c r="T389" s="235"/>
      <c r="U389" s="235">
        <f t="shared" ca="1" si="12"/>
        <v>0</v>
      </c>
      <c r="V389" s="235"/>
      <c r="W389" s="235"/>
      <c r="Y389" s="228" t="str">
        <f t="shared" si="13"/>
        <v/>
      </c>
    </row>
    <row r="390" spans="1:25" s="228" customFormat="1" ht="20.399999999999999">
      <c r="A390" s="257"/>
      <c r="B390" s="232" t="str">
        <f>IF(LEN(A390)=0,"",INDEX('Smelter Reference List'!$A:$A,MATCH($A390,'Smelter Reference List'!$E:$E,0)))</f>
        <v/>
      </c>
      <c r="C390" s="297" t="str">
        <f>IF(LEN(A390)=0,"",INDEX('Smelter Reference List'!$C:$C,MATCH($A390,'Smelter Reference List'!$E:$E,0)))</f>
        <v/>
      </c>
      <c r="D390" s="161" t="str">
        <f ca="1">IF(ISERROR($S390),"",OFFSET('Smelter Reference List'!$C$4,$S390-4,0)&amp;"")</f>
        <v/>
      </c>
      <c r="E390" s="161" t="str">
        <f ca="1">IF(ISERROR($S390),"",OFFSET('Smelter Reference List'!$D$4,$S390-4,0)&amp;"")</f>
        <v/>
      </c>
      <c r="F390" s="161" t="str">
        <f ca="1">IF(ISERROR($S390),"",OFFSET('Smelter Reference List'!$E$4,$S390-4,0))</f>
        <v/>
      </c>
      <c r="G390" s="161" t="str">
        <f ca="1">IF(C390=$U$4,"Enter smelter details", IF(ISERROR($S390),"",OFFSET('Smelter Reference List'!$F$4,$S390-4,0)))</f>
        <v/>
      </c>
      <c r="H390" s="247" t="str">
        <f ca="1">IF(ISERROR($S390),"",OFFSET('Smelter Reference List'!$G$4,$S390-4,0))</f>
        <v/>
      </c>
      <c r="I390" s="248" t="str">
        <f ca="1">IF(ISERROR($S390),"",OFFSET('Smelter Reference List'!$H$4,$S390-4,0))</f>
        <v/>
      </c>
      <c r="J390" s="248" t="str">
        <f ca="1">IF(ISERROR($S390),"",OFFSET('Smelter Reference List'!$I$4,$S390-4,0))</f>
        <v/>
      </c>
      <c r="K390" s="245"/>
      <c r="L390" s="245"/>
      <c r="M390" s="245"/>
      <c r="N390" s="245"/>
      <c r="O390" s="245"/>
      <c r="P390" s="245"/>
      <c r="Q390" s="246"/>
      <c r="R390" s="233"/>
      <c r="S390" s="234" t="e">
        <f>IF(C390="",NA(),MATCH($B390&amp;$C390,'Smelter Reference List'!$J:$J,0))</f>
        <v>#N/A</v>
      </c>
      <c r="T390" s="235"/>
      <c r="U390" s="235">
        <f t="shared" ca="1" si="12"/>
        <v>0</v>
      </c>
      <c r="V390" s="235"/>
      <c r="W390" s="235"/>
      <c r="Y390" s="228" t="str">
        <f t="shared" si="13"/>
        <v/>
      </c>
    </row>
    <row r="391" spans="1:25" s="228" customFormat="1" ht="20.399999999999999">
      <c r="A391" s="257"/>
      <c r="B391" s="232" t="str">
        <f>IF(LEN(A391)=0,"",INDEX('Smelter Reference List'!$A:$A,MATCH($A391,'Smelter Reference List'!$E:$E,0)))</f>
        <v/>
      </c>
      <c r="C391" s="297" t="str">
        <f>IF(LEN(A391)=0,"",INDEX('Smelter Reference List'!$C:$C,MATCH($A391,'Smelter Reference List'!$E:$E,0)))</f>
        <v/>
      </c>
      <c r="D391" s="161" t="str">
        <f ca="1">IF(ISERROR($S391),"",OFFSET('Smelter Reference List'!$C$4,$S391-4,0)&amp;"")</f>
        <v/>
      </c>
      <c r="E391" s="161" t="str">
        <f ca="1">IF(ISERROR($S391),"",OFFSET('Smelter Reference List'!$D$4,$S391-4,0)&amp;"")</f>
        <v/>
      </c>
      <c r="F391" s="161" t="str">
        <f ca="1">IF(ISERROR($S391),"",OFFSET('Smelter Reference List'!$E$4,$S391-4,0))</f>
        <v/>
      </c>
      <c r="G391" s="161" t="str">
        <f ca="1">IF(C391=$U$4,"Enter smelter details", IF(ISERROR($S391),"",OFFSET('Smelter Reference List'!$F$4,$S391-4,0)))</f>
        <v/>
      </c>
      <c r="H391" s="247" t="str">
        <f ca="1">IF(ISERROR($S391),"",OFFSET('Smelter Reference List'!$G$4,$S391-4,0))</f>
        <v/>
      </c>
      <c r="I391" s="248" t="str">
        <f ca="1">IF(ISERROR($S391),"",OFFSET('Smelter Reference List'!$H$4,$S391-4,0))</f>
        <v/>
      </c>
      <c r="J391" s="248" t="str">
        <f ca="1">IF(ISERROR($S391),"",OFFSET('Smelter Reference List'!$I$4,$S391-4,0))</f>
        <v/>
      </c>
      <c r="K391" s="245"/>
      <c r="L391" s="245"/>
      <c r="M391" s="245"/>
      <c r="N391" s="245"/>
      <c r="O391" s="245"/>
      <c r="P391" s="245"/>
      <c r="Q391" s="246"/>
      <c r="R391" s="233"/>
      <c r="S391" s="234" t="e">
        <f>IF(C391="",NA(),MATCH($B391&amp;$C391,'Smelter Reference List'!$J:$J,0))</f>
        <v>#N/A</v>
      </c>
      <c r="T391" s="235"/>
      <c r="U391" s="235">
        <f t="shared" ca="1" si="12"/>
        <v>0</v>
      </c>
      <c r="V391" s="235"/>
      <c r="W391" s="235"/>
      <c r="Y391" s="228" t="str">
        <f t="shared" si="13"/>
        <v/>
      </c>
    </row>
    <row r="392" spans="1:25" s="228" customFormat="1" ht="20.399999999999999">
      <c r="A392" s="257"/>
      <c r="B392" s="232" t="str">
        <f>IF(LEN(A392)=0,"",INDEX('Smelter Reference List'!$A:$A,MATCH($A392,'Smelter Reference List'!$E:$E,0)))</f>
        <v/>
      </c>
      <c r="C392" s="297" t="str">
        <f>IF(LEN(A392)=0,"",INDEX('Smelter Reference List'!$C:$C,MATCH($A392,'Smelter Reference List'!$E:$E,0)))</f>
        <v/>
      </c>
      <c r="D392" s="161" t="str">
        <f ca="1">IF(ISERROR($S392),"",OFFSET('Smelter Reference List'!$C$4,$S392-4,0)&amp;"")</f>
        <v/>
      </c>
      <c r="E392" s="161" t="str">
        <f ca="1">IF(ISERROR($S392),"",OFFSET('Smelter Reference List'!$D$4,$S392-4,0)&amp;"")</f>
        <v/>
      </c>
      <c r="F392" s="161" t="str">
        <f ca="1">IF(ISERROR($S392),"",OFFSET('Smelter Reference List'!$E$4,$S392-4,0))</f>
        <v/>
      </c>
      <c r="G392" s="161" t="str">
        <f ca="1">IF(C392=$U$4,"Enter smelter details", IF(ISERROR($S392),"",OFFSET('Smelter Reference List'!$F$4,$S392-4,0)))</f>
        <v/>
      </c>
      <c r="H392" s="247" t="str">
        <f ca="1">IF(ISERROR($S392),"",OFFSET('Smelter Reference List'!$G$4,$S392-4,0))</f>
        <v/>
      </c>
      <c r="I392" s="248" t="str">
        <f ca="1">IF(ISERROR($S392),"",OFFSET('Smelter Reference List'!$H$4,$S392-4,0))</f>
        <v/>
      </c>
      <c r="J392" s="248" t="str">
        <f ca="1">IF(ISERROR($S392),"",OFFSET('Smelter Reference List'!$I$4,$S392-4,0))</f>
        <v/>
      </c>
      <c r="K392" s="245"/>
      <c r="L392" s="245"/>
      <c r="M392" s="245"/>
      <c r="N392" s="245"/>
      <c r="O392" s="245"/>
      <c r="P392" s="245"/>
      <c r="Q392" s="246"/>
      <c r="R392" s="233"/>
      <c r="S392" s="234" t="e">
        <f>IF(C392="",NA(),MATCH($B392&amp;$C392,'Smelter Reference List'!$J:$J,0))</f>
        <v>#N/A</v>
      </c>
      <c r="T392" s="235"/>
      <c r="U392" s="235">
        <f t="shared" ca="1" si="12"/>
        <v>0</v>
      </c>
      <c r="V392" s="235"/>
      <c r="W392" s="235"/>
      <c r="Y392" s="228" t="str">
        <f t="shared" si="13"/>
        <v/>
      </c>
    </row>
    <row r="393" spans="1:25" s="228" customFormat="1" ht="20.399999999999999">
      <c r="A393" s="257"/>
      <c r="B393" s="232" t="str">
        <f>IF(LEN(A393)=0,"",INDEX('Smelter Reference List'!$A:$A,MATCH($A393,'Smelter Reference List'!$E:$E,0)))</f>
        <v/>
      </c>
      <c r="C393" s="297" t="str">
        <f>IF(LEN(A393)=0,"",INDEX('Smelter Reference List'!$C:$C,MATCH($A393,'Smelter Reference List'!$E:$E,0)))</f>
        <v/>
      </c>
      <c r="D393" s="161" t="str">
        <f ca="1">IF(ISERROR($S393),"",OFFSET('Smelter Reference List'!$C$4,$S393-4,0)&amp;"")</f>
        <v/>
      </c>
      <c r="E393" s="161" t="str">
        <f ca="1">IF(ISERROR($S393),"",OFFSET('Smelter Reference List'!$D$4,$S393-4,0)&amp;"")</f>
        <v/>
      </c>
      <c r="F393" s="161" t="str">
        <f ca="1">IF(ISERROR($S393),"",OFFSET('Smelter Reference List'!$E$4,$S393-4,0))</f>
        <v/>
      </c>
      <c r="G393" s="161" t="str">
        <f ca="1">IF(C393=$U$4,"Enter smelter details", IF(ISERROR($S393),"",OFFSET('Smelter Reference List'!$F$4,$S393-4,0)))</f>
        <v/>
      </c>
      <c r="H393" s="247" t="str">
        <f ca="1">IF(ISERROR($S393),"",OFFSET('Smelter Reference List'!$G$4,$S393-4,0))</f>
        <v/>
      </c>
      <c r="I393" s="248" t="str">
        <f ca="1">IF(ISERROR($S393),"",OFFSET('Smelter Reference List'!$H$4,$S393-4,0))</f>
        <v/>
      </c>
      <c r="J393" s="248" t="str">
        <f ca="1">IF(ISERROR($S393),"",OFFSET('Smelter Reference List'!$I$4,$S393-4,0))</f>
        <v/>
      </c>
      <c r="K393" s="245"/>
      <c r="L393" s="245"/>
      <c r="M393" s="245"/>
      <c r="N393" s="245"/>
      <c r="O393" s="245"/>
      <c r="P393" s="245"/>
      <c r="Q393" s="246"/>
      <c r="R393" s="233"/>
      <c r="S393" s="234" t="e">
        <f>IF(C393="",NA(),MATCH($B393&amp;$C393,'Smelter Reference List'!$J:$J,0))</f>
        <v>#N/A</v>
      </c>
      <c r="T393" s="235"/>
      <c r="U393" s="235">
        <f t="shared" ca="1" si="12"/>
        <v>0</v>
      </c>
      <c r="V393" s="235"/>
      <c r="W393" s="235"/>
      <c r="Y393" s="228" t="str">
        <f t="shared" si="13"/>
        <v/>
      </c>
    </row>
    <row r="394" spans="1:25" s="228" customFormat="1" ht="20.399999999999999">
      <c r="A394" s="257"/>
      <c r="B394" s="232" t="str">
        <f>IF(LEN(A394)=0,"",INDEX('Smelter Reference List'!$A:$A,MATCH($A394,'Smelter Reference List'!$E:$E,0)))</f>
        <v/>
      </c>
      <c r="C394" s="297" t="str">
        <f>IF(LEN(A394)=0,"",INDEX('Smelter Reference List'!$C:$C,MATCH($A394,'Smelter Reference List'!$E:$E,0)))</f>
        <v/>
      </c>
      <c r="D394" s="161" t="str">
        <f ca="1">IF(ISERROR($S394),"",OFFSET('Smelter Reference List'!$C$4,$S394-4,0)&amp;"")</f>
        <v/>
      </c>
      <c r="E394" s="161" t="str">
        <f ca="1">IF(ISERROR($S394),"",OFFSET('Smelter Reference List'!$D$4,$S394-4,0)&amp;"")</f>
        <v/>
      </c>
      <c r="F394" s="161" t="str">
        <f ca="1">IF(ISERROR($S394),"",OFFSET('Smelter Reference List'!$E$4,$S394-4,0))</f>
        <v/>
      </c>
      <c r="G394" s="161" t="str">
        <f ca="1">IF(C394=$U$4,"Enter smelter details", IF(ISERROR($S394),"",OFFSET('Smelter Reference List'!$F$4,$S394-4,0)))</f>
        <v/>
      </c>
      <c r="H394" s="247" t="str">
        <f ca="1">IF(ISERROR($S394),"",OFFSET('Smelter Reference List'!$G$4,$S394-4,0))</f>
        <v/>
      </c>
      <c r="I394" s="248" t="str">
        <f ca="1">IF(ISERROR($S394),"",OFFSET('Smelter Reference List'!$H$4,$S394-4,0))</f>
        <v/>
      </c>
      <c r="J394" s="248" t="str">
        <f ca="1">IF(ISERROR($S394),"",OFFSET('Smelter Reference List'!$I$4,$S394-4,0))</f>
        <v/>
      </c>
      <c r="K394" s="245"/>
      <c r="L394" s="245"/>
      <c r="M394" s="245"/>
      <c r="N394" s="245"/>
      <c r="O394" s="245"/>
      <c r="P394" s="245"/>
      <c r="Q394" s="246"/>
      <c r="R394" s="233"/>
      <c r="S394" s="234" t="e">
        <f>IF(C394="",NA(),MATCH($B394&amp;$C394,'Smelter Reference List'!$J:$J,0))</f>
        <v>#N/A</v>
      </c>
      <c r="T394" s="235"/>
      <c r="U394" s="235">
        <f t="shared" ca="1" si="12"/>
        <v>0</v>
      </c>
      <c r="V394" s="235"/>
      <c r="W394" s="235"/>
      <c r="Y394" s="228" t="str">
        <f t="shared" si="13"/>
        <v/>
      </c>
    </row>
    <row r="395" spans="1:25" s="228" customFormat="1" ht="20.399999999999999">
      <c r="A395" s="257"/>
      <c r="B395" s="232" t="str">
        <f>IF(LEN(A395)=0,"",INDEX('Smelter Reference List'!$A:$A,MATCH($A395,'Smelter Reference List'!$E:$E,0)))</f>
        <v/>
      </c>
      <c r="C395" s="297" t="str">
        <f>IF(LEN(A395)=0,"",INDEX('Smelter Reference List'!$C:$C,MATCH($A395,'Smelter Reference List'!$E:$E,0)))</f>
        <v/>
      </c>
      <c r="D395" s="161" t="str">
        <f ca="1">IF(ISERROR($S395),"",OFFSET('Smelter Reference List'!$C$4,$S395-4,0)&amp;"")</f>
        <v/>
      </c>
      <c r="E395" s="161" t="str">
        <f ca="1">IF(ISERROR($S395),"",OFFSET('Smelter Reference List'!$D$4,$S395-4,0)&amp;"")</f>
        <v/>
      </c>
      <c r="F395" s="161" t="str">
        <f ca="1">IF(ISERROR($S395),"",OFFSET('Smelter Reference List'!$E$4,$S395-4,0))</f>
        <v/>
      </c>
      <c r="G395" s="161" t="str">
        <f ca="1">IF(C395=$U$4,"Enter smelter details", IF(ISERROR($S395),"",OFFSET('Smelter Reference List'!$F$4,$S395-4,0)))</f>
        <v/>
      </c>
      <c r="H395" s="247" t="str">
        <f ca="1">IF(ISERROR($S395),"",OFFSET('Smelter Reference List'!$G$4,$S395-4,0))</f>
        <v/>
      </c>
      <c r="I395" s="248" t="str">
        <f ca="1">IF(ISERROR($S395),"",OFFSET('Smelter Reference List'!$H$4,$S395-4,0))</f>
        <v/>
      </c>
      <c r="J395" s="248" t="str">
        <f ca="1">IF(ISERROR($S395),"",OFFSET('Smelter Reference List'!$I$4,$S395-4,0))</f>
        <v/>
      </c>
      <c r="K395" s="245"/>
      <c r="L395" s="245"/>
      <c r="M395" s="245"/>
      <c r="N395" s="245"/>
      <c r="O395" s="245"/>
      <c r="P395" s="245"/>
      <c r="Q395" s="246"/>
      <c r="R395" s="233"/>
      <c r="S395" s="234" t="e">
        <f>IF(C395="",NA(),MATCH($B395&amp;$C395,'Smelter Reference List'!$J:$J,0))</f>
        <v>#N/A</v>
      </c>
      <c r="T395" s="235"/>
      <c r="U395" s="235">
        <f t="shared" ca="1" si="12"/>
        <v>0</v>
      </c>
      <c r="V395" s="235"/>
      <c r="W395" s="235"/>
      <c r="Y395" s="228" t="str">
        <f t="shared" si="13"/>
        <v/>
      </c>
    </row>
    <row r="396" spans="1:25" s="228" customFormat="1" ht="20.399999999999999">
      <c r="A396" s="257"/>
      <c r="B396" s="232" t="str">
        <f>IF(LEN(A396)=0,"",INDEX('Smelter Reference List'!$A:$A,MATCH($A396,'Smelter Reference List'!$E:$E,0)))</f>
        <v/>
      </c>
      <c r="C396" s="297" t="str">
        <f>IF(LEN(A396)=0,"",INDEX('Smelter Reference List'!$C:$C,MATCH($A396,'Smelter Reference List'!$E:$E,0)))</f>
        <v/>
      </c>
      <c r="D396" s="161" t="str">
        <f ca="1">IF(ISERROR($S396),"",OFFSET('Smelter Reference List'!$C$4,$S396-4,0)&amp;"")</f>
        <v/>
      </c>
      <c r="E396" s="161" t="str">
        <f ca="1">IF(ISERROR($S396),"",OFFSET('Smelter Reference List'!$D$4,$S396-4,0)&amp;"")</f>
        <v/>
      </c>
      <c r="F396" s="161" t="str">
        <f ca="1">IF(ISERROR($S396),"",OFFSET('Smelter Reference List'!$E$4,$S396-4,0))</f>
        <v/>
      </c>
      <c r="G396" s="161" t="str">
        <f ca="1">IF(C396=$U$4,"Enter smelter details", IF(ISERROR($S396),"",OFFSET('Smelter Reference List'!$F$4,$S396-4,0)))</f>
        <v/>
      </c>
      <c r="H396" s="247" t="str">
        <f ca="1">IF(ISERROR($S396),"",OFFSET('Smelter Reference List'!$G$4,$S396-4,0))</f>
        <v/>
      </c>
      <c r="I396" s="248" t="str">
        <f ca="1">IF(ISERROR($S396),"",OFFSET('Smelter Reference List'!$H$4,$S396-4,0))</f>
        <v/>
      </c>
      <c r="J396" s="248" t="str">
        <f ca="1">IF(ISERROR($S396),"",OFFSET('Smelter Reference List'!$I$4,$S396-4,0))</f>
        <v/>
      </c>
      <c r="K396" s="245"/>
      <c r="L396" s="245"/>
      <c r="M396" s="245"/>
      <c r="N396" s="245"/>
      <c r="O396" s="245"/>
      <c r="P396" s="245"/>
      <c r="Q396" s="246"/>
      <c r="R396" s="233"/>
      <c r="S396" s="234" t="e">
        <f>IF(C396="",NA(),MATCH($B396&amp;$C396,'Smelter Reference List'!$J:$J,0))</f>
        <v>#N/A</v>
      </c>
      <c r="T396" s="235"/>
      <c r="U396" s="235">
        <f t="shared" ca="1" si="12"/>
        <v>0</v>
      </c>
      <c r="V396" s="235"/>
      <c r="W396" s="235"/>
      <c r="Y396" s="228" t="str">
        <f t="shared" si="13"/>
        <v/>
      </c>
    </row>
    <row r="397" spans="1:25" s="228" customFormat="1" ht="20.399999999999999">
      <c r="A397" s="257"/>
      <c r="B397" s="232" t="str">
        <f>IF(LEN(A397)=0,"",INDEX('Smelter Reference List'!$A:$A,MATCH($A397,'Smelter Reference List'!$E:$E,0)))</f>
        <v/>
      </c>
      <c r="C397" s="297" t="str">
        <f>IF(LEN(A397)=0,"",INDEX('Smelter Reference List'!$C:$C,MATCH($A397,'Smelter Reference List'!$E:$E,0)))</f>
        <v/>
      </c>
      <c r="D397" s="161" t="str">
        <f ca="1">IF(ISERROR($S397),"",OFFSET('Smelter Reference List'!$C$4,$S397-4,0)&amp;"")</f>
        <v/>
      </c>
      <c r="E397" s="161" t="str">
        <f ca="1">IF(ISERROR($S397),"",OFFSET('Smelter Reference List'!$D$4,$S397-4,0)&amp;"")</f>
        <v/>
      </c>
      <c r="F397" s="161" t="str">
        <f ca="1">IF(ISERROR($S397),"",OFFSET('Smelter Reference List'!$E$4,$S397-4,0))</f>
        <v/>
      </c>
      <c r="G397" s="161" t="str">
        <f ca="1">IF(C397=$U$4,"Enter smelter details", IF(ISERROR($S397),"",OFFSET('Smelter Reference List'!$F$4,$S397-4,0)))</f>
        <v/>
      </c>
      <c r="H397" s="247" t="str">
        <f ca="1">IF(ISERROR($S397),"",OFFSET('Smelter Reference List'!$G$4,$S397-4,0))</f>
        <v/>
      </c>
      <c r="I397" s="248" t="str">
        <f ca="1">IF(ISERROR($S397),"",OFFSET('Smelter Reference List'!$H$4,$S397-4,0))</f>
        <v/>
      </c>
      <c r="J397" s="248" t="str">
        <f ca="1">IF(ISERROR($S397),"",OFFSET('Smelter Reference List'!$I$4,$S397-4,0))</f>
        <v/>
      </c>
      <c r="K397" s="245"/>
      <c r="L397" s="245"/>
      <c r="M397" s="245"/>
      <c r="N397" s="245"/>
      <c r="O397" s="245"/>
      <c r="P397" s="245"/>
      <c r="Q397" s="246"/>
      <c r="R397" s="233"/>
      <c r="S397" s="234" t="e">
        <f>IF(C397="",NA(),MATCH($B397&amp;$C397,'Smelter Reference List'!$J:$J,0))</f>
        <v>#N/A</v>
      </c>
      <c r="T397" s="235"/>
      <c r="U397" s="235">
        <f t="shared" ca="1" si="12"/>
        <v>0</v>
      </c>
      <c r="V397" s="235"/>
      <c r="W397" s="235"/>
      <c r="Y397" s="228" t="str">
        <f t="shared" si="13"/>
        <v/>
      </c>
    </row>
    <row r="398" spans="1:25" s="228" customFormat="1" ht="20.399999999999999">
      <c r="A398" s="257"/>
      <c r="B398" s="232" t="str">
        <f>IF(LEN(A398)=0,"",INDEX('Smelter Reference List'!$A:$A,MATCH($A398,'Smelter Reference List'!$E:$E,0)))</f>
        <v/>
      </c>
      <c r="C398" s="297" t="str">
        <f>IF(LEN(A398)=0,"",INDEX('Smelter Reference List'!$C:$C,MATCH($A398,'Smelter Reference List'!$E:$E,0)))</f>
        <v/>
      </c>
      <c r="D398" s="161" t="str">
        <f ca="1">IF(ISERROR($S398),"",OFFSET('Smelter Reference List'!$C$4,$S398-4,0)&amp;"")</f>
        <v/>
      </c>
      <c r="E398" s="161" t="str">
        <f ca="1">IF(ISERROR($S398),"",OFFSET('Smelter Reference List'!$D$4,$S398-4,0)&amp;"")</f>
        <v/>
      </c>
      <c r="F398" s="161" t="str">
        <f ca="1">IF(ISERROR($S398),"",OFFSET('Smelter Reference List'!$E$4,$S398-4,0))</f>
        <v/>
      </c>
      <c r="G398" s="161" t="str">
        <f ca="1">IF(C398=$U$4,"Enter smelter details", IF(ISERROR($S398),"",OFFSET('Smelter Reference List'!$F$4,$S398-4,0)))</f>
        <v/>
      </c>
      <c r="H398" s="247" t="str">
        <f ca="1">IF(ISERROR($S398),"",OFFSET('Smelter Reference List'!$G$4,$S398-4,0))</f>
        <v/>
      </c>
      <c r="I398" s="248" t="str">
        <f ca="1">IF(ISERROR($S398),"",OFFSET('Smelter Reference List'!$H$4,$S398-4,0))</f>
        <v/>
      </c>
      <c r="J398" s="248" t="str">
        <f ca="1">IF(ISERROR($S398),"",OFFSET('Smelter Reference List'!$I$4,$S398-4,0))</f>
        <v/>
      </c>
      <c r="K398" s="245"/>
      <c r="L398" s="245"/>
      <c r="M398" s="245"/>
      <c r="N398" s="245"/>
      <c r="O398" s="245"/>
      <c r="P398" s="245"/>
      <c r="Q398" s="246"/>
      <c r="R398" s="233"/>
      <c r="S398" s="234" t="e">
        <f>IF(C398="",NA(),MATCH($B398&amp;$C398,'Smelter Reference List'!$J:$J,0))</f>
        <v>#N/A</v>
      </c>
      <c r="T398" s="235"/>
      <c r="U398" s="235">
        <f t="shared" ca="1" si="12"/>
        <v>0</v>
      </c>
      <c r="V398" s="235"/>
      <c r="W398" s="235"/>
      <c r="Y398" s="228" t="str">
        <f t="shared" si="13"/>
        <v/>
      </c>
    </row>
    <row r="399" spans="1:25" s="228" customFormat="1" ht="20.399999999999999">
      <c r="A399" s="257"/>
      <c r="B399" s="232" t="str">
        <f>IF(LEN(A399)=0,"",INDEX('Smelter Reference List'!$A:$A,MATCH($A399,'Smelter Reference List'!$E:$E,0)))</f>
        <v/>
      </c>
      <c r="C399" s="297" t="str">
        <f>IF(LEN(A399)=0,"",INDEX('Smelter Reference List'!$C:$C,MATCH($A399,'Smelter Reference List'!$E:$E,0)))</f>
        <v/>
      </c>
      <c r="D399" s="161" t="str">
        <f ca="1">IF(ISERROR($S399),"",OFFSET('Smelter Reference List'!$C$4,$S399-4,0)&amp;"")</f>
        <v/>
      </c>
      <c r="E399" s="161" t="str">
        <f ca="1">IF(ISERROR($S399),"",OFFSET('Smelter Reference List'!$D$4,$S399-4,0)&amp;"")</f>
        <v/>
      </c>
      <c r="F399" s="161" t="str">
        <f ca="1">IF(ISERROR($S399),"",OFFSET('Smelter Reference List'!$E$4,$S399-4,0))</f>
        <v/>
      </c>
      <c r="G399" s="161" t="str">
        <f ca="1">IF(C399=$U$4,"Enter smelter details", IF(ISERROR($S399),"",OFFSET('Smelter Reference List'!$F$4,$S399-4,0)))</f>
        <v/>
      </c>
      <c r="H399" s="247" t="str">
        <f ca="1">IF(ISERROR($S399),"",OFFSET('Smelter Reference List'!$G$4,$S399-4,0))</f>
        <v/>
      </c>
      <c r="I399" s="248" t="str">
        <f ca="1">IF(ISERROR($S399),"",OFFSET('Smelter Reference List'!$H$4,$S399-4,0))</f>
        <v/>
      </c>
      <c r="J399" s="248" t="str">
        <f ca="1">IF(ISERROR($S399),"",OFFSET('Smelter Reference List'!$I$4,$S399-4,0))</f>
        <v/>
      </c>
      <c r="K399" s="245"/>
      <c r="L399" s="245"/>
      <c r="M399" s="245"/>
      <c r="N399" s="245"/>
      <c r="O399" s="245"/>
      <c r="P399" s="245"/>
      <c r="Q399" s="246"/>
      <c r="R399" s="233"/>
      <c r="S399" s="234" t="e">
        <f>IF(C399="",NA(),MATCH($B399&amp;$C399,'Smelter Reference List'!$J:$J,0))</f>
        <v>#N/A</v>
      </c>
      <c r="T399" s="235"/>
      <c r="U399" s="235">
        <f t="shared" ca="1" si="12"/>
        <v>0</v>
      </c>
      <c r="V399" s="235"/>
      <c r="W399" s="235"/>
      <c r="Y399" s="228" t="str">
        <f t="shared" si="13"/>
        <v/>
      </c>
    </row>
    <row r="400" spans="1:25" s="228" customFormat="1" ht="20.399999999999999">
      <c r="A400" s="257"/>
      <c r="B400" s="232" t="str">
        <f>IF(LEN(A400)=0,"",INDEX('Smelter Reference List'!$A:$A,MATCH($A400,'Smelter Reference List'!$E:$E,0)))</f>
        <v/>
      </c>
      <c r="C400" s="297" t="str">
        <f>IF(LEN(A400)=0,"",INDEX('Smelter Reference List'!$C:$C,MATCH($A400,'Smelter Reference List'!$E:$E,0)))</f>
        <v/>
      </c>
      <c r="D400" s="161" t="str">
        <f ca="1">IF(ISERROR($S400),"",OFFSET('Smelter Reference List'!$C$4,$S400-4,0)&amp;"")</f>
        <v/>
      </c>
      <c r="E400" s="161" t="str">
        <f ca="1">IF(ISERROR($S400),"",OFFSET('Smelter Reference List'!$D$4,$S400-4,0)&amp;"")</f>
        <v/>
      </c>
      <c r="F400" s="161" t="str">
        <f ca="1">IF(ISERROR($S400),"",OFFSET('Smelter Reference List'!$E$4,$S400-4,0))</f>
        <v/>
      </c>
      <c r="G400" s="161" t="str">
        <f ca="1">IF(C400=$U$4,"Enter smelter details", IF(ISERROR($S400),"",OFFSET('Smelter Reference List'!$F$4,$S400-4,0)))</f>
        <v/>
      </c>
      <c r="H400" s="247" t="str">
        <f ca="1">IF(ISERROR($S400),"",OFFSET('Smelter Reference List'!$G$4,$S400-4,0))</f>
        <v/>
      </c>
      <c r="I400" s="248" t="str">
        <f ca="1">IF(ISERROR($S400),"",OFFSET('Smelter Reference List'!$H$4,$S400-4,0))</f>
        <v/>
      </c>
      <c r="J400" s="248" t="str">
        <f ca="1">IF(ISERROR($S400),"",OFFSET('Smelter Reference List'!$I$4,$S400-4,0))</f>
        <v/>
      </c>
      <c r="K400" s="245"/>
      <c r="L400" s="245"/>
      <c r="M400" s="245"/>
      <c r="N400" s="245"/>
      <c r="O400" s="245"/>
      <c r="P400" s="245"/>
      <c r="Q400" s="246"/>
      <c r="R400" s="233"/>
      <c r="S400" s="234" t="e">
        <f>IF(C400="",NA(),MATCH($B400&amp;$C400,'Smelter Reference List'!$J:$J,0))</f>
        <v>#N/A</v>
      </c>
      <c r="T400" s="235"/>
      <c r="U400" s="235">
        <f t="shared" ca="1" si="12"/>
        <v>0</v>
      </c>
      <c r="V400" s="235"/>
      <c r="W400" s="235"/>
      <c r="Y400" s="228" t="str">
        <f t="shared" si="13"/>
        <v/>
      </c>
    </row>
    <row r="401" spans="1:25" s="228" customFormat="1" ht="20.399999999999999">
      <c r="A401" s="257"/>
      <c r="B401" s="232" t="str">
        <f>IF(LEN(A401)=0,"",INDEX('Smelter Reference List'!$A:$A,MATCH($A401,'Smelter Reference List'!$E:$E,0)))</f>
        <v/>
      </c>
      <c r="C401" s="297" t="str">
        <f>IF(LEN(A401)=0,"",INDEX('Smelter Reference List'!$C:$C,MATCH($A401,'Smelter Reference List'!$E:$E,0)))</f>
        <v/>
      </c>
      <c r="D401" s="161" t="str">
        <f ca="1">IF(ISERROR($S401),"",OFFSET('Smelter Reference List'!$C$4,$S401-4,0)&amp;"")</f>
        <v/>
      </c>
      <c r="E401" s="161" t="str">
        <f ca="1">IF(ISERROR($S401),"",OFFSET('Smelter Reference List'!$D$4,$S401-4,0)&amp;"")</f>
        <v/>
      </c>
      <c r="F401" s="161" t="str">
        <f ca="1">IF(ISERROR($S401),"",OFFSET('Smelter Reference List'!$E$4,$S401-4,0))</f>
        <v/>
      </c>
      <c r="G401" s="161" t="str">
        <f ca="1">IF(C401=$U$4,"Enter smelter details", IF(ISERROR($S401),"",OFFSET('Smelter Reference List'!$F$4,$S401-4,0)))</f>
        <v/>
      </c>
      <c r="H401" s="247" t="str">
        <f ca="1">IF(ISERROR($S401),"",OFFSET('Smelter Reference List'!$G$4,$S401-4,0))</f>
        <v/>
      </c>
      <c r="I401" s="248" t="str">
        <f ca="1">IF(ISERROR($S401),"",OFFSET('Smelter Reference List'!$H$4,$S401-4,0))</f>
        <v/>
      </c>
      <c r="J401" s="248" t="str">
        <f ca="1">IF(ISERROR($S401),"",OFFSET('Smelter Reference List'!$I$4,$S401-4,0))</f>
        <v/>
      </c>
      <c r="K401" s="245"/>
      <c r="L401" s="245"/>
      <c r="M401" s="245"/>
      <c r="N401" s="245"/>
      <c r="O401" s="245"/>
      <c r="P401" s="245"/>
      <c r="Q401" s="246"/>
      <c r="R401" s="233"/>
      <c r="S401" s="234" t="e">
        <f>IF(C401="",NA(),MATCH($B401&amp;$C401,'Smelter Reference List'!$J:$J,0))</f>
        <v>#N/A</v>
      </c>
      <c r="T401" s="235"/>
      <c r="U401" s="235">
        <f t="shared" ca="1" si="12"/>
        <v>0</v>
      </c>
      <c r="V401" s="235"/>
      <c r="W401" s="235"/>
      <c r="Y401" s="228" t="str">
        <f t="shared" si="13"/>
        <v/>
      </c>
    </row>
    <row r="402" spans="1:25" s="228" customFormat="1" ht="20.399999999999999">
      <c r="A402" s="257"/>
      <c r="B402" s="232" t="str">
        <f>IF(LEN(A402)=0,"",INDEX('Smelter Reference List'!$A:$A,MATCH($A402,'Smelter Reference List'!$E:$E,0)))</f>
        <v/>
      </c>
      <c r="C402" s="297" t="str">
        <f>IF(LEN(A402)=0,"",INDEX('Smelter Reference List'!$C:$C,MATCH($A402,'Smelter Reference List'!$E:$E,0)))</f>
        <v/>
      </c>
      <c r="D402" s="161" t="str">
        <f ca="1">IF(ISERROR($S402),"",OFFSET('Smelter Reference List'!$C$4,$S402-4,0)&amp;"")</f>
        <v/>
      </c>
      <c r="E402" s="161" t="str">
        <f ca="1">IF(ISERROR($S402),"",OFFSET('Smelter Reference List'!$D$4,$S402-4,0)&amp;"")</f>
        <v/>
      </c>
      <c r="F402" s="161" t="str">
        <f ca="1">IF(ISERROR($S402),"",OFFSET('Smelter Reference List'!$E$4,$S402-4,0))</f>
        <v/>
      </c>
      <c r="G402" s="161" t="str">
        <f ca="1">IF(C402=$U$4,"Enter smelter details", IF(ISERROR($S402),"",OFFSET('Smelter Reference List'!$F$4,$S402-4,0)))</f>
        <v/>
      </c>
      <c r="H402" s="247" t="str">
        <f ca="1">IF(ISERROR($S402),"",OFFSET('Smelter Reference List'!$G$4,$S402-4,0))</f>
        <v/>
      </c>
      <c r="I402" s="248" t="str">
        <f ca="1">IF(ISERROR($S402),"",OFFSET('Smelter Reference List'!$H$4,$S402-4,0))</f>
        <v/>
      </c>
      <c r="J402" s="248" t="str">
        <f ca="1">IF(ISERROR($S402),"",OFFSET('Smelter Reference List'!$I$4,$S402-4,0))</f>
        <v/>
      </c>
      <c r="K402" s="245"/>
      <c r="L402" s="245"/>
      <c r="M402" s="245"/>
      <c r="N402" s="245"/>
      <c r="O402" s="245"/>
      <c r="P402" s="245"/>
      <c r="Q402" s="246"/>
      <c r="R402" s="233"/>
      <c r="S402" s="234" t="e">
        <f>IF(C402="",NA(),MATCH($B402&amp;$C402,'Smelter Reference List'!$J:$J,0))</f>
        <v>#N/A</v>
      </c>
      <c r="T402" s="235"/>
      <c r="U402" s="235">
        <f t="shared" ca="1" si="12"/>
        <v>0</v>
      </c>
      <c r="V402" s="235"/>
      <c r="W402" s="235"/>
      <c r="Y402" s="228" t="str">
        <f t="shared" si="13"/>
        <v/>
      </c>
    </row>
    <row r="403" spans="1:25" s="228" customFormat="1" ht="20.399999999999999">
      <c r="A403" s="257"/>
      <c r="B403" s="232" t="str">
        <f>IF(LEN(A403)=0,"",INDEX('Smelter Reference List'!$A:$A,MATCH($A403,'Smelter Reference List'!$E:$E,0)))</f>
        <v/>
      </c>
      <c r="C403" s="297" t="str">
        <f>IF(LEN(A403)=0,"",INDEX('Smelter Reference List'!$C:$C,MATCH($A403,'Smelter Reference List'!$E:$E,0)))</f>
        <v/>
      </c>
      <c r="D403" s="161" t="str">
        <f ca="1">IF(ISERROR($S403),"",OFFSET('Smelter Reference List'!$C$4,$S403-4,0)&amp;"")</f>
        <v/>
      </c>
      <c r="E403" s="161" t="str">
        <f ca="1">IF(ISERROR($S403),"",OFFSET('Smelter Reference List'!$D$4,$S403-4,0)&amp;"")</f>
        <v/>
      </c>
      <c r="F403" s="161" t="str">
        <f ca="1">IF(ISERROR($S403),"",OFFSET('Smelter Reference List'!$E$4,$S403-4,0))</f>
        <v/>
      </c>
      <c r="G403" s="161" t="str">
        <f ca="1">IF(C403=$U$4,"Enter smelter details", IF(ISERROR($S403),"",OFFSET('Smelter Reference List'!$F$4,$S403-4,0)))</f>
        <v/>
      </c>
      <c r="H403" s="247" t="str">
        <f ca="1">IF(ISERROR($S403),"",OFFSET('Smelter Reference List'!$G$4,$S403-4,0))</f>
        <v/>
      </c>
      <c r="I403" s="248" t="str">
        <f ca="1">IF(ISERROR($S403),"",OFFSET('Smelter Reference List'!$H$4,$S403-4,0))</f>
        <v/>
      </c>
      <c r="J403" s="248" t="str">
        <f ca="1">IF(ISERROR($S403),"",OFFSET('Smelter Reference List'!$I$4,$S403-4,0))</f>
        <v/>
      </c>
      <c r="K403" s="245"/>
      <c r="L403" s="245"/>
      <c r="M403" s="245"/>
      <c r="N403" s="245"/>
      <c r="O403" s="245"/>
      <c r="P403" s="245"/>
      <c r="Q403" s="246"/>
      <c r="R403" s="233"/>
      <c r="S403" s="234" t="e">
        <f>IF(C403="",NA(),MATCH($B403&amp;$C403,'Smelter Reference List'!$J:$J,0))</f>
        <v>#N/A</v>
      </c>
      <c r="T403" s="235"/>
      <c r="U403" s="235">
        <f t="shared" ca="1" si="12"/>
        <v>0</v>
      </c>
      <c r="V403" s="235"/>
      <c r="W403" s="235"/>
      <c r="Y403" s="228" t="str">
        <f t="shared" si="13"/>
        <v/>
      </c>
    </row>
    <row r="404" spans="1:25" s="228" customFormat="1" ht="20.399999999999999">
      <c r="A404" s="257"/>
      <c r="B404" s="232" t="str">
        <f>IF(LEN(A404)=0,"",INDEX('Smelter Reference List'!$A:$A,MATCH($A404,'Smelter Reference List'!$E:$E,0)))</f>
        <v/>
      </c>
      <c r="C404" s="297" t="str">
        <f>IF(LEN(A404)=0,"",INDEX('Smelter Reference List'!$C:$C,MATCH($A404,'Smelter Reference List'!$E:$E,0)))</f>
        <v/>
      </c>
      <c r="D404" s="161" t="str">
        <f ca="1">IF(ISERROR($S404),"",OFFSET('Smelter Reference List'!$C$4,$S404-4,0)&amp;"")</f>
        <v/>
      </c>
      <c r="E404" s="161" t="str">
        <f ca="1">IF(ISERROR($S404),"",OFFSET('Smelter Reference List'!$D$4,$S404-4,0)&amp;"")</f>
        <v/>
      </c>
      <c r="F404" s="161" t="str">
        <f ca="1">IF(ISERROR($S404),"",OFFSET('Smelter Reference List'!$E$4,$S404-4,0))</f>
        <v/>
      </c>
      <c r="G404" s="161" t="str">
        <f ca="1">IF(C404=$U$4,"Enter smelter details", IF(ISERROR($S404),"",OFFSET('Smelter Reference List'!$F$4,$S404-4,0)))</f>
        <v/>
      </c>
      <c r="H404" s="247" t="str">
        <f ca="1">IF(ISERROR($S404),"",OFFSET('Smelter Reference List'!$G$4,$S404-4,0))</f>
        <v/>
      </c>
      <c r="I404" s="248" t="str">
        <f ca="1">IF(ISERROR($S404),"",OFFSET('Smelter Reference List'!$H$4,$S404-4,0))</f>
        <v/>
      </c>
      <c r="J404" s="248" t="str">
        <f ca="1">IF(ISERROR($S404),"",OFFSET('Smelter Reference List'!$I$4,$S404-4,0))</f>
        <v/>
      </c>
      <c r="K404" s="245"/>
      <c r="L404" s="245"/>
      <c r="M404" s="245"/>
      <c r="N404" s="245"/>
      <c r="O404" s="245"/>
      <c r="P404" s="245"/>
      <c r="Q404" s="246"/>
      <c r="R404" s="233"/>
      <c r="S404" s="234" t="e">
        <f>IF(C404="",NA(),MATCH($B404&amp;$C404,'Smelter Reference List'!$J:$J,0))</f>
        <v>#N/A</v>
      </c>
      <c r="T404" s="235"/>
      <c r="U404" s="235">
        <f t="shared" ca="1" si="12"/>
        <v>0</v>
      </c>
      <c r="V404" s="235"/>
      <c r="W404" s="235"/>
      <c r="Y404" s="228" t="str">
        <f t="shared" si="13"/>
        <v/>
      </c>
    </row>
    <row r="405" spans="1:25" s="228" customFormat="1" ht="20.399999999999999">
      <c r="A405" s="257"/>
      <c r="B405" s="232" t="str">
        <f>IF(LEN(A405)=0,"",INDEX('Smelter Reference List'!$A:$A,MATCH($A405,'Smelter Reference List'!$E:$E,0)))</f>
        <v/>
      </c>
      <c r="C405" s="297" t="str">
        <f>IF(LEN(A405)=0,"",INDEX('Smelter Reference List'!$C:$C,MATCH($A405,'Smelter Reference List'!$E:$E,0)))</f>
        <v/>
      </c>
      <c r="D405" s="161" t="str">
        <f ca="1">IF(ISERROR($S405),"",OFFSET('Smelter Reference List'!$C$4,$S405-4,0)&amp;"")</f>
        <v/>
      </c>
      <c r="E405" s="161" t="str">
        <f ca="1">IF(ISERROR($S405),"",OFFSET('Smelter Reference List'!$D$4,$S405-4,0)&amp;"")</f>
        <v/>
      </c>
      <c r="F405" s="161" t="str">
        <f ca="1">IF(ISERROR($S405),"",OFFSET('Smelter Reference List'!$E$4,$S405-4,0))</f>
        <v/>
      </c>
      <c r="G405" s="161" t="str">
        <f ca="1">IF(C405=$U$4,"Enter smelter details", IF(ISERROR($S405),"",OFFSET('Smelter Reference List'!$F$4,$S405-4,0)))</f>
        <v/>
      </c>
      <c r="H405" s="247" t="str">
        <f ca="1">IF(ISERROR($S405),"",OFFSET('Smelter Reference List'!$G$4,$S405-4,0))</f>
        <v/>
      </c>
      <c r="I405" s="248" t="str">
        <f ca="1">IF(ISERROR($S405),"",OFFSET('Smelter Reference List'!$H$4,$S405-4,0))</f>
        <v/>
      </c>
      <c r="J405" s="248" t="str">
        <f ca="1">IF(ISERROR($S405),"",OFFSET('Smelter Reference List'!$I$4,$S405-4,0))</f>
        <v/>
      </c>
      <c r="K405" s="245"/>
      <c r="L405" s="245"/>
      <c r="M405" s="245"/>
      <c r="N405" s="245"/>
      <c r="O405" s="245"/>
      <c r="P405" s="245"/>
      <c r="Q405" s="246"/>
      <c r="R405" s="233"/>
      <c r="S405" s="234" t="e">
        <f>IF(C405="",NA(),MATCH($B405&amp;$C405,'Smelter Reference List'!$J:$J,0))</f>
        <v>#N/A</v>
      </c>
      <c r="T405" s="235"/>
      <c r="U405" s="235">
        <f t="shared" ca="1" si="12"/>
        <v>0</v>
      </c>
      <c r="V405" s="235"/>
      <c r="W405" s="235"/>
      <c r="Y405" s="228" t="str">
        <f t="shared" si="13"/>
        <v/>
      </c>
    </row>
    <row r="406" spans="1:25" s="228" customFormat="1" ht="20.399999999999999">
      <c r="A406" s="257"/>
      <c r="B406" s="232" t="str">
        <f>IF(LEN(A406)=0,"",INDEX('Smelter Reference List'!$A:$A,MATCH($A406,'Smelter Reference List'!$E:$E,0)))</f>
        <v/>
      </c>
      <c r="C406" s="297" t="str">
        <f>IF(LEN(A406)=0,"",INDEX('Smelter Reference List'!$C:$C,MATCH($A406,'Smelter Reference List'!$E:$E,0)))</f>
        <v/>
      </c>
      <c r="D406" s="161" t="str">
        <f ca="1">IF(ISERROR($S406),"",OFFSET('Smelter Reference List'!$C$4,$S406-4,0)&amp;"")</f>
        <v/>
      </c>
      <c r="E406" s="161" t="str">
        <f ca="1">IF(ISERROR($S406),"",OFFSET('Smelter Reference List'!$D$4,$S406-4,0)&amp;"")</f>
        <v/>
      </c>
      <c r="F406" s="161" t="str">
        <f ca="1">IF(ISERROR($S406),"",OFFSET('Smelter Reference List'!$E$4,$S406-4,0))</f>
        <v/>
      </c>
      <c r="G406" s="161" t="str">
        <f ca="1">IF(C406=$U$4,"Enter smelter details", IF(ISERROR($S406),"",OFFSET('Smelter Reference List'!$F$4,$S406-4,0)))</f>
        <v/>
      </c>
      <c r="H406" s="247" t="str">
        <f ca="1">IF(ISERROR($S406),"",OFFSET('Smelter Reference List'!$G$4,$S406-4,0))</f>
        <v/>
      </c>
      <c r="I406" s="248" t="str">
        <f ca="1">IF(ISERROR($S406),"",OFFSET('Smelter Reference List'!$H$4,$S406-4,0))</f>
        <v/>
      </c>
      <c r="J406" s="248" t="str">
        <f ca="1">IF(ISERROR($S406),"",OFFSET('Smelter Reference List'!$I$4,$S406-4,0))</f>
        <v/>
      </c>
      <c r="K406" s="245"/>
      <c r="L406" s="245"/>
      <c r="M406" s="245"/>
      <c r="N406" s="245"/>
      <c r="O406" s="245"/>
      <c r="P406" s="245"/>
      <c r="Q406" s="246"/>
      <c r="R406" s="233"/>
      <c r="S406" s="234" t="e">
        <f>IF(C406="",NA(),MATCH($B406&amp;$C406,'Smelter Reference List'!$J:$J,0))</f>
        <v>#N/A</v>
      </c>
      <c r="T406" s="235"/>
      <c r="U406" s="235">
        <f t="shared" ca="1" si="12"/>
        <v>0</v>
      </c>
      <c r="V406" s="235"/>
      <c r="W406" s="235"/>
      <c r="Y406" s="228" t="str">
        <f t="shared" si="13"/>
        <v/>
      </c>
    </row>
    <row r="407" spans="1:25" s="228" customFormat="1" ht="20.399999999999999">
      <c r="A407" s="257"/>
      <c r="B407" s="232" t="str">
        <f>IF(LEN(A407)=0,"",INDEX('Smelter Reference List'!$A:$A,MATCH($A407,'Smelter Reference List'!$E:$E,0)))</f>
        <v/>
      </c>
      <c r="C407" s="297" t="str">
        <f>IF(LEN(A407)=0,"",INDEX('Smelter Reference List'!$C:$C,MATCH($A407,'Smelter Reference List'!$E:$E,0)))</f>
        <v/>
      </c>
      <c r="D407" s="161" t="str">
        <f ca="1">IF(ISERROR($S407),"",OFFSET('Smelter Reference List'!$C$4,$S407-4,0)&amp;"")</f>
        <v/>
      </c>
      <c r="E407" s="161" t="str">
        <f ca="1">IF(ISERROR($S407),"",OFFSET('Smelter Reference List'!$D$4,$S407-4,0)&amp;"")</f>
        <v/>
      </c>
      <c r="F407" s="161" t="str">
        <f ca="1">IF(ISERROR($S407),"",OFFSET('Smelter Reference List'!$E$4,$S407-4,0))</f>
        <v/>
      </c>
      <c r="G407" s="161" t="str">
        <f ca="1">IF(C407=$U$4,"Enter smelter details", IF(ISERROR($S407),"",OFFSET('Smelter Reference List'!$F$4,$S407-4,0)))</f>
        <v/>
      </c>
      <c r="H407" s="247" t="str">
        <f ca="1">IF(ISERROR($S407),"",OFFSET('Smelter Reference List'!$G$4,$S407-4,0))</f>
        <v/>
      </c>
      <c r="I407" s="248" t="str">
        <f ca="1">IF(ISERROR($S407),"",OFFSET('Smelter Reference List'!$H$4,$S407-4,0))</f>
        <v/>
      </c>
      <c r="J407" s="248" t="str">
        <f ca="1">IF(ISERROR($S407),"",OFFSET('Smelter Reference List'!$I$4,$S407-4,0))</f>
        <v/>
      </c>
      <c r="K407" s="245"/>
      <c r="L407" s="245"/>
      <c r="M407" s="245"/>
      <c r="N407" s="245"/>
      <c r="O407" s="245"/>
      <c r="P407" s="245"/>
      <c r="Q407" s="246"/>
      <c r="R407" s="233"/>
      <c r="S407" s="234" t="e">
        <f>IF(C407="",NA(),MATCH($B407&amp;$C407,'Smelter Reference List'!$J:$J,0))</f>
        <v>#N/A</v>
      </c>
      <c r="T407" s="235"/>
      <c r="U407" s="235">
        <f t="shared" ca="1" si="12"/>
        <v>0</v>
      </c>
      <c r="V407" s="235"/>
      <c r="W407" s="235"/>
      <c r="Y407" s="228" t="str">
        <f t="shared" si="13"/>
        <v/>
      </c>
    </row>
    <row r="408" spans="1:25" s="228" customFormat="1" ht="20.399999999999999">
      <c r="A408" s="257"/>
      <c r="B408" s="232" t="str">
        <f>IF(LEN(A408)=0,"",INDEX('Smelter Reference List'!$A:$A,MATCH($A408,'Smelter Reference List'!$E:$E,0)))</f>
        <v/>
      </c>
      <c r="C408" s="297" t="str">
        <f>IF(LEN(A408)=0,"",INDEX('Smelter Reference List'!$C:$C,MATCH($A408,'Smelter Reference List'!$E:$E,0)))</f>
        <v/>
      </c>
      <c r="D408" s="161" t="str">
        <f ca="1">IF(ISERROR($S408),"",OFFSET('Smelter Reference List'!$C$4,$S408-4,0)&amp;"")</f>
        <v/>
      </c>
      <c r="E408" s="161" t="str">
        <f ca="1">IF(ISERROR($S408),"",OFFSET('Smelter Reference List'!$D$4,$S408-4,0)&amp;"")</f>
        <v/>
      </c>
      <c r="F408" s="161" t="str">
        <f ca="1">IF(ISERROR($S408),"",OFFSET('Smelter Reference List'!$E$4,$S408-4,0))</f>
        <v/>
      </c>
      <c r="G408" s="161" t="str">
        <f ca="1">IF(C408=$U$4,"Enter smelter details", IF(ISERROR($S408),"",OFFSET('Smelter Reference List'!$F$4,$S408-4,0)))</f>
        <v/>
      </c>
      <c r="H408" s="247" t="str">
        <f ca="1">IF(ISERROR($S408),"",OFFSET('Smelter Reference List'!$G$4,$S408-4,0))</f>
        <v/>
      </c>
      <c r="I408" s="248" t="str">
        <f ca="1">IF(ISERROR($S408),"",OFFSET('Smelter Reference List'!$H$4,$S408-4,0))</f>
        <v/>
      </c>
      <c r="J408" s="248" t="str">
        <f ca="1">IF(ISERROR($S408),"",OFFSET('Smelter Reference List'!$I$4,$S408-4,0))</f>
        <v/>
      </c>
      <c r="K408" s="245"/>
      <c r="L408" s="245"/>
      <c r="M408" s="245"/>
      <c r="N408" s="245"/>
      <c r="O408" s="245"/>
      <c r="P408" s="245"/>
      <c r="Q408" s="246"/>
      <c r="R408" s="233"/>
      <c r="S408" s="234" t="e">
        <f>IF(C408="",NA(),MATCH($B408&amp;$C408,'Smelter Reference List'!$J:$J,0))</f>
        <v>#N/A</v>
      </c>
      <c r="T408" s="235"/>
      <c r="U408" s="235">
        <f t="shared" ca="1" si="12"/>
        <v>0</v>
      </c>
      <c r="V408" s="235"/>
      <c r="W408" s="235"/>
      <c r="Y408" s="228" t="str">
        <f t="shared" si="13"/>
        <v/>
      </c>
    </row>
    <row r="409" spans="1:25" s="228" customFormat="1" ht="20.399999999999999">
      <c r="A409" s="257"/>
      <c r="B409" s="232" t="str">
        <f>IF(LEN(A409)=0,"",INDEX('Smelter Reference List'!$A:$A,MATCH($A409,'Smelter Reference List'!$E:$E,0)))</f>
        <v/>
      </c>
      <c r="C409" s="297" t="str">
        <f>IF(LEN(A409)=0,"",INDEX('Smelter Reference List'!$C:$C,MATCH($A409,'Smelter Reference List'!$E:$E,0)))</f>
        <v/>
      </c>
      <c r="D409" s="161" t="str">
        <f ca="1">IF(ISERROR($S409),"",OFFSET('Smelter Reference List'!$C$4,$S409-4,0)&amp;"")</f>
        <v/>
      </c>
      <c r="E409" s="161" t="str">
        <f ca="1">IF(ISERROR($S409),"",OFFSET('Smelter Reference List'!$D$4,$S409-4,0)&amp;"")</f>
        <v/>
      </c>
      <c r="F409" s="161" t="str">
        <f ca="1">IF(ISERROR($S409),"",OFFSET('Smelter Reference List'!$E$4,$S409-4,0))</f>
        <v/>
      </c>
      <c r="G409" s="161" t="str">
        <f ca="1">IF(C409=$U$4,"Enter smelter details", IF(ISERROR($S409),"",OFFSET('Smelter Reference List'!$F$4,$S409-4,0)))</f>
        <v/>
      </c>
      <c r="H409" s="247" t="str">
        <f ca="1">IF(ISERROR($S409),"",OFFSET('Smelter Reference List'!$G$4,$S409-4,0))</f>
        <v/>
      </c>
      <c r="I409" s="248" t="str">
        <f ca="1">IF(ISERROR($S409),"",OFFSET('Smelter Reference List'!$H$4,$S409-4,0))</f>
        <v/>
      </c>
      <c r="J409" s="248" t="str">
        <f ca="1">IF(ISERROR($S409),"",OFFSET('Smelter Reference List'!$I$4,$S409-4,0))</f>
        <v/>
      </c>
      <c r="K409" s="245"/>
      <c r="L409" s="245"/>
      <c r="M409" s="245"/>
      <c r="N409" s="245"/>
      <c r="O409" s="245"/>
      <c r="P409" s="245"/>
      <c r="Q409" s="246"/>
      <c r="R409" s="233"/>
      <c r="S409" s="234" t="e">
        <f>IF(C409="",NA(),MATCH($B409&amp;$C409,'Smelter Reference List'!$J:$J,0))</f>
        <v>#N/A</v>
      </c>
      <c r="T409" s="235"/>
      <c r="U409" s="235">
        <f t="shared" ca="1" si="12"/>
        <v>0</v>
      </c>
      <c r="V409" s="235"/>
      <c r="W409" s="235"/>
      <c r="Y409" s="228" t="str">
        <f t="shared" si="13"/>
        <v/>
      </c>
    </row>
    <row r="410" spans="1:25" s="228" customFormat="1" ht="20.399999999999999">
      <c r="A410" s="257"/>
      <c r="B410" s="232" t="str">
        <f>IF(LEN(A410)=0,"",INDEX('Smelter Reference List'!$A:$A,MATCH($A410,'Smelter Reference List'!$E:$E,0)))</f>
        <v/>
      </c>
      <c r="C410" s="297" t="str">
        <f>IF(LEN(A410)=0,"",INDEX('Smelter Reference List'!$C:$C,MATCH($A410,'Smelter Reference List'!$E:$E,0)))</f>
        <v/>
      </c>
      <c r="D410" s="161" t="str">
        <f ca="1">IF(ISERROR($S410),"",OFFSET('Smelter Reference List'!$C$4,$S410-4,0)&amp;"")</f>
        <v/>
      </c>
      <c r="E410" s="161" t="str">
        <f ca="1">IF(ISERROR($S410),"",OFFSET('Smelter Reference List'!$D$4,$S410-4,0)&amp;"")</f>
        <v/>
      </c>
      <c r="F410" s="161" t="str">
        <f ca="1">IF(ISERROR($S410),"",OFFSET('Smelter Reference List'!$E$4,$S410-4,0))</f>
        <v/>
      </c>
      <c r="G410" s="161" t="str">
        <f ca="1">IF(C410=$U$4,"Enter smelter details", IF(ISERROR($S410),"",OFFSET('Smelter Reference List'!$F$4,$S410-4,0)))</f>
        <v/>
      </c>
      <c r="H410" s="247" t="str">
        <f ca="1">IF(ISERROR($S410),"",OFFSET('Smelter Reference List'!$G$4,$S410-4,0))</f>
        <v/>
      </c>
      <c r="I410" s="248" t="str">
        <f ca="1">IF(ISERROR($S410),"",OFFSET('Smelter Reference List'!$H$4,$S410-4,0))</f>
        <v/>
      </c>
      <c r="J410" s="248" t="str">
        <f ca="1">IF(ISERROR($S410),"",OFFSET('Smelter Reference List'!$I$4,$S410-4,0))</f>
        <v/>
      </c>
      <c r="K410" s="245"/>
      <c r="L410" s="245"/>
      <c r="M410" s="245"/>
      <c r="N410" s="245"/>
      <c r="O410" s="245"/>
      <c r="P410" s="245"/>
      <c r="Q410" s="246"/>
      <c r="R410" s="233"/>
      <c r="S410" s="234" t="e">
        <f>IF(C410="",NA(),MATCH($B410&amp;$C410,'Smelter Reference List'!$J:$J,0))</f>
        <v>#N/A</v>
      </c>
      <c r="T410" s="235"/>
      <c r="U410" s="235">
        <f t="shared" ca="1" si="12"/>
        <v>0</v>
      </c>
      <c r="V410" s="235"/>
      <c r="W410" s="235"/>
      <c r="Y410" s="228" t="str">
        <f t="shared" si="13"/>
        <v/>
      </c>
    </row>
    <row r="411" spans="1:25" s="228" customFormat="1" ht="20.399999999999999">
      <c r="A411" s="257"/>
      <c r="B411" s="232" t="str">
        <f>IF(LEN(A411)=0,"",INDEX('Smelter Reference List'!$A:$A,MATCH($A411,'Smelter Reference List'!$E:$E,0)))</f>
        <v/>
      </c>
      <c r="C411" s="297" t="str">
        <f>IF(LEN(A411)=0,"",INDEX('Smelter Reference List'!$C:$C,MATCH($A411,'Smelter Reference List'!$E:$E,0)))</f>
        <v/>
      </c>
      <c r="D411" s="161" t="str">
        <f ca="1">IF(ISERROR($S411),"",OFFSET('Smelter Reference List'!$C$4,$S411-4,0)&amp;"")</f>
        <v/>
      </c>
      <c r="E411" s="161" t="str">
        <f ca="1">IF(ISERROR($S411),"",OFFSET('Smelter Reference List'!$D$4,$S411-4,0)&amp;"")</f>
        <v/>
      </c>
      <c r="F411" s="161" t="str">
        <f ca="1">IF(ISERROR($S411),"",OFFSET('Smelter Reference List'!$E$4,$S411-4,0))</f>
        <v/>
      </c>
      <c r="G411" s="161" t="str">
        <f ca="1">IF(C411=$U$4,"Enter smelter details", IF(ISERROR($S411),"",OFFSET('Smelter Reference List'!$F$4,$S411-4,0)))</f>
        <v/>
      </c>
      <c r="H411" s="247" t="str">
        <f ca="1">IF(ISERROR($S411),"",OFFSET('Smelter Reference List'!$G$4,$S411-4,0))</f>
        <v/>
      </c>
      <c r="I411" s="248" t="str">
        <f ca="1">IF(ISERROR($S411),"",OFFSET('Smelter Reference List'!$H$4,$S411-4,0))</f>
        <v/>
      </c>
      <c r="J411" s="248" t="str">
        <f ca="1">IF(ISERROR($S411),"",OFFSET('Smelter Reference List'!$I$4,$S411-4,0))</f>
        <v/>
      </c>
      <c r="K411" s="245"/>
      <c r="L411" s="245"/>
      <c r="M411" s="245"/>
      <c r="N411" s="245"/>
      <c r="O411" s="245"/>
      <c r="P411" s="245"/>
      <c r="Q411" s="246"/>
      <c r="R411" s="233"/>
      <c r="S411" s="234" t="e">
        <f>IF(C411="",NA(),MATCH($B411&amp;$C411,'Smelter Reference List'!$J:$J,0))</f>
        <v>#N/A</v>
      </c>
      <c r="T411" s="235"/>
      <c r="U411" s="235">
        <f t="shared" ca="1" si="12"/>
        <v>0</v>
      </c>
      <c r="V411" s="235"/>
      <c r="W411" s="235"/>
      <c r="Y411" s="228" t="str">
        <f t="shared" si="13"/>
        <v/>
      </c>
    </row>
    <row r="412" spans="1:25" s="228" customFormat="1" ht="20.399999999999999">
      <c r="A412" s="257"/>
      <c r="B412" s="232" t="str">
        <f>IF(LEN(A412)=0,"",INDEX('Smelter Reference List'!$A:$A,MATCH($A412,'Smelter Reference List'!$E:$E,0)))</f>
        <v/>
      </c>
      <c r="C412" s="297" t="str">
        <f>IF(LEN(A412)=0,"",INDEX('Smelter Reference List'!$C:$C,MATCH($A412,'Smelter Reference List'!$E:$E,0)))</f>
        <v/>
      </c>
      <c r="D412" s="161" t="str">
        <f ca="1">IF(ISERROR($S412),"",OFFSET('Smelter Reference List'!$C$4,$S412-4,0)&amp;"")</f>
        <v/>
      </c>
      <c r="E412" s="161" t="str">
        <f ca="1">IF(ISERROR($S412),"",OFFSET('Smelter Reference List'!$D$4,$S412-4,0)&amp;"")</f>
        <v/>
      </c>
      <c r="F412" s="161" t="str">
        <f ca="1">IF(ISERROR($S412),"",OFFSET('Smelter Reference List'!$E$4,$S412-4,0))</f>
        <v/>
      </c>
      <c r="G412" s="161" t="str">
        <f ca="1">IF(C412=$U$4,"Enter smelter details", IF(ISERROR($S412),"",OFFSET('Smelter Reference List'!$F$4,$S412-4,0)))</f>
        <v/>
      </c>
      <c r="H412" s="247" t="str">
        <f ca="1">IF(ISERROR($S412),"",OFFSET('Smelter Reference List'!$G$4,$S412-4,0))</f>
        <v/>
      </c>
      <c r="I412" s="248" t="str">
        <f ca="1">IF(ISERROR($S412),"",OFFSET('Smelter Reference List'!$H$4,$S412-4,0))</f>
        <v/>
      </c>
      <c r="J412" s="248" t="str">
        <f ca="1">IF(ISERROR($S412),"",OFFSET('Smelter Reference List'!$I$4,$S412-4,0))</f>
        <v/>
      </c>
      <c r="K412" s="245"/>
      <c r="L412" s="245"/>
      <c r="M412" s="245"/>
      <c r="N412" s="245"/>
      <c r="O412" s="245"/>
      <c r="P412" s="245"/>
      <c r="Q412" s="246"/>
      <c r="R412" s="233"/>
      <c r="S412" s="234" t="e">
        <f>IF(C412="",NA(),MATCH($B412&amp;$C412,'Smelter Reference List'!$J:$J,0))</f>
        <v>#N/A</v>
      </c>
      <c r="T412" s="235"/>
      <c r="U412" s="235">
        <f t="shared" ca="1" si="12"/>
        <v>0</v>
      </c>
      <c r="V412" s="235"/>
      <c r="W412" s="235"/>
      <c r="Y412" s="228" t="str">
        <f t="shared" si="13"/>
        <v/>
      </c>
    </row>
    <row r="413" spans="1:25" s="228" customFormat="1" ht="20.399999999999999">
      <c r="A413" s="257"/>
      <c r="B413" s="232" t="str">
        <f>IF(LEN(A413)=0,"",INDEX('Smelter Reference List'!$A:$A,MATCH($A413,'Smelter Reference List'!$E:$E,0)))</f>
        <v/>
      </c>
      <c r="C413" s="297" t="str">
        <f>IF(LEN(A413)=0,"",INDEX('Smelter Reference List'!$C:$C,MATCH($A413,'Smelter Reference List'!$E:$E,0)))</f>
        <v/>
      </c>
      <c r="D413" s="161" t="str">
        <f ca="1">IF(ISERROR($S413),"",OFFSET('Smelter Reference List'!$C$4,$S413-4,0)&amp;"")</f>
        <v/>
      </c>
      <c r="E413" s="161" t="str">
        <f ca="1">IF(ISERROR($S413),"",OFFSET('Smelter Reference List'!$D$4,$S413-4,0)&amp;"")</f>
        <v/>
      </c>
      <c r="F413" s="161" t="str">
        <f ca="1">IF(ISERROR($S413),"",OFFSET('Smelter Reference List'!$E$4,$S413-4,0))</f>
        <v/>
      </c>
      <c r="G413" s="161" t="str">
        <f ca="1">IF(C413=$U$4,"Enter smelter details", IF(ISERROR($S413),"",OFFSET('Smelter Reference List'!$F$4,$S413-4,0)))</f>
        <v/>
      </c>
      <c r="H413" s="247" t="str">
        <f ca="1">IF(ISERROR($S413),"",OFFSET('Smelter Reference List'!$G$4,$S413-4,0))</f>
        <v/>
      </c>
      <c r="I413" s="248" t="str">
        <f ca="1">IF(ISERROR($S413),"",OFFSET('Smelter Reference List'!$H$4,$S413-4,0))</f>
        <v/>
      </c>
      <c r="J413" s="248" t="str">
        <f ca="1">IF(ISERROR($S413),"",OFFSET('Smelter Reference List'!$I$4,$S413-4,0))</f>
        <v/>
      </c>
      <c r="K413" s="245"/>
      <c r="L413" s="245"/>
      <c r="M413" s="245"/>
      <c r="N413" s="245"/>
      <c r="O413" s="245"/>
      <c r="P413" s="245"/>
      <c r="Q413" s="246"/>
      <c r="R413" s="233"/>
      <c r="S413" s="234" t="e">
        <f>IF(C413="",NA(),MATCH($B413&amp;$C413,'Smelter Reference List'!$J:$J,0))</f>
        <v>#N/A</v>
      </c>
      <c r="T413" s="235"/>
      <c r="U413" s="235">
        <f t="shared" ca="1" si="12"/>
        <v>0</v>
      </c>
      <c r="V413" s="235"/>
      <c r="W413" s="235"/>
      <c r="Y413" s="228" t="str">
        <f t="shared" si="13"/>
        <v/>
      </c>
    </row>
    <row r="414" spans="1:25" s="228" customFormat="1" ht="20.399999999999999">
      <c r="A414" s="257"/>
      <c r="B414" s="232" t="str">
        <f>IF(LEN(A414)=0,"",INDEX('Smelter Reference List'!$A:$A,MATCH($A414,'Smelter Reference List'!$E:$E,0)))</f>
        <v/>
      </c>
      <c r="C414" s="297" t="str">
        <f>IF(LEN(A414)=0,"",INDEX('Smelter Reference List'!$C:$C,MATCH($A414,'Smelter Reference List'!$E:$E,0)))</f>
        <v/>
      </c>
      <c r="D414" s="161" t="str">
        <f ca="1">IF(ISERROR($S414),"",OFFSET('Smelter Reference List'!$C$4,$S414-4,0)&amp;"")</f>
        <v/>
      </c>
      <c r="E414" s="161" t="str">
        <f ca="1">IF(ISERROR($S414),"",OFFSET('Smelter Reference List'!$D$4,$S414-4,0)&amp;"")</f>
        <v/>
      </c>
      <c r="F414" s="161" t="str">
        <f ca="1">IF(ISERROR($S414),"",OFFSET('Smelter Reference List'!$E$4,$S414-4,0))</f>
        <v/>
      </c>
      <c r="G414" s="161" t="str">
        <f ca="1">IF(C414=$U$4,"Enter smelter details", IF(ISERROR($S414),"",OFFSET('Smelter Reference List'!$F$4,$S414-4,0)))</f>
        <v/>
      </c>
      <c r="H414" s="247" t="str">
        <f ca="1">IF(ISERROR($S414),"",OFFSET('Smelter Reference List'!$G$4,$S414-4,0))</f>
        <v/>
      </c>
      <c r="I414" s="248" t="str">
        <f ca="1">IF(ISERROR($S414),"",OFFSET('Smelter Reference List'!$H$4,$S414-4,0))</f>
        <v/>
      </c>
      <c r="J414" s="248" t="str">
        <f ca="1">IF(ISERROR($S414),"",OFFSET('Smelter Reference List'!$I$4,$S414-4,0))</f>
        <v/>
      </c>
      <c r="K414" s="245"/>
      <c r="L414" s="245"/>
      <c r="M414" s="245"/>
      <c r="N414" s="245"/>
      <c r="O414" s="245"/>
      <c r="P414" s="245"/>
      <c r="Q414" s="246"/>
      <c r="R414" s="233"/>
      <c r="S414" s="234" t="e">
        <f>IF(C414="",NA(),MATCH($B414&amp;$C414,'Smelter Reference List'!$J:$J,0))</f>
        <v>#N/A</v>
      </c>
      <c r="T414" s="235"/>
      <c r="U414" s="235">
        <f t="shared" ca="1" si="12"/>
        <v>0</v>
      </c>
      <c r="V414" s="235"/>
      <c r="W414" s="235"/>
      <c r="Y414" s="228" t="str">
        <f t="shared" si="13"/>
        <v/>
      </c>
    </row>
    <row r="415" spans="1:25" s="228" customFormat="1" ht="20.399999999999999">
      <c r="A415" s="257"/>
      <c r="B415" s="232" t="str">
        <f>IF(LEN(A415)=0,"",INDEX('Smelter Reference List'!$A:$A,MATCH($A415,'Smelter Reference List'!$E:$E,0)))</f>
        <v/>
      </c>
      <c r="C415" s="297" t="str">
        <f>IF(LEN(A415)=0,"",INDEX('Smelter Reference List'!$C:$C,MATCH($A415,'Smelter Reference List'!$E:$E,0)))</f>
        <v/>
      </c>
      <c r="D415" s="161" t="str">
        <f ca="1">IF(ISERROR($S415),"",OFFSET('Smelter Reference List'!$C$4,$S415-4,0)&amp;"")</f>
        <v/>
      </c>
      <c r="E415" s="161" t="str">
        <f ca="1">IF(ISERROR($S415),"",OFFSET('Smelter Reference List'!$D$4,$S415-4,0)&amp;"")</f>
        <v/>
      </c>
      <c r="F415" s="161" t="str">
        <f ca="1">IF(ISERROR($S415),"",OFFSET('Smelter Reference List'!$E$4,$S415-4,0))</f>
        <v/>
      </c>
      <c r="G415" s="161" t="str">
        <f ca="1">IF(C415=$U$4,"Enter smelter details", IF(ISERROR($S415),"",OFFSET('Smelter Reference List'!$F$4,$S415-4,0)))</f>
        <v/>
      </c>
      <c r="H415" s="247" t="str">
        <f ca="1">IF(ISERROR($S415),"",OFFSET('Smelter Reference List'!$G$4,$S415-4,0))</f>
        <v/>
      </c>
      <c r="I415" s="248" t="str">
        <f ca="1">IF(ISERROR($S415),"",OFFSET('Smelter Reference List'!$H$4,$S415-4,0))</f>
        <v/>
      </c>
      <c r="J415" s="248" t="str">
        <f ca="1">IF(ISERROR($S415),"",OFFSET('Smelter Reference List'!$I$4,$S415-4,0))</f>
        <v/>
      </c>
      <c r="K415" s="245"/>
      <c r="L415" s="245"/>
      <c r="M415" s="245"/>
      <c r="N415" s="245"/>
      <c r="O415" s="245"/>
      <c r="P415" s="245"/>
      <c r="Q415" s="246"/>
      <c r="R415" s="233"/>
      <c r="S415" s="234" t="e">
        <f>IF(C415="",NA(),MATCH($B415&amp;$C415,'Smelter Reference List'!$J:$J,0))</f>
        <v>#N/A</v>
      </c>
      <c r="T415" s="235"/>
      <c r="U415" s="235">
        <f t="shared" ca="1" si="12"/>
        <v>0</v>
      </c>
      <c r="V415" s="235"/>
      <c r="W415" s="235"/>
      <c r="Y415" s="228" t="str">
        <f t="shared" si="13"/>
        <v/>
      </c>
    </row>
    <row r="416" spans="1:25" s="228" customFormat="1" ht="20.399999999999999">
      <c r="A416" s="257"/>
      <c r="B416" s="232" t="str">
        <f>IF(LEN(A416)=0,"",INDEX('Smelter Reference List'!$A:$A,MATCH($A416,'Smelter Reference List'!$E:$E,0)))</f>
        <v/>
      </c>
      <c r="C416" s="297" t="str">
        <f>IF(LEN(A416)=0,"",INDEX('Smelter Reference List'!$C:$C,MATCH($A416,'Smelter Reference List'!$E:$E,0)))</f>
        <v/>
      </c>
      <c r="D416" s="161" t="str">
        <f ca="1">IF(ISERROR($S416),"",OFFSET('Smelter Reference List'!$C$4,$S416-4,0)&amp;"")</f>
        <v/>
      </c>
      <c r="E416" s="161" t="str">
        <f ca="1">IF(ISERROR($S416),"",OFFSET('Smelter Reference List'!$D$4,$S416-4,0)&amp;"")</f>
        <v/>
      </c>
      <c r="F416" s="161" t="str">
        <f ca="1">IF(ISERROR($S416),"",OFFSET('Smelter Reference List'!$E$4,$S416-4,0))</f>
        <v/>
      </c>
      <c r="G416" s="161" t="str">
        <f ca="1">IF(C416=$U$4,"Enter smelter details", IF(ISERROR($S416),"",OFFSET('Smelter Reference List'!$F$4,$S416-4,0)))</f>
        <v/>
      </c>
      <c r="H416" s="247" t="str">
        <f ca="1">IF(ISERROR($S416),"",OFFSET('Smelter Reference List'!$G$4,$S416-4,0))</f>
        <v/>
      </c>
      <c r="I416" s="248" t="str">
        <f ca="1">IF(ISERROR($S416),"",OFFSET('Smelter Reference List'!$H$4,$S416-4,0))</f>
        <v/>
      </c>
      <c r="J416" s="248" t="str">
        <f ca="1">IF(ISERROR($S416),"",OFFSET('Smelter Reference List'!$I$4,$S416-4,0))</f>
        <v/>
      </c>
      <c r="K416" s="245"/>
      <c r="L416" s="245"/>
      <c r="M416" s="245"/>
      <c r="N416" s="245"/>
      <c r="O416" s="245"/>
      <c r="P416" s="245"/>
      <c r="Q416" s="246"/>
      <c r="R416" s="233"/>
      <c r="S416" s="234" t="e">
        <f>IF(C416="",NA(),MATCH($B416&amp;$C416,'Smelter Reference List'!$J:$J,0))</f>
        <v>#N/A</v>
      </c>
      <c r="T416" s="235"/>
      <c r="U416" s="235">
        <f t="shared" ca="1" si="12"/>
        <v>0</v>
      </c>
      <c r="V416" s="235"/>
      <c r="W416" s="235"/>
      <c r="Y416" s="228" t="str">
        <f t="shared" si="13"/>
        <v/>
      </c>
    </row>
    <row r="417" spans="1:25" s="228" customFormat="1" ht="20.399999999999999">
      <c r="A417" s="257"/>
      <c r="B417" s="232" t="str">
        <f>IF(LEN(A417)=0,"",INDEX('Smelter Reference List'!$A:$A,MATCH($A417,'Smelter Reference List'!$E:$E,0)))</f>
        <v/>
      </c>
      <c r="C417" s="297" t="str">
        <f>IF(LEN(A417)=0,"",INDEX('Smelter Reference List'!$C:$C,MATCH($A417,'Smelter Reference List'!$E:$E,0)))</f>
        <v/>
      </c>
      <c r="D417" s="161" t="str">
        <f ca="1">IF(ISERROR($S417),"",OFFSET('Smelter Reference List'!$C$4,$S417-4,0)&amp;"")</f>
        <v/>
      </c>
      <c r="E417" s="161" t="str">
        <f ca="1">IF(ISERROR($S417),"",OFFSET('Smelter Reference List'!$D$4,$S417-4,0)&amp;"")</f>
        <v/>
      </c>
      <c r="F417" s="161" t="str">
        <f ca="1">IF(ISERROR($S417),"",OFFSET('Smelter Reference List'!$E$4,$S417-4,0))</f>
        <v/>
      </c>
      <c r="G417" s="161" t="str">
        <f ca="1">IF(C417=$U$4,"Enter smelter details", IF(ISERROR($S417),"",OFFSET('Smelter Reference List'!$F$4,$S417-4,0)))</f>
        <v/>
      </c>
      <c r="H417" s="247" t="str">
        <f ca="1">IF(ISERROR($S417),"",OFFSET('Smelter Reference List'!$G$4,$S417-4,0))</f>
        <v/>
      </c>
      <c r="I417" s="248" t="str">
        <f ca="1">IF(ISERROR($S417),"",OFFSET('Smelter Reference List'!$H$4,$S417-4,0))</f>
        <v/>
      </c>
      <c r="J417" s="248" t="str">
        <f ca="1">IF(ISERROR($S417),"",OFFSET('Smelter Reference List'!$I$4,$S417-4,0))</f>
        <v/>
      </c>
      <c r="K417" s="245"/>
      <c r="L417" s="245"/>
      <c r="M417" s="245"/>
      <c r="N417" s="245"/>
      <c r="O417" s="245"/>
      <c r="P417" s="245"/>
      <c r="Q417" s="246"/>
      <c r="R417" s="233"/>
      <c r="S417" s="234" t="e">
        <f>IF(C417="",NA(),MATCH($B417&amp;$C417,'Smelter Reference List'!$J:$J,0))</f>
        <v>#N/A</v>
      </c>
      <c r="T417" s="235"/>
      <c r="U417" s="235">
        <f t="shared" ca="1" si="12"/>
        <v>0</v>
      </c>
      <c r="V417" s="235"/>
      <c r="W417" s="235"/>
      <c r="Y417" s="228" t="str">
        <f t="shared" si="13"/>
        <v/>
      </c>
    </row>
    <row r="418" spans="1:25" s="228" customFormat="1" ht="20.399999999999999">
      <c r="A418" s="257"/>
      <c r="B418" s="232" t="str">
        <f>IF(LEN(A418)=0,"",INDEX('Smelter Reference List'!$A:$A,MATCH($A418,'Smelter Reference List'!$E:$E,0)))</f>
        <v/>
      </c>
      <c r="C418" s="297" t="str">
        <f>IF(LEN(A418)=0,"",INDEX('Smelter Reference List'!$C:$C,MATCH($A418,'Smelter Reference List'!$E:$E,0)))</f>
        <v/>
      </c>
      <c r="D418" s="161" t="str">
        <f ca="1">IF(ISERROR($S418),"",OFFSET('Smelter Reference List'!$C$4,$S418-4,0)&amp;"")</f>
        <v/>
      </c>
      <c r="E418" s="161" t="str">
        <f ca="1">IF(ISERROR($S418),"",OFFSET('Smelter Reference List'!$D$4,$S418-4,0)&amp;"")</f>
        <v/>
      </c>
      <c r="F418" s="161" t="str">
        <f ca="1">IF(ISERROR($S418),"",OFFSET('Smelter Reference List'!$E$4,$S418-4,0))</f>
        <v/>
      </c>
      <c r="G418" s="161" t="str">
        <f ca="1">IF(C418=$U$4,"Enter smelter details", IF(ISERROR($S418),"",OFFSET('Smelter Reference List'!$F$4,$S418-4,0)))</f>
        <v/>
      </c>
      <c r="H418" s="247" t="str">
        <f ca="1">IF(ISERROR($S418),"",OFFSET('Smelter Reference List'!$G$4,$S418-4,0))</f>
        <v/>
      </c>
      <c r="I418" s="248" t="str">
        <f ca="1">IF(ISERROR($S418),"",OFFSET('Smelter Reference List'!$H$4,$S418-4,0))</f>
        <v/>
      </c>
      <c r="J418" s="248" t="str">
        <f ca="1">IF(ISERROR($S418),"",OFFSET('Smelter Reference List'!$I$4,$S418-4,0))</f>
        <v/>
      </c>
      <c r="K418" s="245"/>
      <c r="L418" s="245"/>
      <c r="M418" s="245"/>
      <c r="N418" s="245"/>
      <c r="O418" s="245"/>
      <c r="P418" s="245"/>
      <c r="Q418" s="246"/>
      <c r="R418" s="233"/>
      <c r="S418" s="234" t="e">
        <f>IF(C418="",NA(),MATCH($B418&amp;$C418,'Smelter Reference List'!$J:$J,0))</f>
        <v>#N/A</v>
      </c>
      <c r="T418" s="235"/>
      <c r="U418" s="235">
        <f t="shared" ca="1" si="12"/>
        <v>0</v>
      </c>
      <c r="V418" s="235"/>
      <c r="W418" s="235"/>
      <c r="Y418" s="228" t="str">
        <f t="shared" si="13"/>
        <v/>
      </c>
    </row>
    <row r="419" spans="1:25" s="228" customFormat="1" ht="20.399999999999999">
      <c r="A419" s="257"/>
      <c r="B419" s="232" t="str">
        <f>IF(LEN(A419)=0,"",INDEX('Smelter Reference List'!$A:$A,MATCH($A419,'Smelter Reference List'!$E:$E,0)))</f>
        <v/>
      </c>
      <c r="C419" s="297" t="str">
        <f>IF(LEN(A419)=0,"",INDEX('Smelter Reference List'!$C:$C,MATCH($A419,'Smelter Reference List'!$E:$E,0)))</f>
        <v/>
      </c>
      <c r="D419" s="161" t="str">
        <f ca="1">IF(ISERROR($S419),"",OFFSET('Smelter Reference List'!$C$4,$S419-4,0)&amp;"")</f>
        <v/>
      </c>
      <c r="E419" s="161" t="str">
        <f ca="1">IF(ISERROR($S419),"",OFFSET('Smelter Reference List'!$D$4,$S419-4,0)&amp;"")</f>
        <v/>
      </c>
      <c r="F419" s="161" t="str">
        <f ca="1">IF(ISERROR($S419),"",OFFSET('Smelter Reference List'!$E$4,$S419-4,0))</f>
        <v/>
      </c>
      <c r="G419" s="161" t="str">
        <f ca="1">IF(C419=$U$4,"Enter smelter details", IF(ISERROR($S419),"",OFFSET('Smelter Reference List'!$F$4,$S419-4,0)))</f>
        <v/>
      </c>
      <c r="H419" s="247" t="str">
        <f ca="1">IF(ISERROR($S419),"",OFFSET('Smelter Reference List'!$G$4,$S419-4,0))</f>
        <v/>
      </c>
      <c r="I419" s="248" t="str">
        <f ca="1">IF(ISERROR($S419),"",OFFSET('Smelter Reference List'!$H$4,$S419-4,0))</f>
        <v/>
      </c>
      <c r="J419" s="248" t="str">
        <f ca="1">IF(ISERROR($S419),"",OFFSET('Smelter Reference List'!$I$4,$S419-4,0))</f>
        <v/>
      </c>
      <c r="K419" s="245"/>
      <c r="L419" s="245"/>
      <c r="M419" s="245"/>
      <c r="N419" s="245"/>
      <c r="O419" s="245"/>
      <c r="P419" s="245"/>
      <c r="Q419" s="246"/>
      <c r="R419" s="233"/>
      <c r="S419" s="234" t="e">
        <f>IF(C419="",NA(),MATCH($B419&amp;$C419,'Smelter Reference List'!$J:$J,0))</f>
        <v>#N/A</v>
      </c>
      <c r="T419" s="235"/>
      <c r="U419" s="235">
        <f t="shared" ca="1" si="12"/>
        <v>0</v>
      </c>
      <c r="V419" s="235"/>
      <c r="W419" s="235"/>
      <c r="Y419" s="228" t="str">
        <f t="shared" si="13"/>
        <v/>
      </c>
    </row>
    <row r="420" spans="1:25" s="228" customFormat="1" ht="20.399999999999999">
      <c r="A420" s="257"/>
      <c r="B420" s="232" t="str">
        <f>IF(LEN(A420)=0,"",INDEX('Smelter Reference List'!$A:$A,MATCH($A420,'Smelter Reference List'!$E:$E,0)))</f>
        <v/>
      </c>
      <c r="C420" s="297" t="str">
        <f>IF(LEN(A420)=0,"",INDEX('Smelter Reference List'!$C:$C,MATCH($A420,'Smelter Reference List'!$E:$E,0)))</f>
        <v/>
      </c>
      <c r="D420" s="161" t="str">
        <f ca="1">IF(ISERROR($S420),"",OFFSET('Smelter Reference List'!$C$4,$S420-4,0)&amp;"")</f>
        <v/>
      </c>
      <c r="E420" s="161" t="str">
        <f ca="1">IF(ISERROR($S420),"",OFFSET('Smelter Reference List'!$D$4,$S420-4,0)&amp;"")</f>
        <v/>
      </c>
      <c r="F420" s="161" t="str">
        <f ca="1">IF(ISERROR($S420),"",OFFSET('Smelter Reference List'!$E$4,$S420-4,0))</f>
        <v/>
      </c>
      <c r="G420" s="161" t="str">
        <f ca="1">IF(C420=$U$4,"Enter smelter details", IF(ISERROR($S420),"",OFFSET('Smelter Reference List'!$F$4,$S420-4,0)))</f>
        <v/>
      </c>
      <c r="H420" s="247" t="str">
        <f ca="1">IF(ISERROR($S420),"",OFFSET('Smelter Reference List'!$G$4,$S420-4,0))</f>
        <v/>
      </c>
      <c r="I420" s="248" t="str">
        <f ca="1">IF(ISERROR($S420),"",OFFSET('Smelter Reference List'!$H$4,$S420-4,0))</f>
        <v/>
      </c>
      <c r="J420" s="248" t="str">
        <f ca="1">IF(ISERROR($S420),"",OFFSET('Smelter Reference List'!$I$4,$S420-4,0))</f>
        <v/>
      </c>
      <c r="K420" s="245"/>
      <c r="L420" s="245"/>
      <c r="M420" s="245"/>
      <c r="N420" s="245"/>
      <c r="O420" s="245"/>
      <c r="P420" s="245"/>
      <c r="Q420" s="246"/>
      <c r="R420" s="233"/>
      <c r="S420" s="234" t="e">
        <f>IF(C420="",NA(),MATCH($B420&amp;$C420,'Smelter Reference List'!$J:$J,0))</f>
        <v>#N/A</v>
      </c>
      <c r="T420" s="235"/>
      <c r="U420" s="235">
        <f t="shared" ca="1" si="12"/>
        <v>0</v>
      </c>
      <c r="V420" s="235"/>
      <c r="W420" s="235"/>
      <c r="Y420" s="228" t="str">
        <f t="shared" si="13"/>
        <v/>
      </c>
    </row>
    <row r="421" spans="1:25" s="228" customFormat="1" ht="20.399999999999999">
      <c r="A421" s="257"/>
      <c r="B421" s="232" t="str">
        <f>IF(LEN(A421)=0,"",INDEX('Smelter Reference List'!$A:$A,MATCH($A421,'Smelter Reference List'!$E:$E,0)))</f>
        <v/>
      </c>
      <c r="C421" s="297" t="str">
        <f>IF(LEN(A421)=0,"",INDEX('Smelter Reference List'!$C:$C,MATCH($A421,'Smelter Reference List'!$E:$E,0)))</f>
        <v/>
      </c>
      <c r="D421" s="161" t="str">
        <f ca="1">IF(ISERROR($S421),"",OFFSET('Smelter Reference List'!$C$4,$S421-4,0)&amp;"")</f>
        <v/>
      </c>
      <c r="E421" s="161" t="str">
        <f ca="1">IF(ISERROR($S421),"",OFFSET('Smelter Reference List'!$D$4,$S421-4,0)&amp;"")</f>
        <v/>
      </c>
      <c r="F421" s="161" t="str">
        <f ca="1">IF(ISERROR($S421),"",OFFSET('Smelter Reference List'!$E$4,$S421-4,0))</f>
        <v/>
      </c>
      <c r="G421" s="161" t="str">
        <f ca="1">IF(C421=$U$4,"Enter smelter details", IF(ISERROR($S421),"",OFFSET('Smelter Reference List'!$F$4,$S421-4,0)))</f>
        <v/>
      </c>
      <c r="H421" s="247" t="str">
        <f ca="1">IF(ISERROR($S421),"",OFFSET('Smelter Reference List'!$G$4,$S421-4,0))</f>
        <v/>
      </c>
      <c r="I421" s="248" t="str">
        <f ca="1">IF(ISERROR($S421),"",OFFSET('Smelter Reference List'!$H$4,$S421-4,0))</f>
        <v/>
      </c>
      <c r="J421" s="248" t="str">
        <f ca="1">IF(ISERROR($S421),"",OFFSET('Smelter Reference List'!$I$4,$S421-4,0))</f>
        <v/>
      </c>
      <c r="K421" s="245"/>
      <c r="L421" s="245"/>
      <c r="M421" s="245"/>
      <c r="N421" s="245"/>
      <c r="O421" s="245"/>
      <c r="P421" s="245"/>
      <c r="Q421" s="246"/>
      <c r="R421" s="233"/>
      <c r="S421" s="234" t="e">
        <f>IF(C421="",NA(),MATCH($B421&amp;$C421,'Smelter Reference List'!$J:$J,0))</f>
        <v>#N/A</v>
      </c>
      <c r="T421" s="235"/>
      <c r="U421" s="235">
        <f t="shared" ca="1" si="12"/>
        <v>0</v>
      </c>
      <c r="V421" s="235"/>
      <c r="W421" s="235"/>
      <c r="Y421" s="228" t="str">
        <f t="shared" si="13"/>
        <v/>
      </c>
    </row>
    <row r="422" spans="1:25" s="228" customFormat="1" ht="20.399999999999999">
      <c r="A422" s="257"/>
      <c r="B422" s="232" t="str">
        <f>IF(LEN(A422)=0,"",INDEX('Smelter Reference List'!$A:$A,MATCH($A422,'Smelter Reference List'!$E:$E,0)))</f>
        <v/>
      </c>
      <c r="C422" s="297" t="str">
        <f>IF(LEN(A422)=0,"",INDEX('Smelter Reference List'!$C:$C,MATCH($A422,'Smelter Reference List'!$E:$E,0)))</f>
        <v/>
      </c>
      <c r="D422" s="161" t="str">
        <f ca="1">IF(ISERROR($S422),"",OFFSET('Smelter Reference List'!$C$4,$S422-4,0)&amp;"")</f>
        <v/>
      </c>
      <c r="E422" s="161" t="str">
        <f ca="1">IF(ISERROR($S422),"",OFFSET('Smelter Reference List'!$D$4,$S422-4,0)&amp;"")</f>
        <v/>
      </c>
      <c r="F422" s="161" t="str">
        <f ca="1">IF(ISERROR($S422),"",OFFSET('Smelter Reference List'!$E$4,$S422-4,0))</f>
        <v/>
      </c>
      <c r="G422" s="161" t="str">
        <f ca="1">IF(C422=$U$4,"Enter smelter details", IF(ISERROR($S422),"",OFFSET('Smelter Reference List'!$F$4,$S422-4,0)))</f>
        <v/>
      </c>
      <c r="H422" s="247" t="str">
        <f ca="1">IF(ISERROR($S422),"",OFFSET('Smelter Reference List'!$G$4,$S422-4,0))</f>
        <v/>
      </c>
      <c r="I422" s="248" t="str">
        <f ca="1">IF(ISERROR($S422),"",OFFSET('Smelter Reference List'!$H$4,$S422-4,0))</f>
        <v/>
      </c>
      <c r="J422" s="248" t="str">
        <f ca="1">IF(ISERROR($S422),"",OFFSET('Smelter Reference List'!$I$4,$S422-4,0))</f>
        <v/>
      </c>
      <c r="K422" s="245"/>
      <c r="L422" s="245"/>
      <c r="M422" s="245"/>
      <c r="N422" s="245"/>
      <c r="O422" s="245"/>
      <c r="P422" s="245"/>
      <c r="Q422" s="246"/>
      <c r="R422" s="233"/>
      <c r="S422" s="234" t="e">
        <f>IF(C422="",NA(),MATCH($B422&amp;$C422,'Smelter Reference List'!$J:$J,0))</f>
        <v>#N/A</v>
      </c>
      <c r="T422" s="235"/>
      <c r="U422" s="235">
        <f t="shared" ca="1" si="12"/>
        <v>0</v>
      </c>
      <c r="V422" s="235"/>
      <c r="W422" s="235"/>
      <c r="Y422" s="228" t="str">
        <f t="shared" si="13"/>
        <v/>
      </c>
    </row>
    <row r="423" spans="1:25" s="228" customFormat="1" ht="20.399999999999999">
      <c r="A423" s="257"/>
      <c r="B423" s="232" t="str">
        <f>IF(LEN(A423)=0,"",INDEX('Smelter Reference List'!$A:$A,MATCH($A423,'Smelter Reference List'!$E:$E,0)))</f>
        <v/>
      </c>
      <c r="C423" s="297" t="str">
        <f>IF(LEN(A423)=0,"",INDEX('Smelter Reference List'!$C:$C,MATCH($A423,'Smelter Reference List'!$E:$E,0)))</f>
        <v/>
      </c>
      <c r="D423" s="161" t="str">
        <f ca="1">IF(ISERROR($S423),"",OFFSET('Smelter Reference List'!$C$4,$S423-4,0)&amp;"")</f>
        <v/>
      </c>
      <c r="E423" s="161" t="str">
        <f ca="1">IF(ISERROR($S423),"",OFFSET('Smelter Reference List'!$D$4,$S423-4,0)&amp;"")</f>
        <v/>
      </c>
      <c r="F423" s="161" t="str">
        <f ca="1">IF(ISERROR($S423),"",OFFSET('Smelter Reference List'!$E$4,$S423-4,0))</f>
        <v/>
      </c>
      <c r="G423" s="161" t="str">
        <f ca="1">IF(C423=$U$4,"Enter smelter details", IF(ISERROR($S423),"",OFFSET('Smelter Reference List'!$F$4,$S423-4,0)))</f>
        <v/>
      </c>
      <c r="H423" s="247" t="str">
        <f ca="1">IF(ISERROR($S423),"",OFFSET('Smelter Reference List'!$G$4,$S423-4,0))</f>
        <v/>
      </c>
      <c r="I423" s="248" t="str">
        <f ca="1">IF(ISERROR($S423),"",OFFSET('Smelter Reference List'!$H$4,$S423-4,0))</f>
        <v/>
      </c>
      <c r="J423" s="248" t="str">
        <f ca="1">IF(ISERROR($S423),"",OFFSET('Smelter Reference List'!$I$4,$S423-4,0))</f>
        <v/>
      </c>
      <c r="K423" s="245"/>
      <c r="L423" s="245"/>
      <c r="M423" s="245"/>
      <c r="N423" s="245"/>
      <c r="O423" s="245"/>
      <c r="P423" s="245"/>
      <c r="Q423" s="246"/>
      <c r="R423" s="233"/>
      <c r="S423" s="234" t="e">
        <f>IF(C423="",NA(),MATCH($B423&amp;$C423,'Smelter Reference List'!$J:$J,0))</f>
        <v>#N/A</v>
      </c>
      <c r="T423" s="235"/>
      <c r="U423" s="235">
        <f t="shared" ca="1" si="12"/>
        <v>0</v>
      </c>
      <c r="V423" s="235"/>
      <c r="W423" s="235"/>
      <c r="Y423" s="228" t="str">
        <f t="shared" si="13"/>
        <v/>
      </c>
    </row>
    <row r="424" spans="1:25" s="228" customFormat="1" ht="20.399999999999999">
      <c r="A424" s="257"/>
      <c r="B424" s="232" t="str">
        <f>IF(LEN(A424)=0,"",INDEX('Smelter Reference List'!$A:$A,MATCH($A424,'Smelter Reference List'!$E:$E,0)))</f>
        <v/>
      </c>
      <c r="C424" s="297" t="str">
        <f>IF(LEN(A424)=0,"",INDEX('Smelter Reference List'!$C:$C,MATCH($A424,'Smelter Reference List'!$E:$E,0)))</f>
        <v/>
      </c>
      <c r="D424" s="161" t="str">
        <f ca="1">IF(ISERROR($S424),"",OFFSET('Smelter Reference List'!$C$4,$S424-4,0)&amp;"")</f>
        <v/>
      </c>
      <c r="E424" s="161" t="str">
        <f ca="1">IF(ISERROR($S424),"",OFFSET('Smelter Reference List'!$D$4,$S424-4,0)&amp;"")</f>
        <v/>
      </c>
      <c r="F424" s="161" t="str">
        <f ca="1">IF(ISERROR($S424),"",OFFSET('Smelter Reference List'!$E$4,$S424-4,0))</f>
        <v/>
      </c>
      <c r="G424" s="161" t="str">
        <f ca="1">IF(C424=$U$4,"Enter smelter details", IF(ISERROR($S424),"",OFFSET('Smelter Reference List'!$F$4,$S424-4,0)))</f>
        <v/>
      </c>
      <c r="H424" s="247" t="str">
        <f ca="1">IF(ISERROR($S424),"",OFFSET('Smelter Reference List'!$G$4,$S424-4,0))</f>
        <v/>
      </c>
      <c r="I424" s="248" t="str">
        <f ca="1">IF(ISERROR($S424),"",OFFSET('Smelter Reference List'!$H$4,$S424-4,0))</f>
        <v/>
      </c>
      <c r="J424" s="248" t="str">
        <f ca="1">IF(ISERROR($S424),"",OFFSET('Smelter Reference List'!$I$4,$S424-4,0))</f>
        <v/>
      </c>
      <c r="K424" s="245"/>
      <c r="L424" s="245"/>
      <c r="M424" s="245"/>
      <c r="N424" s="245"/>
      <c r="O424" s="245"/>
      <c r="P424" s="245"/>
      <c r="Q424" s="246"/>
      <c r="R424" s="233"/>
      <c r="S424" s="234" t="e">
        <f>IF(C424="",NA(),MATCH($B424&amp;$C424,'Smelter Reference List'!$J:$J,0))</f>
        <v>#N/A</v>
      </c>
      <c r="T424" s="235"/>
      <c r="U424" s="235">
        <f t="shared" ca="1" si="12"/>
        <v>0</v>
      </c>
      <c r="V424" s="235"/>
      <c r="W424" s="235"/>
      <c r="Y424" s="228" t="str">
        <f t="shared" si="13"/>
        <v/>
      </c>
    </row>
    <row r="425" spans="1:25" s="228" customFormat="1" ht="20.399999999999999">
      <c r="A425" s="257"/>
      <c r="B425" s="232" t="str">
        <f>IF(LEN(A425)=0,"",INDEX('Smelter Reference List'!$A:$A,MATCH($A425,'Smelter Reference List'!$E:$E,0)))</f>
        <v/>
      </c>
      <c r="C425" s="297" t="str">
        <f>IF(LEN(A425)=0,"",INDEX('Smelter Reference List'!$C:$C,MATCH($A425,'Smelter Reference List'!$E:$E,0)))</f>
        <v/>
      </c>
      <c r="D425" s="161" t="str">
        <f ca="1">IF(ISERROR($S425),"",OFFSET('Smelter Reference List'!$C$4,$S425-4,0)&amp;"")</f>
        <v/>
      </c>
      <c r="E425" s="161" t="str">
        <f ca="1">IF(ISERROR($S425),"",OFFSET('Smelter Reference List'!$D$4,$S425-4,0)&amp;"")</f>
        <v/>
      </c>
      <c r="F425" s="161" t="str">
        <f ca="1">IF(ISERROR($S425),"",OFFSET('Smelter Reference List'!$E$4,$S425-4,0))</f>
        <v/>
      </c>
      <c r="G425" s="161" t="str">
        <f ca="1">IF(C425=$U$4,"Enter smelter details", IF(ISERROR($S425),"",OFFSET('Smelter Reference List'!$F$4,$S425-4,0)))</f>
        <v/>
      </c>
      <c r="H425" s="247" t="str">
        <f ca="1">IF(ISERROR($S425),"",OFFSET('Smelter Reference List'!$G$4,$S425-4,0))</f>
        <v/>
      </c>
      <c r="I425" s="248" t="str">
        <f ca="1">IF(ISERROR($S425),"",OFFSET('Smelter Reference List'!$H$4,$S425-4,0))</f>
        <v/>
      </c>
      <c r="J425" s="248" t="str">
        <f ca="1">IF(ISERROR($S425),"",OFFSET('Smelter Reference List'!$I$4,$S425-4,0))</f>
        <v/>
      </c>
      <c r="K425" s="245"/>
      <c r="L425" s="245"/>
      <c r="M425" s="245"/>
      <c r="N425" s="245"/>
      <c r="O425" s="245"/>
      <c r="P425" s="245"/>
      <c r="Q425" s="246"/>
      <c r="R425" s="233"/>
      <c r="S425" s="234" t="e">
        <f>IF(C425="",NA(),MATCH($B425&amp;$C425,'Smelter Reference List'!$J:$J,0))</f>
        <v>#N/A</v>
      </c>
      <c r="T425" s="235"/>
      <c r="U425" s="235">
        <f t="shared" ca="1" si="12"/>
        <v>0</v>
      </c>
      <c r="V425" s="235"/>
      <c r="W425" s="235"/>
      <c r="Y425" s="228" t="str">
        <f t="shared" si="13"/>
        <v/>
      </c>
    </row>
    <row r="426" spans="1:25" s="228" customFormat="1" ht="20.399999999999999">
      <c r="A426" s="257"/>
      <c r="B426" s="232" t="str">
        <f>IF(LEN(A426)=0,"",INDEX('Smelter Reference List'!$A:$A,MATCH($A426,'Smelter Reference List'!$E:$E,0)))</f>
        <v/>
      </c>
      <c r="C426" s="297" t="str">
        <f>IF(LEN(A426)=0,"",INDEX('Smelter Reference List'!$C:$C,MATCH($A426,'Smelter Reference List'!$E:$E,0)))</f>
        <v/>
      </c>
      <c r="D426" s="161" t="str">
        <f ca="1">IF(ISERROR($S426),"",OFFSET('Smelter Reference List'!$C$4,$S426-4,0)&amp;"")</f>
        <v/>
      </c>
      <c r="E426" s="161" t="str">
        <f ca="1">IF(ISERROR($S426),"",OFFSET('Smelter Reference List'!$D$4,$S426-4,0)&amp;"")</f>
        <v/>
      </c>
      <c r="F426" s="161" t="str">
        <f ca="1">IF(ISERROR($S426),"",OFFSET('Smelter Reference List'!$E$4,$S426-4,0))</f>
        <v/>
      </c>
      <c r="G426" s="161" t="str">
        <f ca="1">IF(C426=$U$4,"Enter smelter details", IF(ISERROR($S426),"",OFFSET('Smelter Reference List'!$F$4,$S426-4,0)))</f>
        <v/>
      </c>
      <c r="H426" s="247" t="str">
        <f ca="1">IF(ISERROR($S426),"",OFFSET('Smelter Reference List'!$G$4,$S426-4,0))</f>
        <v/>
      </c>
      <c r="I426" s="248" t="str">
        <f ca="1">IF(ISERROR($S426),"",OFFSET('Smelter Reference List'!$H$4,$S426-4,0))</f>
        <v/>
      </c>
      <c r="J426" s="248" t="str">
        <f ca="1">IF(ISERROR($S426),"",OFFSET('Smelter Reference List'!$I$4,$S426-4,0))</f>
        <v/>
      </c>
      <c r="K426" s="245"/>
      <c r="L426" s="245"/>
      <c r="M426" s="245"/>
      <c r="N426" s="245"/>
      <c r="O426" s="245"/>
      <c r="P426" s="245"/>
      <c r="Q426" s="246"/>
      <c r="R426" s="233"/>
      <c r="S426" s="234" t="e">
        <f>IF(C426="",NA(),MATCH($B426&amp;$C426,'Smelter Reference List'!$J:$J,0))</f>
        <v>#N/A</v>
      </c>
      <c r="T426" s="235"/>
      <c r="U426" s="235">
        <f t="shared" ca="1" si="12"/>
        <v>0</v>
      </c>
      <c r="V426" s="235"/>
      <c r="W426" s="235"/>
      <c r="Y426" s="228" t="str">
        <f t="shared" si="13"/>
        <v/>
      </c>
    </row>
    <row r="427" spans="1:25" s="228" customFormat="1" ht="20.399999999999999">
      <c r="A427" s="257"/>
      <c r="B427" s="232" t="str">
        <f>IF(LEN(A427)=0,"",INDEX('Smelter Reference List'!$A:$A,MATCH($A427,'Smelter Reference List'!$E:$E,0)))</f>
        <v/>
      </c>
      <c r="C427" s="297" t="str">
        <f>IF(LEN(A427)=0,"",INDEX('Smelter Reference List'!$C:$C,MATCH($A427,'Smelter Reference List'!$E:$E,0)))</f>
        <v/>
      </c>
      <c r="D427" s="161" t="str">
        <f ca="1">IF(ISERROR($S427),"",OFFSET('Smelter Reference List'!$C$4,$S427-4,0)&amp;"")</f>
        <v/>
      </c>
      <c r="E427" s="161" t="str">
        <f ca="1">IF(ISERROR($S427),"",OFFSET('Smelter Reference List'!$D$4,$S427-4,0)&amp;"")</f>
        <v/>
      </c>
      <c r="F427" s="161" t="str">
        <f ca="1">IF(ISERROR($S427),"",OFFSET('Smelter Reference List'!$E$4,$S427-4,0))</f>
        <v/>
      </c>
      <c r="G427" s="161" t="str">
        <f ca="1">IF(C427=$U$4,"Enter smelter details", IF(ISERROR($S427),"",OFFSET('Smelter Reference List'!$F$4,$S427-4,0)))</f>
        <v/>
      </c>
      <c r="H427" s="247" t="str">
        <f ca="1">IF(ISERROR($S427),"",OFFSET('Smelter Reference List'!$G$4,$S427-4,0))</f>
        <v/>
      </c>
      <c r="I427" s="248" t="str">
        <f ca="1">IF(ISERROR($S427),"",OFFSET('Smelter Reference List'!$H$4,$S427-4,0))</f>
        <v/>
      </c>
      <c r="J427" s="248" t="str">
        <f ca="1">IF(ISERROR($S427),"",OFFSET('Smelter Reference List'!$I$4,$S427-4,0))</f>
        <v/>
      </c>
      <c r="K427" s="245"/>
      <c r="L427" s="245"/>
      <c r="M427" s="245"/>
      <c r="N427" s="245"/>
      <c r="O427" s="245"/>
      <c r="P427" s="245"/>
      <c r="Q427" s="246"/>
      <c r="R427" s="233"/>
      <c r="S427" s="234" t="e">
        <f>IF(C427="",NA(),MATCH($B427&amp;$C427,'Smelter Reference List'!$J:$J,0))</f>
        <v>#N/A</v>
      </c>
      <c r="T427" s="235"/>
      <c r="U427" s="235">
        <f t="shared" ca="1" si="12"/>
        <v>0</v>
      </c>
      <c r="V427" s="235"/>
      <c r="W427" s="235"/>
      <c r="Y427" s="228" t="str">
        <f t="shared" si="13"/>
        <v/>
      </c>
    </row>
    <row r="428" spans="1:25" s="228" customFormat="1" ht="20.399999999999999">
      <c r="A428" s="257"/>
      <c r="B428" s="232" t="str">
        <f>IF(LEN(A428)=0,"",INDEX('Smelter Reference List'!$A:$A,MATCH($A428,'Smelter Reference List'!$E:$E,0)))</f>
        <v/>
      </c>
      <c r="C428" s="297" t="str">
        <f>IF(LEN(A428)=0,"",INDEX('Smelter Reference List'!$C:$C,MATCH($A428,'Smelter Reference List'!$E:$E,0)))</f>
        <v/>
      </c>
      <c r="D428" s="161" t="str">
        <f ca="1">IF(ISERROR($S428),"",OFFSET('Smelter Reference List'!$C$4,$S428-4,0)&amp;"")</f>
        <v/>
      </c>
      <c r="E428" s="161" t="str">
        <f ca="1">IF(ISERROR($S428),"",OFFSET('Smelter Reference List'!$D$4,$S428-4,0)&amp;"")</f>
        <v/>
      </c>
      <c r="F428" s="161" t="str">
        <f ca="1">IF(ISERROR($S428),"",OFFSET('Smelter Reference List'!$E$4,$S428-4,0))</f>
        <v/>
      </c>
      <c r="G428" s="161" t="str">
        <f ca="1">IF(C428=$U$4,"Enter smelter details", IF(ISERROR($S428),"",OFFSET('Smelter Reference List'!$F$4,$S428-4,0)))</f>
        <v/>
      </c>
      <c r="H428" s="247" t="str">
        <f ca="1">IF(ISERROR($S428),"",OFFSET('Smelter Reference List'!$G$4,$S428-4,0))</f>
        <v/>
      </c>
      <c r="I428" s="248" t="str">
        <f ca="1">IF(ISERROR($S428),"",OFFSET('Smelter Reference List'!$H$4,$S428-4,0))</f>
        <v/>
      </c>
      <c r="J428" s="248" t="str">
        <f ca="1">IF(ISERROR($S428),"",OFFSET('Smelter Reference List'!$I$4,$S428-4,0))</f>
        <v/>
      </c>
      <c r="K428" s="245"/>
      <c r="L428" s="245"/>
      <c r="M428" s="245"/>
      <c r="N428" s="245"/>
      <c r="O428" s="245"/>
      <c r="P428" s="245"/>
      <c r="Q428" s="246"/>
      <c r="R428" s="233"/>
      <c r="S428" s="234" t="e">
        <f>IF(C428="",NA(),MATCH($B428&amp;$C428,'Smelter Reference List'!$J:$J,0))</f>
        <v>#N/A</v>
      </c>
      <c r="T428" s="235"/>
      <c r="U428" s="235">
        <f t="shared" ca="1" si="12"/>
        <v>0</v>
      </c>
      <c r="V428" s="235"/>
      <c r="W428" s="235"/>
      <c r="Y428" s="228" t="str">
        <f t="shared" si="13"/>
        <v/>
      </c>
    </row>
    <row r="429" spans="1:25" s="228" customFormat="1" ht="20.399999999999999">
      <c r="A429" s="257"/>
      <c r="B429" s="232" t="str">
        <f>IF(LEN(A429)=0,"",INDEX('Smelter Reference List'!$A:$A,MATCH($A429,'Smelter Reference List'!$E:$E,0)))</f>
        <v/>
      </c>
      <c r="C429" s="297" t="str">
        <f>IF(LEN(A429)=0,"",INDEX('Smelter Reference List'!$C:$C,MATCH($A429,'Smelter Reference List'!$E:$E,0)))</f>
        <v/>
      </c>
      <c r="D429" s="161" t="str">
        <f ca="1">IF(ISERROR($S429),"",OFFSET('Smelter Reference List'!$C$4,$S429-4,0)&amp;"")</f>
        <v/>
      </c>
      <c r="E429" s="161" t="str">
        <f ca="1">IF(ISERROR($S429),"",OFFSET('Smelter Reference List'!$D$4,$S429-4,0)&amp;"")</f>
        <v/>
      </c>
      <c r="F429" s="161" t="str">
        <f ca="1">IF(ISERROR($S429),"",OFFSET('Smelter Reference List'!$E$4,$S429-4,0))</f>
        <v/>
      </c>
      <c r="G429" s="161" t="str">
        <f ca="1">IF(C429=$U$4,"Enter smelter details", IF(ISERROR($S429),"",OFFSET('Smelter Reference List'!$F$4,$S429-4,0)))</f>
        <v/>
      </c>
      <c r="H429" s="247" t="str">
        <f ca="1">IF(ISERROR($S429),"",OFFSET('Smelter Reference List'!$G$4,$S429-4,0))</f>
        <v/>
      </c>
      <c r="I429" s="248" t="str">
        <f ca="1">IF(ISERROR($S429),"",OFFSET('Smelter Reference List'!$H$4,$S429-4,0))</f>
        <v/>
      </c>
      <c r="J429" s="248" t="str">
        <f ca="1">IF(ISERROR($S429),"",OFFSET('Smelter Reference List'!$I$4,$S429-4,0))</f>
        <v/>
      </c>
      <c r="K429" s="245"/>
      <c r="L429" s="245"/>
      <c r="M429" s="245"/>
      <c r="N429" s="245"/>
      <c r="O429" s="245"/>
      <c r="P429" s="245"/>
      <c r="Q429" s="246"/>
      <c r="R429" s="233"/>
      <c r="S429" s="234" t="e">
        <f>IF(C429="",NA(),MATCH($B429&amp;$C429,'Smelter Reference List'!$J:$J,0))</f>
        <v>#N/A</v>
      </c>
      <c r="T429" s="235"/>
      <c r="U429" s="235">
        <f t="shared" ca="1" si="12"/>
        <v>0</v>
      </c>
      <c r="V429" s="235"/>
      <c r="W429" s="235"/>
      <c r="Y429" s="228" t="str">
        <f t="shared" si="13"/>
        <v/>
      </c>
    </row>
    <row r="430" spans="1:25" s="228" customFormat="1" ht="20.399999999999999">
      <c r="A430" s="257"/>
      <c r="B430" s="232" t="str">
        <f>IF(LEN(A430)=0,"",INDEX('Smelter Reference List'!$A:$A,MATCH($A430,'Smelter Reference List'!$E:$E,0)))</f>
        <v/>
      </c>
      <c r="C430" s="297" t="str">
        <f>IF(LEN(A430)=0,"",INDEX('Smelter Reference List'!$C:$C,MATCH($A430,'Smelter Reference List'!$E:$E,0)))</f>
        <v/>
      </c>
      <c r="D430" s="161" t="str">
        <f ca="1">IF(ISERROR($S430),"",OFFSET('Smelter Reference List'!$C$4,$S430-4,0)&amp;"")</f>
        <v/>
      </c>
      <c r="E430" s="161" t="str">
        <f ca="1">IF(ISERROR($S430),"",OFFSET('Smelter Reference List'!$D$4,$S430-4,0)&amp;"")</f>
        <v/>
      </c>
      <c r="F430" s="161" t="str">
        <f ca="1">IF(ISERROR($S430),"",OFFSET('Smelter Reference List'!$E$4,$S430-4,0))</f>
        <v/>
      </c>
      <c r="G430" s="161" t="str">
        <f ca="1">IF(C430=$U$4,"Enter smelter details", IF(ISERROR($S430),"",OFFSET('Smelter Reference List'!$F$4,$S430-4,0)))</f>
        <v/>
      </c>
      <c r="H430" s="247" t="str">
        <f ca="1">IF(ISERROR($S430),"",OFFSET('Smelter Reference List'!$G$4,$S430-4,0))</f>
        <v/>
      </c>
      <c r="I430" s="248" t="str">
        <f ca="1">IF(ISERROR($S430),"",OFFSET('Smelter Reference List'!$H$4,$S430-4,0))</f>
        <v/>
      </c>
      <c r="J430" s="248" t="str">
        <f ca="1">IF(ISERROR($S430),"",OFFSET('Smelter Reference List'!$I$4,$S430-4,0))</f>
        <v/>
      </c>
      <c r="K430" s="245"/>
      <c r="L430" s="245"/>
      <c r="M430" s="245"/>
      <c r="N430" s="245"/>
      <c r="O430" s="245"/>
      <c r="P430" s="245"/>
      <c r="Q430" s="246"/>
      <c r="R430" s="233"/>
      <c r="S430" s="234" t="e">
        <f>IF(C430="",NA(),MATCH($B430&amp;$C430,'Smelter Reference List'!$J:$J,0))</f>
        <v>#N/A</v>
      </c>
      <c r="T430" s="235"/>
      <c r="U430" s="235">
        <f t="shared" ca="1" si="12"/>
        <v>0</v>
      </c>
      <c r="V430" s="235"/>
      <c r="W430" s="235"/>
      <c r="Y430" s="228" t="str">
        <f t="shared" si="13"/>
        <v/>
      </c>
    </row>
    <row r="431" spans="1:25" s="228" customFormat="1" ht="20.399999999999999">
      <c r="A431" s="257"/>
      <c r="B431" s="232" t="str">
        <f>IF(LEN(A431)=0,"",INDEX('Smelter Reference List'!$A:$A,MATCH($A431,'Smelter Reference List'!$E:$E,0)))</f>
        <v/>
      </c>
      <c r="C431" s="297" t="str">
        <f>IF(LEN(A431)=0,"",INDEX('Smelter Reference List'!$C:$C,MATCH($A431,'Smelter Reference List'!$E:$E,0)))</f>
        <v/>
      </c>
      <c r="D431" s="161" t="str">
        <f ca="1">IF(ISERROR($S431),"",OFFSET('Smelter Reference List'!$C$4,$S431-4,0)&amp;"")</f>
        <v/>
      </c>
      <c r="E431" s="161" t="str">
        <f ca="1">IF(ISERROR($S431),"",OFFSET('Smelter Reference List'!$D$4,$S431-4,0)&amp;"")</f>
        <v/>
      </c>
      <c r="F431" s="161" t="str">
        <f ca="1">IF(ISERROR($S431),"",OFFSET('Smelter Reference List'!$E$4,$S431-4,0))</f>
        <v/>
      </c>
      <c r="G431" s="161" t="str">
        <f ca="1">IF(C431=$U$4,"Enter smelter details", IF(ISERROR($S431),"",OFFSET('Smelter Reference List'!$F$4,$S431-4,0)))</f>
        <v/>
      </c>
      <c r="H431" s="247" t="str">
        <f ca="1">IF(ISERROR($S431),"",OFFSET('Smelter Reference List'!$G$4,$S431-4,0))</f>
        <v/>
      </c>
      <c r="I431" s="248" t="str">
        <f ca="1">IF(ISERROR($S431),"",OFFSET('Smelter Reference List'!$H$4,$S431-4,0))</f>
        <v/>
      </c>
      <c r="J431" s="248" t="str">
        <f ca="1">IF(ISERROR($S431),"",OFFSET('Smelter Reference List'!$I$4,$S431-4,0))</f>
        <v/>
      </c>
      <c r="K431" s="245"/>
      <c r="L431" s="245"/>
      <c r="M431" s="245"/>
      <c r="N431" s="245"/>
      <c r="O431" s="245"/>
      <c r="P431" s="245"/>
      <c r="Q431" s="246"/>
      <c r="R431" s="233"/>
      <c r="S431" s="234" t="e">
        <f>IF(C431="",NA(),MATCH($B431&amp;$C431,'Smelter Reference List'!$J:$J,0))</f>
        <v>#N/A</v>
      </c>
      <c r="T431" s="235"/>
      <c r="U431" s="235">
        <f t="shared" ca="1" si="12"/>
        <v>0</v>
      </c>
      <c r="V431" s="235"/>
      <c r="W431" s="235"/>
      <c r="Y431" s="228" t="str">
        <f t="shared" si="13"/>
        <v/>
      </c>
    </row>
    <row r="432" spans="1:25" s="228" customFormat="1" ht="20.399999999999999">
      <c r="A432" s="257"/>
      <c r="B432" s="232" t="str">
        <f>IF(LEN(A432)=0,"",INDEX('Smelter Reference List'!$A:$A,MATCH($A432,'Smelter Reference List'!$E:$E,0)))</f>
        <v/>
      </c>
      <c r="C432" s="297" t="str">
        <f>IF(LEN(A432)=0,"",INDEX('Smelter Reference List'!$C:$C,MATCH($A432,'Smelter Reference List'!$E:$E,0)))</f>
        <v/>
      </c>
      <c r="D432" s="161" t="str">
        <f ca="1">IF(ISERROR($S432),"",OFFSET('Smelter Reference List'!$C$4,$S432-4,0)&amp;"")</f>
        <v/>
      </c>
      <c r="E432" s="161" t="str">
        <f ca="1">IF(ISERROR($S432),"",OFFSET('Smelter Reference List'!$D$4,$S432-4,0)&amp;"")</f>
        <v/>
      </c>
      <c r="F432" s="161" t="str">
        <f ca="1">IF(ISERROR($S432),"",OFFSET('Smelter Reference List'!$E$4,$S432-4,0))</f>
        <v/>
      </c>
      <c r="G432" s="161" t="str">
        <f ca="1">IF(C432=$U$4,"Enter smelter details", IF(ISERROR($S432),"",OFFSET('Smelter Reference List'!$F$4,$S432-4,0)))</f>
        <v/>
      </c>
      <c r="H432" s="247" t="str">
        <f ca="1">IF(ISERROR($S432),"",OFFSET('Smelter Reference List'!$G$4,$S432-4,0))</f>
        <v/>
      </c>
      <c r="I432" s="248" t="str">
        <f ca="1">IF(ISERROR($S432),"",OFFSET('Smelter Reference List'!$H$4,$S432-4,0))</f>
        <v/>
      </c>
      <c r="J432" s="248" t="str">
        <f ca="1">IF(ISERROR($S432),"",OFFSET('Smelter Reference List'!$I$4,$S432-4,0))</f>
        <v/>
      </c>
      <c r="K432" s="245"/>
      <c r="L432" s="245"/>
      <c r="M432" s="245"/>
      <c r="N432" s="245"/>
      <c r="O432" s="245"/>
      <c r="P432" s="245"/>
      <c r="Q432" s="246"/>
      <c r="R432" s="233"/>
      <c r="S432" s="234" t="e">
        <f>IF(C432="",NA(),MATCH($B432&amp;$C432,'Smelter Reference List'!$J:$J,0))</f>
        <v>#N/A</v>
      </c>
      <c r="T432" s="235"/>
      <c r="U432" s="235">
        <f t="shared" ca="1" si="12"/>
        <v>0</v>
      </c>
      <c r="V432" s="235"/>
      <c r="W432" s="235"/>
      <c r="Y432" s="228" t="str">
        <f t="shared" si="13"/>
        <v/>
      </c>
    </row>
    <row r="433" spans="1:25" s="228" customFormat="1" ht="20.399999999999999">
      <c r="A433" s="257"/>
      <c r="B433" s="232" t="str">
        <f>IF(LEN(A433)=0,"",INDEX('Smelter Reference List'!$A:$A,MATCH($A433,'Smelter Reference List'!$E:$E,0)))</f>
        <v/>
      </c>
      <c r="C433" s="297" t="str">
        <f>IF(LEN(A433)=0,"",INDEX('Smelter Reference List'!$C:$C,MATCH($A433,'Smelter Reference List'!$E:$E,0)))</f>
        <v/>
      </c>
      <c r="D433" s="161" t="str">
        <f ca="1">IF(ISERROR($S433),"",OFFSET('Smelter Reference List'!$C$4,$S433-4,0)&amp;"")</f>
        <v/>
      </c>
      <c r="E433" s="161" t="str">
        <f ca="1">IF(ISERROR($S433),"",OFFSET('Smelter Reference List'!$D$4,$S433-4,0)&amp;"")</f>
        <v/>
      </c>
      <c r="F433" s="161" t="str">
        <f ca="1">IF(ISERROR($S433),"",OFFSET('Smelter Reference List'!$E$4,$S433-4,0))</f>
        <v/>
      </c>
      <c r="G433" s="161" t="str">
        <f ca="1">IF(C433=$U$4,"Enter smelter details", IF(ISERROR($S433),"",OFFSET('Smelter Reference List'!$F$4,$S433-4,0)))</f>
        <v/>
      </c>
      <c r="H433" s="247" t="str">
        <f ca="1">IF(ISERROR($S433),"",OFFSET('Smelter Reference List'!$G$4,$S433-4,0))</f>
        <v/>
      </c>
      <c r="I433" s="248" t="str">
        <f ca="1">IF(ISERROR($S433),"",OFFSET('Smelter Reference List'!$H$4,$S433-4,0))</f>
        <v/>
      </c>
      <c r="J433" s="248" t="str">
        <f ca="1">IF(ISERROR($S433),"",OFFSET('Smelter Reference List'!$I$4,$S433-4,0))</f>
        <v/>
      </c>
      <c r="K433" s="245"/>
      <c r="L433" s="245"/>
      <c r="M433" s="245"/>
      <c r="N433" s="245"/>
      <c r="O433" s="245"/>
      <c r="P433" s="245"/>
      <c r="Q433" s="246"/>
      <c r="R433" s="233"/>
      <c r="S433" s="234" t="e">
        <f>IF(C433="",NA(),MATCH($B433&amp;$C433,'Smelter Reference List'!$J:$J,0))</f>
        <v>#N/A</v>
      </c>
      <c r="T433" s="235"/>
      <c r="U433" s="235">
        <f t="shared" ca="1" si="12"/>
        <v>0</v>
      </c>
      <c r="V433" s="235"/>
      <c r="W433" s="235"/>
      <c r="Y433" s="228" t="str">
        <f t="shared" si="13"/>
        <v/>
      </c>
    </row>
    <row r="434" spans="1:25" s="228" customFormat="1" ht="20.399999999999999">
      <c r="A434" s="257"/>
      <c r="B434" s="232" t="str">
        <f>IF(LEN(A434)=0,"",INDEX('Smelter Reference List'!$A:$A,MATCH($A434,'Smelter Reference List'!$E:$E,0)))</f>
        <v/>
      </c>
      <c r="C434" s="297" t="str">
        <f>IF(LEN(A434)=0,"",INDEX('Smelter Reference List'!$C:$C,MATCH($A434,'Smelter Reference List'!$E:$E,0)))</f>
        <v/>
      </c>
      <c r="D434" s="161" t="str">
        <f ca="1">IF(ISERROR($S434),"",OFFSET('Smelter Reference List'!$C$4,$S434-4,0)&amp;"")</f>
        <v/>
      </c>
      <c r="E434" s="161" t="str">
        <f ca="1">IF(ISERROR($S434),"",OFFSET('Smelter Reference List'!$D$4,$S434-4,0)&amp;"")</f>
        <v/>
      </c>
      <c r="F434" s="161" t="str">
        <f ca="1">IF(ISERROR($S434),"",OFFSET('Smelter Reference List'!$E$4,$S434-4,0))</f>
        <v/>
      </c>
      <c r="G434" s="161" t="str">
        <f ca="1">IF(C434=$U$4,"Enter smelter details", IF(ISERROR($S434),"",OFFSET('Smelter Reference List'!$F$4,$S434-4,0)))</f>
        <v/>
      </c>
      <c r="H434" s="247" t="str">
        <f ca="1">IF(ISERROR($S434),"",OFFSET('Smelter Reference List'!$G$4,$S434-4,0))</f>
        <v/>
      </c>
      <c r="I434" s="248" t="str">
        <f ca="1">IF(ISERROR($S434),"",OFFSET('Smelter Reference List'!$H$4,$S434-4,0))</f>
        <v/>
      </c>
      <c r="J434" s="248" t="str">
        <f ca="1">IF(ISERROR($S434),"",OFFSET('Smelter Reference List'!$I$4,$S434-4,0))</f>
        <v/>
      </c>
      <c r="K434" s="245"/>
      <c r="L434" s="245"/>
      <c r="M434" s="245"/>
      <c r="N434" s="245"/>
      <c r="O434" s="245"/>
      <c r="P434" s="245"/>
      <c r="Q434" s="246"/>
      <c r="R434" s="233"/>
      <c r="S434" s="234" t="e">
        <f>IF(C434="",NA(),MATCH($B434&amp;$C434,'Smelter Reference List'!$J:$J,0))</f>
        <v>#N/A</v>
      </c>
      <c r="T434" s="235"/>
      <c r="U434" s="235">
        <f t="shared" ca="1" si="12"/>
        <v>0</v>
      </c>
      <c r="V434" s="235"/>
      <c r="W434" s="235"/>
      <c r="Y434" s="228" t="str">
        <f t="shared" si="13"/>
        <v/>
      </c>
    </row>
    <row r="435" spans="1:25" s="228" customFormat="1" ht="20.399999999999999">
      <c r="A435" s="257"/>
      <c r="B435" s="232" t="str">
        <f>IF(LEN(A435)=0,"",INDEX('Smelter Reference List'!$A:$A,MATCH($A435,'Smelter Reference List'!$E:$E,0)))</f>
        <v/>
      </c>
      <c r="C435" s="297" t="str">
        <f>IF(LEN(A435)=0,"",INDEX('Smelter Reference List'!$C:$C,MATCH($A435,'Smelter Reference List'!$E:$E,0)))</f>
        <v/>
      </c>
      <c r="D435" s="161" t="str">
        <f ca="1">IF(ISERROR($S435),"",OFFSET('Smelter Reference List'!$C$4,$S435-4,0)&amp;"")</f>
        <v/>
      </c>
      <c r="E435" s="161" t="str">
        <f ca="1">IF(ISERROR($S435),"",OFFSET('Smelter Reference List'!$D$4,$S435-4,0)&amp;"")</f>
        <v/>
      </c>
      <c r="F435" s="161" t="str">
        <f ca="1">IF(ISERROR($S435),"",OFFSET('Smelter Reference List'!$E$4,$S435-4,0))</f>
        <v/>
      </c>
      <c r="G435" s="161" t="str">
        <f ca="1">IF(C435=$U$4,"Enter smelter details", IF(ISERROR($S435),"",OFFSET('Smelter Reference List'!$F$4,$S435-4,0)))</f>
        <v/>
      </c>
      <c r="H435" s="247" t="str">
        <f ca="1">IF(ISERROR($S435),"",OFFSET('Smelter Reference List'!$G$4,$S435-4,0))</f>
        <v/>
      </c>
      <c r="I435" s="248" t="str">
        <f ca="1">IF(ISERROR($S435),"",OFFSET('Smelter Reference List'!$H$4,$S435-4,0))</f>
        <v/>
      </c>
      <c r="J435" s="248" t="str">
        <f ca="1">IF(ISERROR($S435),"",OFFSET('Smelter Reference List'!$I$4,$S435-4,0))</f>
        <v/>
      </c>
      <c r="K435" s="245"/>
      <c r="L435" s="245"/>
      <c r="M435" s="245"/>
      <c r="N435" s="245"/>
      <c r="O435" s="245"/>
      <c r="P435" s="245"/>
      <c r="Q435" s="246"/>
      <c r="R435" s="233"/>
      <c r="S435" s="234" t="e">
        <f>IF(C435="",NA(),MATCH($B435&amp;$C435,'Smelter Reference List'!$J:$J,0))</f>
        <v>#N/A</v>
      </c>
      <c r="T435" s="235"/>
      <c r="U435" s="235">
        <f t="shared" ca="1" si="12"/>
        <v>0</v>
      </c>
      <c r="V435" s="235"/>
      <c r="W435" s="235"/>
      <c r="Y435" s="228" t="str">
        <f t="shared" si="13"/>
        <v/>
      </c>
    </row>
    <row r="436" spans="1:25" s="228" customFormat="1" ht="20.399999999999999">
      <c r="A436" s="257"/>
      <c r="B436" s="232" t="str">
        <f>IF(LEN(A436)=0,"",INDEX('Smelter Reference List'!$A:$A,MATCH($A436,'Smelter Reference List'!$E:$E,0)))</f>
        <v/>
      </c>
      <c r="C436" s="297" t="str">
        <f>IF(LEN(A436)=0,"",INDEX('Smelter Reference List'!$C:$C,MATCH($A436,'Smelter Reference List'!$E:$E,0)))</f>
        <v/>
      </c>
      <c r="D436" s="161" t="str">
        <f ca="1">IF(ISERROR($S436),"",OFFSET('Smelter Reference List'!$C$4,$S436-4,0)&amp;"")</f>
        <v/>
      </c>
      <c r="E436" s="161" t="str">
        <f ca="1">IF(ISERROR($S436),"",OFFSET('Smelter Reference List'!$D$4,$S436-4,0)&amp;"")</f>
        <v/>
      </c>
      <c r="F436" s="161" t="str">
        <f ca="1">IF(ISERROR($S436),"",OFFSET('Smelter Reference List'!$E$4,$S436-4,0))</f>
        <v/>
      </c>
      <c r="G436" s="161" t="str">
        <f ca="1">IF(C436=$U$4,"Enter smelter details", IF(ISERROR($S436),"",OFFSET('Smelter Reference List'!$F$4,$S436-4,0)))</f>
        <v/>
      </c>
      <c r="H436" s="247" t="str">
        <f ca="1">IF(ISERROR($S436),"",OFFSET('Smelter Reference List'!$G$4,$S436-4,0))</f>
        <v/>
      </c>
      <c r="I436" s="248" t="str">
        <f ca="1">IF(ISERROR($S436),"",OFFSET('Smelter Reference List'!$H$4,$S436-4,0))</f>
        <v/>
      </c>
      <c r="J436" s="248" t="str">
        <f ca="1">IF(ISERROR($S436),"",OFFSET('Smelter Reference List'!$I$4,$S436-4,0))</f>
        <v/>
      </c>
      <c r="K436" s="245"/>
      <c r="L436" s="245"/>
      <c r="M436" s="245"/>
      <c r="N436" s="245"/>
      <c r="O436" s="245"/>
      <c r="P436" s="245"/>
      <c r="Q436" s="246"/>
      <c r="R436" s="233"/>
      <c r="S436" s="234" t="e">
        <f>IF(C436="",NA(),MATCH($B436&amp;$C436,'Smelter Reference List'!$J:$J,0))</f>
        <v>#N/A</v>
      </c>
      <c r="T436" s="235"/>
      <c r="U436" s="235">
        <f t="shared" ca="1" si="12"/>
        <v>0</v>
      </c>
      <c r="V436" s="235"/>
      <c r="W436" s="235"/>
      <c r="Y436" s="228" t="str">
        <f t="shared" si="13"/>
        <v/>
      </c>
    </row>
    <row r="437" spans="1:25" s="228" customFormat="1" ht="20.399999999999999">
      <c r="A437" s="257"/>
      <c r="B437" s="232" t="str">
        <f>IF(LEN(A437)=0,"",INDEX('Smelter Reference List'!$A:$A,MATCH($A437,'Smelter Reference List'!$E:$E,0)))</f>
        <v/>
      </c>
      <c r="C437" s="297" t="str">
        <f>IF(LEN(A437)=0,"",INDEX('Smelter Reference List'!$C:$C,MATCH($A437,'Smelter Reference List'!$E:$E,0)))</f>
        <v/>
      </c>
      <c r="D437" s="161" t="str">
        <f ca="1">IF(ISERROR($S437),"",OFFSET('Smelter Reference List'!$C$4,$S437-4,0)&amp;"")</f>
        <v/>
      </c>
      <c r="E437" s="161" t="str">
        <f ca="1">IF(ISERROR($S437),"",OFFSET('Smelter Reference List'!$D$4,$S437-4,0)&amp;"")</f>
        <v/>
      </c>
      <c r="F437" s="161" t="str">
        <f ca="1">IF(ISERROR($S437),"",OFFSET('Smelter Reference List'!$E$4,$S437-4,0))</f>
        <v/>
      </c>
      <c r="G437" s="161" t="str">
        <f ca="1">IF(C437=$U$4,"Enter smelter details", IF(ISERROR($S437),"",OFFSET('Smelter Reference List'!$F$4,$S437-4,0)))</f>
        <v/>
      </c>
      <c r="H437" s="247" t="str">
        <f ca="1">IF(ISERROR($S437),"",OFFSET('Smelter Reference List'!$G$4,$S437-4,0))</f>
        <v/>
      </c>
      <c r="I437" s="248" t="str">
        <f ca="1">IF(ISERROR($S437),"",OFFSET('Smelter Reference List'!$H$4,$S437-4,0))</f>
        <v/>
      </c>
      <c r="J437" s="248" t="str">
        <f ca="1">IF(ISERROR($S437),"",OFFSET('Smelter Reference List'!$I$4,$S437-4,0))</f>
        <v/>
      </c>
      <c r="K437" s="245"/>
      <c r="L437" s="245"/>
      <c r="M437" s="245"/>
      <c r="N437" s="245"/>
      <c r="O437" s="245"/>
      <c r="P437" s="245"/>
      <c r="Q437" s="246"/>
      <c r="R437" s="233"/>
      <c r="S437" s="234" t="e">
        <f>IF(C437="",NA(),MATCH($B437&amp;$C437,'Smelter Reference List'!$J:$J,0))</f>
        <v>#N/A</v>
      </c>
      <c r="T437" s="235"/>
      <c r="U437" s="235">
        <f t="shared" ca="1" si="12"/>
        <v>0</v>
      </c>
      <c r="V437" s="235"/>
      <c r="W437" s="235"/>
      <c r="Y437" s="228" t="str">
        <f t="shared" si="13"/>
        <v/>
      </c>
    </row>
    <row r="438" spans="1:25" s="228" customFormat="1" ht="20.399999999999999">
      <c r="A438" s="257"/>
      <c r="B438" s="232" t="str">
        <f>IF(LEN(A438)=0,"",INDEX('Smelter Reference List'!$A:$A,MATCH($A438,'Smelter Reference List'!$E:$E,0)))</f>
        <v/>
      </c>
      <c r="C438" s="297" t="str">
        <f>IF(LEN(A438)=0,"",INDEX('Smelter Reference List'!$C:$C,MATCH($A438,'Smelter Reference List'!$E:$E,0)))</f>
        <v/>
      </c>
      <c r="D438" s="161" t="str">
        <f ca="1">IF(ISERROR($S438),"",OFFSET('Smelter Reference List'!$C$4,$S438-4,0)&amp;"")</f>
        <v/>
      </c>
      <c r="E438" s="161" t="str">
        <f ca="1">IF(ISERROR($S438),"",OFFSET('Smelter Reference List'!$D$4,$S438-4,0)&amp;"")</f>
        <v/>
      </c>
      <c r="F438" s="161" t="str">
        <f ca="1">IF(ISERROR($S438),"",OFFSET('Smelter Reference List'!$E$4,$S438-4,0))</f>
        <v/>
      </c>
      <c r="G438" s="161" t="str">
        <f ca="1">IF(C438=$U$4,"Enter smelter details", IF(ISERROR($S438),"",OFFSET('Smelter Reference List'!$F$4,$S438-4,0)))</f>
        <v/>
      </c>
      <c r="H438" s="247" t="str">
        <f ca="1">IF(ISERROR($S438),"",OFFSET('Smelter Reference List'!$G$4,$S438-4,0))</f>
        <v/>
      </c>
      <c r="I438" s="248" t="str">
        <f ca="1">IF(ISERROR($S438),"",OFFSET('Smelter Reference List'!$H$4,$S438-4,0))</f>
        <v/>
      </c>
      <c r="J438" s="248" t="str">
        <f ca="1">IF(ISERROR($S438),"",OFFSET('Smelter Reference List'!$I$4,$S438-4,0))</f>
        <v/>
      </c>
      <c r="K438" s="245"/>
      <c r="L438" s="245"/>
      <c r="M438" s="245"/>
      <c r="N438" s="245"/>
      <c r="O438" s="245"/>
      <c r="P438" s="245"/>
      <c r="Q438" s="246"/>
      <c r="R438" s="233"/>
      <c r="S438" s="234" t="e">
        <f>IF(C438="",NA(),MATCH($B438&amp;$C438,'Smelter Reference List'!$J:$J,0))</f>
        <v>#N/A</v>
      </c>
      <c r="T438" s="235"/>
      <c r="U438" s="235">
        <f t="shared" ca="1" si="12"/>
        <v>0</v>
      </c>
      <c r="V438" s="235"/>
      <c r="W438" s="235"/>
      <c r="Y438" s="228" t="str">
        <f t="shared" si="13"/>
        <v/>
      </c>
    </row>
    <row r="439" spans="1:25" s="228" customFormat="1" ht="20.399999999999999">
      <c r="A439" s="257"/>
      <c r="B439" s="232" t="str">
        <f>IF(LEN(A439)=0,"",INDEX('Smelter Reference List'!$A:$A,MATCH($A439,'Smelter Reference List'!$E:$E,0)))</f>
        <v/>
      </c>
      <c r="C439" s="297" t="str">
        <f>IF(LEN(A439)=0,"",INDEX('Smelter Reference List'!$C:$C,MATCH($A439,'Smelter Reference List'!$E:$E,0)))</f>
        <v/>
      </c>
      <c r="D439" s="161" t="str">
        <f ca="1">IF(ISERROR($S439),"",OFFSET('Smelter Reference List'!$C$4,$S439-4,0)&amp;"")</f>
        <v/>
      </c>
      <c r="E439" s="161" t="str">
        <f ca="1">IF(ISERROR($S439),"",OFFSET('Smelter Reference List'!$D$4,$S439-4,0)&amp;"")</f>
        <v/>
      </c>
      <c r="F439" s="161" t="str">
        <f ca="1">IF(ISERROR($S439),"",OFFSET('Smelter Reference List'!$E$4,$S439-4,0))</f>
        <v/>
      </c>
      <c r="G439" s="161" t="str">
        <f ca="1">IF(C439=$U$4,"Enter smelter details", IF(ISERROR($S439),"",OFFSET('Smelter Reference List'!$F$4,$S439-4,0)))</f>
        <v/>
      </c>
      <c r="H439" s="247" t="str">
        <f ca="1">IF(ISERROR($S439),"",OFFSET('Smelter Reference List'!$G$4,$S439-4,0))</f>
        <v/>
      </c>
      <c r="I439" s="248" t="str">
        <f ca="1">IF(ISERROR($S439),"",OFFSET('Smelter Reference List'!$H$4,$S439-4,0))</f>
        <v/>
      </c>
      <c r="J439" s="248" t="str">
        <f ca="1">IF(ISERROR($S439),"",OFFSET('Smelter Reference List'!$I$4,$S439-4,0))</f>
        <v/>
      </c>
      <c r="K439" s="245"/>
      <c r="L439" s="245"/>
      <c r="M439" s="245"/>
      <c r="N439" s="245"/>
      <c r="O439" s="245"/>
      <c r="P439" s="245"/>
      <c r="Q439" s="246"/>
      <c r="R439" s="233"/>
      <c r="S439" s="234" t="e">
        <f>IF(C439="",NA(),MATCH($B439&amp;$C439,'Smelter Reference List'!$J:$J,0))</f>
        <v>#N/A</v>
      </c>
      <c r="T439" s="235"/>
      <c r="U439" s="235">
        <f t="shared" ca="1" si="12"/>
        <v>0</v>
      </c>
      <c r="V439" s="235"/>
      <c r="W439" s="235"/>
      <c r="Y439" s="228" t="str">
        <f t="shared" si="13"/>
        <v/>
      </c>
    </row>
    <row r="440" spans="1:25" s="228" customFormat="1" ht="20.399999999999999">
      <c r="A440" s="257"/>
      <c r="B440" s="232" t="str">
        <f>IF(LEN(A440)=0,"",INDEX('Smelter Reference List'!$A:$A,MATCH($A440,'Smelter Reference List'!$E:$E,0)))</f>
        <v/>
      </c>
      <c r="C440" s="297" t="str">
        <f>IF(LEN(A440)=0,"",INDEX('Smelter Reference List'!$C:$C,MATCH($A440,'Smelter Reference List'!$E:$E,0)))</f>
        <v/>
      </c>
      <c r="D440" s="161" t="str">
        <f ca="1">IF(ISERROR($S440),"",OFFSET('Smelter Reference List'!$C$4,$S440-4,0)&amp;"")</f>
        <v/>
      </c>
      <c r="E440" s="161" t="str">
        <f ca="1">IF(ISERROR($S440),"",OFFSET('Smelter Reference List'!$D$4,$S440-4,0)&amp;"")</f>
        <v/>
      </c>
      <c r="F440" s="161" t="str">
        <f ca="1">IF(ISERROR($S440),"",OFFSET('Smelter Reference List'!$E$4,$S440-4,0))</f>
        <v/>
      </c>
      <c r="G440" s="161" t="str">
        <f ca="1">IF(C440=$U$4,"Enter smelter details", IF(ISERROR($S440),"",OFFSET('Smelter Reference List'!$F$4,$S440-4,0)))</f>
        <v/>
      </c>
      <c r="H440" s="247" t="str">
        <f ca="1">IF(ISERROR($S440),"",OFFSET('Smelter Reference List'!$G$4,$S440-4,0))</f>
        <v/>
      </c>
      <c r="I440" s="248" t="str">
        <f ca="1">IF(ISERROR($S440),"",OFFSET('Smelter Reference List'!$H$4,$S440-4,0))</f>
        <v/>
      </c>
      <c r="J440" s="248" t="str">
        <f ca="1">IF(ISERROR($S440),"",OFFSET('Smelter Reference List'!$I$4,$S440-4,0))</f>
        <v/>
      </c>
      <c r="K440" s="245"/>
      <c r="L440" s="245"/>
      <c r="M440" s="245"/>
      <c r="N440" s="245"/>
      <c r="O440" s="245"/>
      <c r="P440" s="245"/>
      <c r="Q440" s="246"/>
      <c r="R440" s="233"/>
      <c r="S440" s="234" t="e">
        <f>IF(C440="",NA(),MATCH($B440&amp;$C440,'Smelter Reference List'!$J:$J,0))</f>
        <v>#N/A</v>
      </c>
      <c r="T440" s="235"/>
      <c r="U440" s="235">
        <f t="shared" ref="U440:U503" ca="1" si="14">IF(AND(C440="Smelter not listed",OR(LEN(D440)=0,LEN(E440)=0)),1,0)</f>
        <v>0</v>
      </c>
      <c r="V440" s="235"/>
      <c r="W440" s="235"/>
      <c r="Y440" s="228" t="str">
        <f t="shared" ref="Y440:Y503" si="15">B440&amp;C440</f>
        <v/>
      </c>
    </row>
    <row r="441" spans="1:25" s="228" customFormat="1" ht="20.399999999999999">
      <c r="A441" s="257"/>
      <c r="B441" s="232" t="str">
        <f>IF(LEN(A441)=0,"",INDEX('Smelter Reference List'!$A:$A,MATCH($A441,'Smelter Reference List'!$E:$E,0)))</f>
        <v/>
      </c>
      <c r="C441" s="297" t="str">
        <f>IF(LEN(A441)=0,"",INDEX('Smelter Reference List'!$C:$C,MATCH($A441,'Smelter Reference List'!$E:$E,0)))</f>
        <v/>
      </c>
      <c r="D441" s="161" t="str">
        <f ca="1">IF(ISERROR($S441),"",OFFSET('Smelter Reference List'!$C$4,$S441-4,0)&amp;"")</f>
        <v/>
      </c>
      <c r="E441" s="161" t="str">
        <f ca="1">IF(ISERROR($S441),"",OFFSET('Smelter Reference List'!$D$4,$S441-4,0)&amp;"")</f>
        <v/>
      </c>
      <c r="F441" s="161" t="str">
        <f ca="1">IF(ISERROR($S441),"",OFFSET('Smelter Reference List'!$E$4,$S441-4,0))</f>
        <v/>
      </c>
      <c r="G441" s="161" t="str">
        <f ca="1">IF(C441=$U$4,"Enter smelter details", IF(ISERROR($S441),"",OFFSET('Smelter Reference List'!$F$4,$S441-4,0)))</f>
        <v/>
      </c>
      <c r="H441" s="247" t="str">
        <f ca="1">IF(ISERROR($S441),"",OFFSET('Smelter Reference List'!$G$4,$S441-4,0))</f>
        <v/>
      </c>
      <c r="I441" s="248" t="str">
        <f ca="1">IF(ISERROR($S441),"",OFFSET('Smelter Reference List'!$H$4,$S441-4,0))</f>
        <v/>
      </c>
      <c r="J441" s="248" t="str">
        <f ca="1">IF(ISERROR($S441),"",OFFSET('Smelter Reference List'!$I$4,$S441-4,0))</f>
        <v/>
      </c>
      <c r="K441" s="245"/>
      <c r="L441" s="245"/>
      <c r="M441" s="245"/>
      <c r="N441" s="245"/>
      <c r="O441" s="245"/>
      <c r="P441" s="245"/>
      <c r="Q441" s="246"/>
      <c r="R441" s="233"/>
      <c r="S441" s="234" t="e">
        <f>IF(C441="",NA(),MATCH($B441&amp;$C441,'Smelter Reference List'!$J:$J,0))</f>
        <v>#N/A</v>
      </c>
      <c r="T441" s="235"/>
      <c r="U441" s="235">
        <f t="shared" ca="1" si="14"/>
        <v>0</v>
      </c>
      <c r="V441" s="235"/>
      <c r="W441" s="235"/>
      <c r="Y441" s="228" t="str">
        <f t="shared" si="15"/>
        <v/>
      </c>
    </row>
    <row r="442" spans="1:25" s="228" customFormat="1" ht="20.399999999999999">
      <c r="A442" s="257"/>
      <c r="B442" s="232" t="str">
        <f>IF(LEN(A442)=0,"",INDEX('Smelter Reference List'!$A:$A,MATCH($A442,'Smelter Reference List'!$E:$E,0)))</f>
        <v/>
      </c>
      <c r="C442" s="297" t="str">
        <f>IF(LEN(A442)=0,"",INDEX('Smelter Reference List'!$C:$C,MATCH($A442,'Smelter Reference List'!$E:$E,0)))</f>
        <v/>
      </c>
      <c r="D442" s="161" t="str">
        <f ca="1">IF(ISERROR($S442),"",OFFSET('Smelter Reference List'!$C$4,$S442-4,0)&amp;"")</f>
        <v/>
      </c>
      <c r="E442" s="161" t="str">
        <f ca="1">IF(ISERROR($S442),"",OFFSET('Smelter Reference List'!$D$4,$S442-4,0)&amp;"")</f>
        <v/>
      </c>
      <c r="F442" s="161" t="str">
        <f ca="1">IF(ISERROR($S442),"",OFFSET('Smelter Reference List'!$E$4,$S442-4,0))</f>
        <v/>
      </c>
      <c r="G442" s="161" t="str">
        <f ca="1">IF(C442=$U$4,"Enter smelter details", IF(ISERROR($S442),"",OFFSET('Smelter Reference List'!$F$4,$S442-4,0)))</f>
        <v/>
      </c>
      <c r="H442" s="247" t="str">
        <f ca="1">IF(ISERROR($S442),"",OFFSET('Smelter Reference List'!$G$4,$S442-4,0))</f>
        <v/>
      </c>
      <c r="I442" s="248" t="str">
        <f ca="1">IF(ISERROR($S442),"",OFFSET('Smelter Reference List'!$H$4,$S442-4,0))</f>
        <v/>
      </c>
      <c r="J442" s="248" t="str">
        <f ca="1">IF(ISERROR($S442),"",OFFSET('Smelter Reference List'!$I$4,$S442-4,0))</f>
        <v/>
      </c>
      <c r="K442" s="245"/>
      <c r="L442" s="245"/>
      <c r="M442" s="245"/>
      <c r="N442" s="245"/>
      <c r="O442" s="245"/>
      <c r="P442" s="245"/>
      <c r="Q442" s="246"/>
      <c r="R442" s="233"/>
      <c r="S442" s="234" t="e">
        <f>IF(C442="",NA(),MATCH($B442&amp;$C442,'Smelter Reference List'!$J:$J,0))</f>
        <v>#N/A</v>
      </c>
      <c r="T442" s="235"/>
      <c r="U442" s="235">
        <f t="shared" ca="1" si="14"/>
        <v>0</v>
      </c>
      <c r="V442" s="235"/>
      <c r="W442" s="235"/>
      <c r="Y442" s="228" t="str">
        <f t="shared" si="15"/>
        <v/>
      </c>
    </row>
    <row r="443" spans="1:25" s="228" customFormat="1" ht="20.399999999999999">
      <c r="A443" s="257"/>
      <c r="B443" s="232" t="str">
        <f>IF(LEN(A443)=0,"",INDEX('Smelter Reference List'!$A:$A,MATCH($A443,'Smelter Reference List'!$E:$E,0)))</f>
        <v/>
      </c>
      <c r="C443" s="297" t="str">
        <f>IF(LEN(A443)=0,"",INDEX('Smelter Reference List'!$C:$C,MATCH($A443,'Smelter Reference List'!$E:$E,0)))</f>
        <v/>
      </c>
      <c r="D443" s="161" t="str">
        <f ca="1">IF(ISERROR($S443),"",OFFSET('Smelter Reference List'!$C$4,$S443-4,0)&amp;"")</f>
        <v/>
      </c>
      <c r="E443" s="161" t="str">
        <f ca="1">IF(ISERROR($S443),"",OFFSET('Smelter Reference List'!$D$4,$S443-4,0)&amp;"")</f>
        <v/>
      </c>
      <c r="F443" s="161" t="str">
        <f ca="1">IF(ISERROR($S443),"",OFFSET('Smelter Reference List'!$E$4,$S443-4,0))</f>
        <v/>
      </c>
      <c r="G443" s="161" t="str">
        <f ca="1">IF(C443=$U$4,"Enter smelter details", IF(ISERROR($S443),"",OFFSET('Smelter Reference List'!$F$4,$S443-4,0)))</f>
        <v/>
      </c>
      <c r="H443" s="247" t="str">
        <f ca="1">IF(ISERROR($S443),"",OFFSET('Smelter Reference List'!$G$4,$S443-4,0))</f>
        <v/>
      </c>
      <c r="I443" s="248" t="str">
        <f ca="1">IF(ISERROR($S443),"",OFFSET('Smelter Reference List'!$H$4,$S443-4,0))</f>
        <v/>
      </c>
      <c r="J443" s="248" t="str">
        <f ca="1">IF(ISERROR($S443),"",OFFSET('Smelter Reference List'!$I$4,$S443-4,0))</f>
        <v/>
      </c>
      <c r="K443" s="245"/>
      <c r="L443" s="245"/>
      <c r="M443" s="245"/>
      <c r="N443" s="245"/>
      <c r="O443" s="245"/>
      <c r="P443" s="245"/>
      <c r="Q443" s="246"/>
      <c r="R443" s="233"/>
      <c r="S443" s="234" t="e">
        <f>IF(C443="",NA(),MATCH($B443&amp;$C443,'Smelter Reference List'!$J:$J,0))</f>
        <v>#N/A</v>
      </c>
      <c r="T443" s="235"/>
      <c r="U443" s="235">
        <f t="shared" ca="1" si="14"/>
        <v>0</v>
      </c>
      <c r="V443" s="235"/>
      <c r="W443" s="235"/>
      <c r="Y443" s="228" t="str">
        <f t="shared" si="15"/>
        <v/>
      </c>
    </row>
    <row r="444" spans="1:25" s="228" customFormat="1" ht="20.399999999999999">
      <c r="A444" s="257"/>
      <c r="B444" s="232" t="str">
        <f>IF(LEN(A444)=0,"",INDEX('Smelter Reference List'!$A:$A,MATCH($A444,'Smelter Reference List'!$E:$E,0)))</f>
        <v/>
      </c>
      <c r="C444" s="297" t="str">
        <f>IF(LEN(A444)=0,"",INDEX('Smelter Reference List'!$C:$C,MATCH($A444,'Smelter Reference List'!$E:$E,0)))</f>
        <v/>
      </c>
      <c r="D444" s="161" t="str">
        <f ca="1">IF(ISERROR($S444),"",OFFSET('Smelter Reference List'!$C$4,$S444-4,0)&amp;"")</f>
        <v/>
      </c>
      <c r="E444" s="161" t="str">
        <f ca="1">IF(ISERROR($S444),"",OFFSET('Smelter Reference List'!$D$4,$S444-4,0)&amp;"")</f>
        <v/>
      </c>
      <c r="F444" s="161" t="str">
        <f ca="1">IF(ISERROR($S444),"",OFFSET('Smelter Reference List'!$E$4,$S444-4,0))</f>
        <v/>
      </c>
      <c r="G444" s="161" t="str">
        <f ca="1">IF(C444=$U$4,"Enter smelter details", IF(ISERROR($S444),"",OFFSET('Smelter Reference List'!$F$4,$S444-4,0)))</f>
        <v/>
      </c>
      <c r="H444" s="247" t="str">
        <f ca="1">IF(ISERROR($S444),"",OFFSET('Smelter Reference List'!$G$4,$S444-4,0))</f>
        <v/>
      </c>
      <c r="I444" s="248" t="str">
        <f ca="1">IF(ISERROR($S444),"",OFFSET('Smelter Reference List'!$H$4,$S444-4,0))</f>
        <v/>
      </c>
      <c r="J444" s="248" t="str">
        <f ca="1">IF(ISERROR($S444),"",OFFSET('Smelter Reference List'!$I$4,$S444-4,0))</f>
        <v/>
      </c>
      <c r="K444" s="245"/>
      <c r="L444" s="245"/>
      <c r="M444" s="245"/>
      <c r="N444" s="245"/>
      <c r="O444" s="245"/>
      <c r="P444" s="245"/>
      <c r="Q444" s="246"/>
      <c r="R444" s="233"/>
      <c r="S444" s="234" t="e">
        <f>IF(C444="",NA(),MATCH($B444&amp;$C444,'Smelter Reference List'!$J:$J,0))</f>
        <v>#N/A</v>
      </c>
      <c r="T444" s="235"/>
      <c r="U444" s="235">
        <f t="shared" ca="1" si="14"/>
        <v>0</v>
      </c>
      <c r="V444" s="235"/>
      <c r="W444" s="235"/>
      <c r="Y444" s="228" t="str">
        <f t="shared" si="15"/>
        <v/>
      </c>
    </row>
    <row r="445" spans="1:25" s="228" customFormat="1" ht="20.399999999999999">
      <c r="A445" s="257"/>
      <c r="B445" s="232" t="str">
        <f>IF(LEN(A445)=0,"",INDEX('Smelter Reference List'!$A:$A,MATCH($A445,'Smelter Reference List'!$E:$E,0)))</f>
        <v/>
      </c>
      <c r="C445" s="297" t="str">
        <f>IF(LEN(A445)=0,"",INDEX('Smelter Reference List'!$C:$C,MATCH($A445,'Smelter Reference List'!$E:$E,0)))</f>
        <v/>
      </c>
      <c r="D445" s="161" t="str">
        <f ca="1">IF(ISERROR($S445),"",OFFSET('Smelter Reference List'!$C$4,$S445-4,0)&amp;"")</f>
        <v/>
      </c>
      <c r="E445" s="161" t="str">
        <f ca="1">IF(ISERROR($S445),"",OFFSET('Smelter Reference List'!$D$4,$S445-4,0)&amp;"")</f>
        <v/>
      </c>
      <c r="F445" s="161" t="str">
        <f ca="1">IF(ISERROR($S445),"",OFFSET('Smelter Reference List'!$E$4,$S445-4,0))</f>
        <v/>
      </c>
      <c r="G445" s="161" t="str">
        <f ca="1">IF(C445=$U$4,"Enter smelter details", IF(ISERROR($S445),"",OFFSET('Smelter Reference List'!$F$4,$S445-4,0)))</f>
        <v/>
      </c>
      <c r="H445" s="247" t="str">
        <f ca="1">IF(ISERROR($S445),"",OFFSET('Smelter Reference List'!$G$4,$S445-4,0))</f>
        <v/>
      </c>
      <c r="I445" s="248" t="str">
        <f ca="1">IF(ISERROR($S445),"",OFFSET('Smelter Reference List'!$H$4,$S445-4,0))</f>
        <v/>
      </c>
      <c r="J445" s="248" t="str">
        <f ca="1">IF(ISERROR($S445),"",OFFSET('Smelter Reference List'!$I$4,$S445-4,0))</f>
        <v/>
      </c>
      <c r="K445" s="245"/>
      <c r="L445" s="245"/>
      <c r="M445" s="245"/>
      <c r="N445" s="245"/>
      <c r="O445" s="245"/>
      <c r="P445" s="245"/>
      <c r="Q445" s="246"/>
      <c r="R445" s="233"/>
      <c r="S445" s="234" t="e">
        <f>IF(C445="",NA(),MATCH($B445&amp;$C445,'Smelter Reference List'!$J:$J,0))</f>
        <v>#N/A</v>
      </c>
      <c r="T445" s="235"/>
      <c r="U445" s="235">
        <f t="shared" ca="1" si="14"/>
        <v>0</v>
      </c>
      <c r="V445" s="235"/>
      <c r="W445" s="235"/>
      <c r="Y445" s="228" t="str">
        <f t="shared" si="15"/>
        <v/>
      </c>
    </row>
    <row r="446" spans="1:25" s="228" customFormat="1" ht="20.399999999999999">
      <c r="A446" s="257"/>
      <c r="B446" s="232" t="str">
        <f>IF(LEN(A446)=0,"",INDEX('Smelter Reference List'!$A:$A,MATCH($A446,'Smelter Reference List'!$E:$E,0)))</f>
        <v/>
      </c>
      <c r="C446" s="297" t="str">
        <f>IF(LEN(A446)=0,"",INDEX('Smelter Reference List'!$C:$C,MATCH($A446,'Smelter Reference List'!$E:$E,0)))</f>
        <v/>
      </c>
      <c r="D446" s="161" t="str">
        <f ca="1">IF(ISERROR($S446),"",OFFSET('Smelter Reference List'!$C$4,$S446-4,0)&amp;"")</f>
        <v/>
      </c>
      <c r="E446" s="161" t="str">
        <f ca="1">IF(ISERROR($S446),"",OFFSET('Smelter Reference List'!$D$4,$S446-4,0)&amp;"")</f>
        <v/>
      </c>
      <c r="F446" s="161" t="str">
        <f ca="1">IF(ISERROR($S446),"",OFFSET('Smelter Reference List'!$E$4,$S446-4,0))</f>
        <v/>
      </c>
      <c r="G446" s="161" t="str">
        <f ca="1">IF(C446=$U$4,"Enter smelter details", IF(ISERROR($S446),"",OFFSET('Smelter Reference List'!$F$4,$S446-4,0)))</f>
        <v/>
      </c>
      <c r="H446" s="247" t="str">
        <f ca="1">IF(ISERROR($S446),"",OFFSET('Smelter Reference List'!$G$4,$S446-4,0))</f>
        <v/>
      </c>
      <c r="I446" s="248" t="str">
        <f ca="1">IF(ISERROR($S446),"",OFFSET('Smelter Reference List'!$H$4,$S446-4,0))</f>
        <v/>
      </c>
      <c r="J446" s="248" t="str">
        <f ca="1">IF(ISERROR($S446),"",OFFSET('Smelter Reference List'!$I$4,$S446-4,0))</f>
        <v/>
      </c>
      <c r="K446" s="245"/>
      <c r="L446" s="245"/>
      <c r="M446" s="245"/>
      <c r="N446" s="245"/>
      <c r="O446" s="245"/>
      <c r="P446" s="245"/>
      <c r="Q446" s="246"/>
      <c r="R446" s="233"/>
      <c r="S446" s="234" t="e">
        <f>IF(C446="",NA(),MATCH($B446&amp;$C446,'Smelter Reference List'!$J:$J,0))</f>
        <v>#N/A</v>
      </c>
      <c r="T446" s="235"/>
      <c r="U446" s="235">
        <f t="shared" ca="1" si="14"/>
        <v>0</v>
      </c>
      <c r="V446" s="235"/>
      <c r="W446" s="235"/>
      <c r="Y446" s="228" t="str">
        <f t="shared" si="15"/>
        <v/>
      </c>
    </row>
    <row r="447" spans="1:25" s="228" customFormat="1" ht="20.399999999999999">
      <c r="A447" s="257"/>
      <c r="B447" s="232" t="str">
        <f>IF(LEN(A447)=0,"",INDEX('Smelter Reference List'!$A:$A,MATCH($A447,'Smelter Reference List'!$E:$E,0)))</f>
        <v/>
      </c>
      <c r="C447" s="297" t="str">
        <f>IF(LEN(A447)=0,"",INDEX('Smelter Reference List'!$C:$C,MATCH($A447,'Smelter Reference List'!$E:$E,0)))</f>
        <v/>
      </c>
      <c r="D447" s="161" t="str">
        <f ca="1">IF(ISERROR($S447),"",OFFSET('Smelter Reference List'!$C$4,$S447-4,0)&amp;"")</f>
        <v/>
      </c>
      <c r="E447" s="161" t="str">
        <f ca="1">IF(ISERROR($S447),"",OFFSET('Smelter Reference List'!$D$4,$S447-4,0)&amp;"")</f>
        <v/>
      </c>
      <c r="F447" s="161" t="str">
        <f ca="1">IF(ISERROR($S447),"",OFFSET('Smelter Reference List'!$E$4,$S447-4,0))</f>
        <v/>
      </c>
      <c r="G447" s="161" t="str">
        <f ca="1">IF(C447=$U$4,"Enter smelter details", IF(ISERROR($S447),"",OFFSET('Smelter Reference List'!$F$4,$S447-4,0)))</f>
        <v/>
      </c>
      <c r="H447" s="247" t="str">
        <f ca="1">IF(ISERROR($S447),"",OFFSET('Smelter Reference List'!$G$4,$S447-4,0))</f>
        <v/>
      </c>
      <c r="I447" s="248" t="str">
        <f ca="1">IF(ISERROR($S447),"",OFFSET('Smelter Reference List'!$H$4,$S447-4,0))</f>
        <v/>
      </c>
      <c r="J447" s="248" t="str">
        <f ca="1">IF(ISERROR($S447),"",OFFSET('Smelter Reference List'!$I$4,$S447-4,0))</f>
        <v/>
      </c>
      <c r="K447" s="245"/>
      <c r="L447" s="245"/>
      <c r="M447" s="245"/>
      <c r="N447" s="245"/>
      <c r="O447" s="245"/>
      <c r="P447" s="245"/>
      <c r="Q447" s="246"/>
      <c r="R447" s="233"/>
      <c r="S447" s="234" t="e">
        <f>IF(C447="",NA(),MATCH($B447&amp;$C447,'Smelter Reference List'!$J:$J,0))</f>
        <v>#N/A</v>
      </c>
      <c r="T447" s="235"/>
      <c r="U447" s="235">
        <f t="shared" ca="1" si="14"/>
        <v>0</v>
      </c>
      <c r="V447" s="235"/>
      <c r="W447" s="235"/>
      <c r="Y447" s="228" t="str">
        <f t="shared" si="15"/>
        <v/>
      </c>
    </row>
    <row r="448" spans="1:25" s="228" customFormat="1" ht="20.399999999999999">
      <c r="A448" s="257"/>
      <c r="B448" s="232" t="str">
        <f>IF(LEN(A448)=0,"",INDEX('Smelter Reference List'!$A:$A,MATCH($A448,'Smelter Reference List'!$E:$E,0)))</f>
        <v/>
      </c>
      <c r="C448" s="297" t="str">
        <f>IF(LEN(A448)=0,"",INDEX('Smelter Reference List'!$C:$C,MATCH($A448,'Smelter Reference List'!$E:$E,0)))</f>
        <v/>
      </c>
      <c r="D448" s="161" t="str">
        <f ca="1">IF(ISERROR($S448),"",OFFSET('Smelter Reference List'!$C$4,$S448-4,0)&amp;"")</f>
        <v/>
      </c>
      <c r="E448" s="161" t="str">
        <f ca="1">IF(ISERROR($S448),"",OFFSET('Smelter Reference List'!$D$4,$S448-4,0)&amp;"")</f>
        <v/>
      </c>
      <c r="F448" s="161" t="str">
        <f ca="1">IF(ISERROR($S448),"",OFFSET('Smelter Reference List'!$E$4,$S448-4,0))</f>
        <v/>
      </c>
      <c r="G448" s="161" t="str">
        <f ca="1">IF(C448=$U$4,"Enter smelter details", IF(ISERROR($S448),"",OFFSET('Smelter Reference List'!$F$4,$S448-4,0)))</f>
        <v/>
      </c>
      <c r="H448" s="247" t="str">
        <f ca="1">IF(ISERROR($S448),"",OFFSET('Smelter Reference List'!$G$4,$S448-4,0))</f>
        <v/>
      </c>
      <c r="I448" s="248" t="str">
        <f ca="1">IF(ISERROR($S448),"",OFFSET('Smelter Reference List'!$H$4,$S448-4,0))</f>
        <v/>
      </c>
      <c r="J448" s="248" t="str">
        <f ca="1">IF(ISERROR($S448),"",OFFSET('Smelter Reference List'!$I$4,$S448-4,0))</f>
        <v/>
      </c>
      <c r="K448" s="245"/>
      <c r="L448" s="245"/>
      <c r="M448" s="245"/>
      <c r="N448" s="245"/>
      <c r="O448" s="245"/>
      <c r="P448" s="245"/>
      <c r="Q448" s="246"/>
      <c r="R448" s="233"/>
      <c r="S448" s="234" t="e">
        <f>IF(C448="",NA(),MATCH($B448&amp;$C448,'Smelter Reference List'!$J:$J,0))</f>
        <v>#N/A</v>
      </c>
      <c r="T448" s="235"/>
      <c r="U448" s="235">
        <f t="shared" ca="1" si="14"/>
        <v>0</v>
      </c>
      <c r="V448" s="235"/>
      <c r="W448" s="235"/>
      <c r="Y448" s="228" t="str">
        <f t="shared" si="15"/>
        <v/>
      </c>
    </row>
    <row r="449" spans="1:25" s="228" customFormat="1" ht="20.399999999999999">
      <c r="A449" s="257"/>
      <c r="B449" s="232" t="str">
        <f>IF(LEN(A449)=0,"",INDEX('Smelter Reference List'!$A:$A,MATCH($A449,'Smelter Reference List'!$E:$E,0)))</f>
        <v/>
      </c>
      <c r="C449" s="297" t="str">
        <f>IF(LEN(A449)=0,"",INDEX('Smelter Reference List'!$C:$C,MATCH($A449,'Smelter Reference List'!$E:$E,0)))</f>
        <v/>
      </c>
      <c r="D449" s="161" t="str">
        <f ca="1">IF(ISERROR($S449),"",OFFSET('Smelter Reference List'!$C$4,$S449-4,0)&amp;"")</f>
        <v/>
      </c>
      <c r="E449" s="161" t="str">
        <f ca="1">IF(ISERROR($S449),"",OFFSET('Smelter Reference List'!$D$4,$S449-4,0)&amp;"")</f>
        <v/>
      </c>
      <c r="F449" s="161" t="str">
        <f ca="1">IF(ISERROR($S449),"",OFFSET('Smelter Reference List'!$E$4,$S449-4,0))</f>
        <v/>
      </c>
      <c r="G449" s="161" t="str">
        <f ca="1">IF(C449=$U$4,"Enter smelter details", IF(ISERROR($S449),"",OFFSET('Smelter Reference List'!$F$4,$S449-4,0)))</f>
        <v/>
      </c>
      <c r="H449" s="247" t="str">
        <f ca="1">IF(ISERROR($S449),"",OFFSET('Smelter Reference List'!$G$4,$S449-4,0))</f>
        <v/>
      </c>
      <c r="I449" s="248" t="str">
        <f ca="1">IF(ISERROR($S449),"",OFFSET('Smelter Reference List'!$H$4,$S449-4,0))</f>
        <v/>
      </c>
      <c r="J449" s="248" t="str">
        <f ca="1">IF(ISERROR($S449),"",OFFSET('Smelter Reference List'!$I$4,$S449-4,0))</f>
        <v/>
      </c>
      <c r="K449" s="245"/>
      <c r="L449" s="245"/>
      <c r="M449" s="245"/>
      <c r="N449" s="245"/>
      <c r="O449" s="245"/>
      <c r="P449" s="245"/>
      <c r="Q449" s="246"/>
      <c r="R449" s="233"/>
      <c r="S449" s="234" t="e">
        <f>IF(C449="",NA(),MATCH($B449&amp;$C449,'Smelter Reference List'!$J:$J,0))</f>
        <v>#N/A</v>
      </c>
      <c r="T449" s="235"/>
      <c r="U449" s="235">
        <f t="shared" ca="1" si="14"/>
        <v>0</v>
      </c>
      <c r="V449" s="235"/>
      <c r="W449" s="235"/>
      <c r="Y449" s="228" t="str">
        <f t="shared" si="15"/>
        <v/>
      </c>
    </row>
    <row r="450" spans="1:25" s="228" customFormat="1" ht="20.399999999999999">
      <c r="A450" s="257"/>
      <c r="B450" s="232" t="str">
        <f>IF(LEN(A450)=0,"",INDEX('Smelter Reference List'!$A:$A,MATCH($A450,'Smelter Reference List'!$E:$E,0)))</f>
        <v/>
      </c>
      <c r="C450" s="297" t="str">
        <f>IF(LEN(A450)=0,"",INDEX('Smelter Reference List'!$C:$C,MATCH($A450,'Smelter Reference List'!$E:$E,0)))</f>
        <v/>
      </c>
      <c r="D450" s="161" t="str">
        <f ca="1">IF(ISERROR($S450),"",OFFSET('Smelter Reference List'!$C$4,$S450-4,0)&amp;"")</f>
        <v/>
      </c>
      <c r="E450" s="161" t="str">
        <f ca="1">IF(ISERROR($S450),"",OFFSET('Smelter Reference List'!$D$4,$S450-4,0)&amp;"")</f>
        <v/>
      </c>
      <c r="F450" s="161" t="str">
        <f ca="1">IF(ISERROR($S450),"",OFFSET('Smelter Reference List'!$E$4,$S450-4,0))</f>
        <v/>
      </c>
      <c r="G450" s="161" t="str">
        <f ca="1">IF(C450=$U$4,"Enter smelter details", IF(ISERROR($S450),"",OFFSET('Smelter Reference List'!$F$4,$S450-4,0)))</f>
        <v/>
      </c>
      <c r="H450" s="247" t="str">
        <f ca="1">IF(ISERROR($S450),"",OFFSET('Smelter Reference List'!$G$4,$S450-4,0))</f>
        <v/>
      </c>
      <c r="I450" s="248" t="str">
        <f ca="1">IF(ISERROR($S450),"",OFFSET('Smelter Reference List'!$H$4,$S450-4,0))</f>
        <v/>
      </c>
      <c r="J450" s="248" t="str">
        <f ca="1">IF(ISERROR($S450),"",OFFSET('Smelter Reference List'!$I$4,$S450-4,0))</f>
        <v/>
      </c>
      <c r="K450" s="245"/>
      <c r="L450" s="245"/>
      <c r="M450" s="245"/>
      <c r="N450" s="245"/>
      <c r="O450" s="245"/>
      <c r="P450" s="245"/>
      <c r="Q450" s="246"/>
      <c r="R450" s="233"/>
      <c r="S450" s="234" t="e">
        <f>IF(C450="",NA(),MATCH($B450&amp;$C450,'Smelter Reference List'!$J:$J,0))</f>
        <v>#N/A</v>
      </c>
      <c r="T450" s="235"/>
      <c r="U450" s="235">
        <f t="shared" ca="1" si="14"/>
        <v>0</v>
      </c>
      <c r="V450" s="235"/>
      <c r="W450" s="235"/>
      <c r="Y450" s="228" t="str">
        <f t="shared" si="15"/>
        <v/>
      </c>
    </row>
    <row r="451" spans="1:25" s="228" customFormat="1" ht="20.399999999999999">
      <c r="A451" s="257"/>
      <c r="B451" s="232" t="str">
        <f>IF(LEN(A451)=0,"",INDEX('Smelter Reference List'!$A:$A,MATCH($A451,'Smelter Reference List'!$E:$E,0)))</f>
        <v/>
      </c>
      <c r="C451" s="297" t="str">
        <f>IF(LEN(A451)=0,"",INDEX('Smelter Reference List'!$C:$C,MATCH($A451,'Smelter Reference List'!$E:$E,0)))</f>
        <v/>
      </c>
      <c r="D451" s="161" t="str">
        <f ca="1">IF(ISERROR($S451),"",OFFSET('Smelter Reference List'!$C$4,$S451-4,0)&amp;"")</f>
        <v/>
      </c>
      <c r="E451" s="161" t="str">
        <f ca="1">IF(ISERROR($S451),"",OFFSET('Smelter Reference List'!$D$4,$S451-4,0)&amp;"")</f>
        <v/>
      </c>
      <c r="F451" s="161" t="str">
        <f ca="1">IF(ISERROR($S451),"",OFFSET('Smelter Reference List'!$E$4,$S451-4,0))</f>
        <v/>
      </c>
      <c r="G451" s="161" t="str">
        <f ca="1">IF(C451=$U$4,"Enter smelter details", IF(ISERROR($S451),"",OFFSET('Smelter Reference List'!$F$4,$S451-4,0)))</f>
        <v/>
      </c>
      <c r="H451" s="247" t="str">
        <f ca="1">IF(ISERROR($S451),"",OFFSET('Smelter Reference List'!$G$4,$S451-4,0))</f>
        <v/>
      </c>
      <c r="I451" s="248" t="str">
        <f ca="1">IF(ISERROR($S451),"",OFFSET('Smelter Reference List'!$H$4,$S451-4,0))</f>
        <v/>
      </c>
      <c r="J451" s="248" t="str">
        <f ca="1">IF(ISERROR($S451),"",OFFSET('Smelter Reference List'!$I$4,$S451-4,0))</f>
        <v/>
      </c>
      <c r="K451" s="245"/>
      <c r="L451" s="245"/>
      <c r="M451" s="245"/>
      <c r="N451" s="245"/>
      <c r="O451" s="245"/>
      <c r="P451" s="245"/>
      <c r="Q451" s="246"/>
      <c r="R451" s="233"/>
      <c r="S451" s="234" t="e">
        <f>IF(C451="",NA(),MATCH($B451&amp;$C451,'Smelter Reference List'!$J:$J,0))</f>
        <v>#N/A</v>
      </c>
      <c r="T451" s="235"/>
      <c r="U451" s="235">
        <f t="shared" ca="1" si="14"/>
        <v>0</v>
      </c>
      <c r="V451" s="235"/>
      <c r="W451" s="235"/>
      <c r="Y451" s="228" t="str">
        <f t="shared" si="15"/>
        <v/>
      </c>
    </row>
    <row r="452" spans="1:25" s="228" customFormat="1" ht="20.399999999999999">
      <c r="A452" s="257"/>
      <c r="B452" s="232" t="str">
        <f>IF(LEN(A452)=0,"",INDEX('Smelter Reference List'!$A:$A,MATCH($A452,'Smelter Reference List'!$E:$E,0)))</f>
        <v/>
      </c>
      <c r="C452" s="297" t="str">
        <f>IF(LEN(A452)=0,"",INDEX('Smelter Reference List'!$C:$C,MATCH($A452,'Smelter Reference List'!$E:$E,0)))</f>
        <v/>
      </c>
      <c r="D452" s="161" t="str">
        <f ca="1">IF(ISERROR($S452),"",OFFSET('Smelter Reference List'!$C$4,$S452-4,0)&amp;"")</f>
        <v/>
      </c>
      <c r="E452" s="161" t="str">
        <f ca="1">IF(ISERROR($S452),"",OFFSET('Smelter Reference List'!$D$4,$S452-4,0)&amp;"")</f>
        <v/>
      </c>
      <c r="F452" s="161" t="str">
        <f ca="1">IF(ISERROR($S452),"",OFFSET('Smelter Reference List'!$E$4,$S452-4,0))</f>
        <v/>
      </c>
      <c r="G452" s="161" t="str">
        <f ca="1">IF(C452=$U$4,"Enter smelter details", IF(ISERROR($S452),"",OFFSET('Smelter Reference List'!$F$4,$S452-4,0)))</f>
        <v/>
      </c>
      <c r="H452" s="247" t="str">
        <f ca="1">IF(ISERROR($S452),"",OFFSET('Smelter Reference List'!$G$4,$S452-4,0))</f>
        <v/>
      </c>
      <c r="I452" s="248" t="str">
        <f ca="1">IF(ISERROR($S452),"",OFFSET('Smelter Reference List'!$H$4,$S452-4,0))</f>
        <v/>
      </c>
      <c r="J452" s="248" t="str">
        <f ca="1">IF(ISERROR($S452),"",OFFSET('Smelter Reference List'!$I$4,$S452-4,0))</f>
        <v/>
      </c>
      <c r="K452" s="245"/>
      <c r="L452" s="245"/>
      <c r="M452" s="245"/>
      <c r="N452" s="245"/>
      <c r="O452" s="245"/>
      <c r="P452" s="245"/>
      <c r="Q452" s="246"/>
      <c r="R452" s="233"/>
      <c r="S452" s="234" t="e">
        <f>IF(C452="",NA(),MATCH($B452&amp;$C452,'Smelter Reference List'!$J:$J,0))</f>
        <v>#N/A</v>
      </c>
      <c r="T452" s="235"/>
      <c r="U452" s="235">
        <f t="shared" ca="1" si="14"/>
        <v>0</v>
      </c>
      <c r="V452" s="235"/>
      <c r="W452" s="235"/>
      <c r="Y452" s="228" t="str">
        <f t="shared" si="15"/>
        <v/>
      </c>
    </row>
    <row r="453" spans="1:25" s="228" customFormat="1" ht="20.399999999999999">
      <c r="A453" s="257"/>
      <c r="B453" s="232" t="str">
        <f>IF(LEN(A453)=0,"",INDEX('Smelter Reference List'!$A:$A,MATCH($A453,'Smelter Reference List'!$E:$E,0)))</f>
        <v/>
      </c>
      <c r="C453" s="297" t="str">
        <f>IF(LEN(A453)=0,"",INDEX('Smelter Reference List'!$C:$C,MATCH($A453,'Smelter Reference List'!$E:$E,0)))</f>
        <v/>
      </c>
      <c r="D453" s="161" t="str">
        <f ca="1">IF(ISERROR($S453),"",OFFSET('Smelter Reference List'!$C$4,$S453-4,0)&amp;"")</f>
        <v/>
      </c>
      <c r="E453" s="161" t="str">
        <f ca="1">IF(ISERROR($S453),"",OFFSET('Smelter Reference List'!$D$4,$S453-4,0)&amp;"")</f>
        <v/>
      </c>
      <c r="F453" s="161" t="str">
        <f ca="1">IF(ISERROR($S453),"",OFFSET('Smelter Reference List'!$E$4,$S453-4,0))</f>
        <v/>
      </c>
      <c r="G453" s="161" t="str">
        <f ca="1">IF(C453=$U$4,"Enter smelter details", IF(ISERROR($S453),"",OFFSET('Smelter Reference List'!$F$4,$S453-4,0)))</f>
        <v/>
      </c>
      <c r="H453" s="247" t="str">
        <f ca="1">IF(ISERROR($S453),"",OFFSET('Smelter Reference List'!$G$4,$S453-4,0))</f>
        <v/>
      </c>
      <c r="I453" s="248" t="str">
        <f ca="1">IF(ISERROR($S453),"",OFFSET('Smelter Reference List'!$H$4,$S453-4,0))</f>
        <v/>
      </c>
      <c r="J453" s="248" t="str">
        <f ca="1">IF(ISERROR($S453),"",OFFSET('Smelter Reference List'!$I$4,$S453-4,0))</f>
        <v/>
      </c>
      <c r="K453" s="245"/>
      <c r="L453" s="245"/>
      <c r="M453" s="245"/>
      <c r="N453" s="245"/>
      <c r="O453" s="245"/>
      <c r="P453" s="245"/>
      <c r="Q453" s="246"/>
      <c r="R453" s="233"/>
      <c r="S453" s="234" t="e">
        <f>IF(C453="",NA(),MATCH($B453&amp;$C453,'Smelter Reference List'!$J:$J,0))</f>
        <v>#N/A</v>
      </c>
      <c r="T453" s="235"/>
      <c r="U453" s="235">
        <f t="shared" ca="1" si="14"/>
        <v>0</v>
      </c>
      <c r="V453" s="235"/>
      <c r="W453" s="235"/>
      <c r="Y453" s="228" t="str">
        <f t="shared" si="15"/>
        <v/>
      </c>
    </row>
    <row r="454" spans="1:25" s="228" customFormat="1" ht="20.399999999999999">
      <c r="A454" s="257"/>
      <c r="B454" s="232" t="str">
        <f>IF(LEN(A454)=0,"",INDEX('Smelter Reference List'!$A:$A,MATCH($A454,'Smelter Reference List'!$E:$E,0)))</f>
        <v/>
      </c>
      <c r="C454" s="297" t="str">
        <f>IF(LEN(A454)=0,"",INDEX('Smelter Reference List'!$C:$C,MATCH($A454,'Smelter Reference List'!$E:$E,0)))</f>
        <v/>
      </c>
      <c r="D454" s="161" t="str">
        <f ca="1">IF(ISERROR($S454),"",OFFSET('Smelter Reference List'!$C$4,$S454-4,0)&amp;"")</f>
        <v/>
      </c>
      <c r="E454" s="161" t="str">
        <f ca="1">IF(ISERROR($S454),"",OFFSET('Smelter Reference List'!$D$4,$S454-4,0)&amp;"")</f>
        <v/>
      </c>
      <c r="F454" s="161" t="str">
        <f ca="1">IF(ISERROR($S454),"",OFFSET('Smelter Reference List'!$E$4,$S454-4,0))</f>
        <v/>
      </c>
      <c r="G454" s="161" t="str">
        <f ca="1">IF(C454=$U$4,"Enter smelter details", IF(ISERROR($S454),"",OFFSET('Smelter Reference List'!$F$4,$S454-4,0)))</f>
        <v/>
      </c>
      <c r="H454" s="247" t="str">
        <f ca="1">IF(ISERROR($S454),"",OFFSET('Smelter Reference List'!$G$4,$S454-4,0))</f>
        <v/>
      </c>
      <c r="I454" s="248" t="str">
        <f ca="1">IF(ISERROR($S454),"",OFFSET('Smelter Reference List'!$H$4,$S454-4,0))</f>
        <v/>
      </c>
      <c r="J454" s="248" t="str">
        <f ca="1">IF(ISERROR($S454),"",OFFSET('Smelter Reference List'!$I$4,$S454-4,0))</f>
        <v/>
      </c>
      <c r="K454" s="245"/>
      <c r="L454" s="245"/>
      <c r="M454" s="245"/>
      <c r="N454" s="245"/>
      <c r="O454" s="245"/>
      <c r="P454" s="245"/>
      <c r="Q454" s="246"/>
      <c r="R454" s="233"/>
      <c r="S454" s="234" t="e">
        <f>IF(C454="",NA(),MATCH($B454&amp;$C454,'Smelter Reference List'!$J:$J,0))</f>
        <v>#N/A</v>
      </c>
      <c r="T454" s="235"/>
      <c r="U454" s="235">
        <f t="shared" ca="1" si="14"/>
        <v>0</v>
      </c>
      <c r="V454" s="235"/>
      <c r="W454" s="235"/>
      <c r="Y454" s="228" t="str">
        <f t="shared" si="15"/>
        <v/>
      </c>
    </row>
    <row r="455" spans="1:25" s="228" customFormat="1" ht="20.399999999999999">
      <c r="A455" s="257"/>
      <c r="B455" s="232" t="str">
        <f>IF(LEN(A455)=0,"",INDEX('Smelter Reference List'!$A:$A,MATCH($A455,'Smelter Reference List'!$E:$E,0)))</f>
        <v/>
      </c>
      <c r="C455" s="297" t="str">
        <f>IF(LEN(A455)=0,"",INDEX('Smelter Reference List'!$C:$C,MATCH($A455,'Smelter Reference List'!$E:$E,0)))</f>
        <v/>
      </c>
      <c r="D455" s="161" t="str">
        <f ca="1">IF(ISERROR($S455),"",OFFSET('Smelter Reference List'!$C$4,$S455-4,0)&amp;"")</f>
        <v/>
      </c>
      <c r="E455" s="161" t="str">
        <f ca="1">IF(ISERROR($S455),"",OFFSET('Smelter Reference List'!$D$4,$S455-4,0)&amp;"")</f>
        <v/>
      </c>
      <c r="F455" s="161" t="str">
        <f ca="1">IF(ISERROR($S455),"",OFFSET('Smelter Reference List'!$E$4,$S455-4,0))</f>
        <v/>
      </c>
      <c r="G455" s="161" t="str">
        <f ca="1">IF(C455=$U$4,"Enter smelter details", IF(ISERROR($S455),"",OFFSET('Smelter Reference List'!$F$4,$S455-4,0)))</f>
        <v/>
      </c>
      <c r="H455" s="247" t="str">
        <f ca="1">IF(ISERROR($S455),"",OFFSET('Smelter Reference List'!$G$4,$S455-4,0))</f>
        <v/>
      </c>
      <c r="I455" s="248" t="str">
        <f ca="1">IF(ISERROR($S455),"",OFFSET('Smelter Reference List'!$H$4,$S455-4,0))</f>
        <v/>
      </c>
      <c r="J455" s="248" t="str">
        <f ca="1">IF(ISERROR($S455),"",OFFSET('Smelter Reference List'!$I$4,$S455-4,0))</f>
        <v/>
      </c>
      <c r="K455" s="245"/>
      <c r="L455" s="245"/>
      <c r="M455" s="245"/>
      <c r="N455" s="245"/>
      <c r="O455" s="245"/>
      <c r="P455" s="245"/>
      <c r="Q455" s="246"/>
      <c r="R455" s="233"/>
      <c r="S455" s="234" t="e">
        <f>IF(C455="",NA(),MATCH($B455&amp;$C455,'Smelter Reference List'!$J:$J,0))</f>
        <v>#N/A</v>
      </c>
      <c r="T455" s="235"/>
      <c r="U455" s="235">
        <f t="shared" ca="1" si="14"/>
        <v>0</v>
      </c>
      <c r="V455" s="235"/>
      <c r="W455" s="235"/>
      <c r="Y455" s="228" t="str">
        <f t="shared" si="15"/>
        <v/>
      </c>
    </row>
    <row r="456" spans="1:25" s="228" customFormat="1" ht="20.399999999999999">
      <c r="A456" s="257"/>
      <c r="B456" s="232" t="str">
        <f>IF(LEN(A456)=0,"",INDEX('Smelter Reference List'!$A:$A,MATCH($A456,'Smelter Reference List'!$E:$E,0)))</f>
        <v/>
      </c>
      <c r="C456" s="297" t="str">
        <f>IF(LEN(A456)=0,"",INDEX('Smelter Reference List'!$C:$C,MATCH($A456,'Smelter Reference List'!$E:$E,0)))</f>
        <v/>
      </c>
      <c r="D456" s="161" t="str">
        <f ca="1">IF(ISERROR($S456),"",OFFSET('Smelter Reference List'!$C$4,$S456-4,0)&amp;"")</f>
        <v/>
      </c>
      <c r="E456" s="161" t="str">
        <f ca="1">IF(ISERROR($S456),"",OFFSET('Smelter Reference List'!$D$4,$S456-4,0)&amp;"")</f>
        <v/>
      </c>
      <c r="F456" s="161" t="str">
        <f ca="1">IF(ISERROR($S456),"",OFFSET('Smelter Reference List'!$E$4,$S456-4,0))</f>
        <v/>
      </c>
      <c r="G456" s="161" t="str">
        <f ca="1">IF(C456=$U$4,"Enter smelter details", IF(ISERROR($S456),"",OFFSET('Smelter Reference List'!$F$4,$S456-4,0)))</f>
        <v/>
      </c>
      <c r="H456" s="247" t="str">
        <f ca="1">IF(ISERROR($S456),"",OFFSET('Smelter Reference List'!$G$4,$S456-4,0))</f>
        <v/>
      </c>
      <c r="I456" s="248" t="str">
        <f ca="1">IF(ISERROR($S456),"",OFFSET('Smelter Reference List'!$H$4,$S456-4,0))</f>
        <v/>
      </c>
      <c r="J456" s="248" t="str">
        <f ca="1">IF(ISERROR($S456),"",OFFSET('Smelter Reference List'!$I$4,$S456-4,0))</f>
        <v/>
      </c>
      <c r="K456" s="245"/>
      <c r="L456" s="245"/>
      <c r="M456" s="245"/>
      <c r="N456" s="245"/>
      <c r="O456" s="245"/>
      <c r="P456" s="245"/>
      <c r="Q456" s="246"/>
      <c r="R456" s="233"/>
      <c r="S456" s="234" t="e">
        <f>IF(C456="",NA(),MATCH($B456&amp;$C456,'Smelter Reference List'!$J:$J,0))</f>
        <v>#N/A</v>
      </c>
      <c r="T456" s="235"/>
      <c r="U456" s="235">
        <f t="shared" ca="1" si="14"/>
        <v>0</v>
      </c>
      <c r="V456" s="235"/>
      <c r="W456" s="235"/>
      <c r="Y456" s="228" t="str">
        <f t="shared" si="15"/>
        <v/>
      </c>
    </row>
    <row r="457" spans="1:25" s="228" customFormat="1" ht="20.399999999999999">
      <c r="A457" s="257"/>
      <c r="B457" s="232" t="str">
        <f>IF(LEN(A457)=0,"",INDEX('Smelter Reference List'!$A:$A,MATCH($A457,'Smelter Reference List'!$E:$E,0)))</f>
        <v/>
      </c>
      <c r="C457" s="297" t="str">
        <f>IF(LEN(A457)=0,"",INDEX('Smelter Reference List'!$C:$C,MATCH($A457,'Smelter Reference List'!$E:$E,0)))</f>
        <v/>
      </c>
      <c r="D457" s="161" t="str">
        <f ca="1">IF(ISERROR($S457),"",OFFSET('Smelter Reference List'!$C$4,$S457-4,0)&amp;"")</f>
        <v/>
      </c>
      <c r="E457" s="161" t="str">
        <f ca="1">IF(ISERROR($S457),"",OFFSET('Smelter Reference List'!$D$4,$S457-4,0)&amp;"")</f>
        <v/>
      </c>
      <c r="F457" s="161" t="str">
        <f ca="1">IF(ISERROR($S457),"",OFFSET('Smelter Reference List'!$E$4,$S457-4,0))</f>
        <v/>
      </c>
      <c r="G457" s="161" t="str">
        <f ca="1">IF(C457=$U$4,"Enter smelter details", IF(ISERROR($S457),"",OFFSET('Smelter Reference List'!$F$4,$S457-4,0)))</f>
        <v/>
      </c>
      <c r="H457" s="247" t="str">
        <f ca="1">IF(ISERROR($S457),"",OFFSET('Smelter Reference List'!$G$4,$S457-4,0))</f>
        <v/>
      </c>
      <c r="I457" s="248" t="str">
        <f ca="1">IF(ISERROR($S457),"",OFFSET('Smelter Reference List'!$H$4,$S457-4,0))</f>
        <v/>
      </c>
      <c r="J457" s="248" t="str">
        <f ca="1">IF(ISERROR($S457),"",OFFSET('Smelter Reference List'!$I$4,$S457-4,0))</f>
        <v/>
      </c>
      <c r="K457" s="245"/>
      <c r="L457" s="245"/>
      <c r="M457" s="245"/>
      <c r="N457" s="245"/>
      <c r="O457" s="245"/>
      <c r="P457" s="245"/>
      <c r="Q457" s="246"/>
      <c r="R457" s="233"/>
      <c r="S457" s="234" t="e">
        <f>IF(C457="",NA(),MATCH($B457&amp;$C457,'Smelter Reference List'!$J:$J,0))</f>
        <v>#N/A</v>
      </c>
      <c r="T457" s="235"/>
      <c r="U457" s="235">
        <f t="shared" ca="1" si="14"/>
        <v>0</v>
      </c>
      <c r="V457" s="235"/>
      <c r="W457" s="235"/>
      <c r="Y457" s="228" t="str">
        <f t="shared" si="15"/>
        <v/>
      </c>
    </row>
    <row r="458" spans="1:25" s="228" customFormat="1" ht="20.399999999999999">
      <c r="A458" s="257"/>
      <c r="B458" s="232" t="str">
        <f>IF(LEN(A458)=0,"",INDEX('Smelter Reference List'!$A:$A,MATCH($A458,'Smelter Reference List'!$E:$E,0)))</f>
        <v/>
      </c>
      <c r="C458" s="297" t="str">
        <f>IF(LEN(A458)=0,"",INDEX('Smelter Reference List'!$C:$C,MATCH($A458,'Smelter Reference List'!$E:$E,0)))</f>
        <v/>
      </c>
      <c r="D458" s="161" t="str">
        <f ca="1">IF(ISERROR($S458),"",OFFSET('Smelter Reference List'!$C$4,$S458-4,0)&amp;"")</f>
        <v/>
      </c>
      <c r="E458" s="161" t="str">
        <f ca="1">IF(ISERROR($S458),"",OFFSET('Smelter Reference List'!$D$4,$S458-4,0)&amp;"")</f>
        <v/>
      </c>
      <c r="F458" s="161" t="str">
        <f ca="1">IF(ISERROR($S458),"",OFFSET('Smelter Reference List'!$E$4,$S458-4,0))</f>
        <v/>
      </c>
      <c r="G458" s="161" t="str">
        <f ca="1">IF(C458=$U$4,"Enter smelter details", IF(ISERROR($S458),"",OFFSET('Smelter Reference List'!$F$4,$S458-4,0)))</f>
        <v/>
      </c>
      <c r="H458" s="247" t="str">
        <f ca="1">IF(ISERROR($S458),"",OFFSET('Smelter Reference List'!$G$4,$S458-4,0))</f>
        <v/>
      </c>
      <c r="I458" s="248" t="str">
        <f ca="1">IF(ISERROR($S458),"",OFFSET('Smelter Reference List'!$H$4,$S458-4,0))</f>
        <v/>
      </c>
      <c r="J458" s="248" t="str">
        <f ca="1">IF(ISERROR($S458),"",OFFSET('Smelter Reference List'!$I$4,$S458-4,0))</f>
        <v/>
      </c>
      <c r="K458" s="245"/>
      <c r="L458" s="245"/>
      <c r="M458" s="245"/>
      <c r="N458" s="245"/>
      <c r="O458" s="245"/>
      <c r="P458" s="245"/>
      <c r="Q458" s="246"/>
      <c r="R458" s="233"/>
      <c r="S458" s="234" t="e">
        <f>IF(C458="",NA(),MATCH($B458&amp;$C458,'Smelter Reference List'!$J:$J,0))</f>
        <v>#N/A</v>
      </c>
      <c r="T458" s="235"/>
      <c r="U458" s="235">
        <f t="shared" ca="1" si="14"/>
        <v>0</v>
      </c>
      <c r="V458" s="235"/>
      <c r="W458" s="235"/>
      <c r="Y458" s="228" t="str">
        <f t="shared" si="15"/>
        <v/>
      </c>
    </row>
    <row r="459" spans="1:25" s="228" customFormat="1" ht="20.399999999999999">
      <c r="A459" s="257"/>
      <c r="B459" s="232" t="str">
        <f>IF(LEN(A459)=0,"",INDEX('Smelter Reference List'!$A:$A,MATCH($A459,'Smelter Reference List'!$E:$E,0)))</f>
        <v/>
      </c>
      <c r="C459" s="297" t="str">
        <f>IF(LEN(A459)=0,"",INDEX('Smelter Reference List'!$C:$C,MATCH($A459,'Smelter Reference List'!$E:$E,0)))</f>
        <v/>
      </c>
      <c r="D459" s="161" t="str">
        <f ca="1">IF(ISERROR($S459),"",OFFSET('Smelter Reference List'!$C$4,$S459-4,0)&amp;"")</f>
        <v/>
      </c>
      <c r="E459" s="161" t="str">
        <f ca="1">IF(ISERROR($S459),"",OFFSET('Smelter Reference List'!$D$4,$S459-4,0)&amp;"")</f>
        <v/>
      </c>
      <c r="F459" s="161" t="str">
        <f ca="1">IF(ISERROR($S459),"",OFFSET('Smelter Reference List'!$E$4,$S459-4,0))</f>
        <v/>
      </c>
      <c r="G459" s="161" t="str">
        <f ca="1">IF(C459=$U$4,"Enter smelter details", IF(ISERROR($S459),"",OFFSET('Smelter Reference List'!$F$4,$S459-4,0)))</f>
        <v/>
      </c>
      <c r="H459" s="247" t="str">
        <f ca="1">IF(ISERROR($S459),"",OFFSET('Smelter Reference List'!$G$4,$S459-4,0))</f>
        <v/>
      </c>
      <c r="I459" s="248" t="str">
        <f ca="1">IF(ISERROR($S459),"",OFFSET('Smelter Reference List'!$H$4,$S459-4,0))</f>
        <v/>
      </c>
      <c r="J459" s="248" t="str">
        <f ca="1">IF(ISERROR($S459),"",OFFSET('Smelter Reference List'!$I$4,$S459-4,0))</f>
        <v/>
      </c>
      <c r="K459" s="245"/>
      <c r="L459" s="245"/>
      <c r="M459" s="245"/>
      <c r="N459" s="245"/>
      <c r="O459" s="245"/>
      <c r="P459" s="245"/>
      <c r="Q459" s="246"/>
      <c r="R459" s="233"/>
      <c r="S459" s="234" t="e">
        <f>IF(C459="",NA(),MATCH($B459&amp;$C459,'Smelter Reference List'!$J:$J,0))</f>
        <v>#N/A</v>
      </c>
      <c r="T459" s="235"/>
      <c r="U459" s="235">
        <f t="shared" ca="1" si="14"/>
        <v>0</v>
      </c>
      <c r="V459" s="235"/>
      <c r="W459" s="235"/>
      <c r="Y459" s="228" t="str">
        <f t="shared" si="15"/>
        <v/>
      </c>
    </row>
    <row r="460" spans="1:25" s="228" customFormat="1" ht="20.399999999999999">
      <c r="A460" s="257"/>
      <c r="B460" s="232" t="str">
        <f>IF(LEN(A460)=0,"",INDEX('Smelter Reference List'!$A:$A,MATCH($A460,'Smelter Reference List'!$E:$E,0)))</f>
        <v/>
      </c>
      <c r="C460" s="297" t="str">
        <f>IF(LEN(A460)=0,"",INDEX('Smelter Reference List'!$C:$C,MATCH($A460,'Smelter Reference List'!$E:$E,0)))</f>
        <v/>
      </c>
      <c r="D460" s="161" t="str">
        <f ca="1">IF(ISERROR($S460),"",OFFSET('Smelter Reference List'!$C$4,$S460-4,0)&amp;"")</f>
        <v/>
      </c>
      <c r="E460" s="161" t="str">
        <f ca="1">IF(ISERROR($S460),"",OFFSET('Smelter Reference List'!$D$4,$S460-4,0)&amp;"")</f>
        <v/>
      </c>
      <c r="F460" s="161" t="str">
        <f ca="1">IF(ISERROR($S460),"",OFFSET('Smelter Reference List'!$E$4,$S460-4,0))</f>
        <v/>
      </c>
      <c r="G460" s="161" t="str">
        <f ca="1">IF(C460=$U$4,"Enter smelter details", IF(ISERROR($S460),"",OFFSET('Smelter Reference List'!$F$4,$S460-4,0)))</f>
        <v/>
      </c>
      <c r="H460" s="247" t="str">
        <f ca="1">IF(ISERROR($S460),"",OFFSET('Smelter Reference List'!$G$4,$S460-4,0))</f>
        <v/>
      </c>
      <c r="I460" s="248" t="str">
        <f ca="1">IF(ISERROR($S460),"",OFFSET('Smelter Reference List'!$H$4,$S460-4,0))</f>
        <v/>
      </c>
      <c r="J460" s="248" t="str">
        <f ca="1">IF(ISERROR($S460),"",OFFSET('Smelter Reference List'!$I$4,$S460-4,0))</f>
        <v/>
      </c>
      <c r="K460" s="245"/>
      <c r="L460" s="245"/>
      <c r="M460" s="245"/>
      <c r="N460" s="245"/>
      <c r="O460" s="245"/>
      <c r="P460" s="245"/>
      <c r="Q460" s="246"/>
      <c r="R460" s="233"/>
      <c r="S460" s="234" t="e">
        <f>IF(C460="",NA(),MATCH($B460&amp;$C460,'Smelter Reference List'!$J:$J,0))</f>
        <v>#N/A</v>
      </c>
      <c r="T460" s="235"/>
      <c r="U460" s="235">
        <f t="shared" ca="1" si="14"/>
        <v>0</v>
      </c>
      <c r="V460" s="235"/>
      <c r="W460" s="235"/>
      <c r="Y460" s="228" t="str">
        <f t="shared" si="15"/>
        <v/>
      </c>
    </row>
    <row r="461" spans="1:25" s="228" customFormat="1" ht="20.399999999999999">
      <c r="A461" s="257"/>
      <c r="B461" s="232" t="str">
        <f>IF(LEN(A461)=0,"",INDEX('Smelter Reference List'!$A:$A,MATCH($A461,'Smelter Reference List'!$E:$E,0)))</f>
        <v/>
      </c>
      <c r="C461" s="297" t="str">
        <f>IF(LEN(A461)=0,"",INDEX('Smelter Reference List'!$C:$C,MATCH($A461,'Smelter Reference List'!$E:$E,0)))</f>
        <v/>
      </c>
      <c r="D461" s="161" t="str">
        <f ca="1">IF(ISERROR($S461),"",OFFSET('Smelter Reference List'!$C$4,$S461-4,0)&amp;"")</f>
        <v/>
      </c>
      <c r="E461" s="161" t="str">
        <f ca="1">IF(ISERROR($S461),"",OFFSET('Smelter Reference List'!$D$4,$S461-4,0)&amp;"")</f>
        <v/>
      </c>
      <c r="F461" s="161" t="str">
        <f ca="1">IF(ISERROR($S461),"",OFFSET('Smelter Reference List'!$E$4,$S461-4,0))</f>
        <v/>
      </c>
      <c r="G461" s="161" t="str">
        <f ca="1">IF(C461=$U$4,"Enter smelter details", IF(ISERROR($S461),"",OFFSET('Smelter Reference List'!$F$4,$S461-4,0)))</f>
        <v/>
      </c>
      <c r="H461" s="247" t="str">
        <f ca="1">IF(ISERROR($S461),"",OFFSET('Smelter Reference List'!$G$4,$S461-4,0))</f>
        <v/>
      </c>
      <c r="I461" s="248" t="str">
        <f ca="1">IF(ISERROR($S461),"",OFFSET('Smelter Reference List'!$H$4,$S461-4,0))</f>
        <v/>
      </c>
      <c r="J461" s="248" t="str">
        <f ca="1">IF(ISERROR($S461),"",OFFSET('Smelter Reference List'!$I$4,$S461-4,0))</f>
        <v/>
      </c>
      <c r="K461" s="245"/>
      <c r="L461" s="245"/>
      <c r="M461" s="245"/>
      <c r="N461" s="245"/>
      <c r="O461" s="245"/>
      <c r="P461" s="245"/>
      <c r="Q461" s="246"/>
      <c r="R461" s="233"/>
      <c r="S461" s="234" t="e">
        <f>IF(C461="",NA(),MATCH($B461&amp;$C461,'Smelter Reference List'!$J:$J,0))</f>
        <v>#N/A</v>
      </c>
      <c r="T461" s="235"/>
      <c r="U461" s="235">
        <f t="shared" ca="1" si="14"/>
        <v>0</v>
      </c>
      <c r="V461" s="235"/>
      <c r="W461" s="235"/>
      <c r="Y461" s="228" t="str">
        <f t="shared" si="15"/>
        <v/>
      </c>
    </row>
    <row r="462" spans="1:25" s="228" customFormat="1" ht="20.399999999999999">
      <c r="A462" s="257"/>
      <c r="B462" s="232" t="str">
        <f>IF(LEN(A462)=0,"",INDEX('Smelter Reference List'!$A:$A,MATCH($A462,'Smelter Reference List'!$E:$E,0)))</f>
        <v/>
      </c>
      <c r="C462" s="297" t="str">
        <f>IF(LEN(A462)=0,"",INDEX('Smelter Reference List'!$C:$C,MATCH($A462,'Smelter Reference List'!$E:$E,0)))</f>
        <v/>
      </c>
      <c r="D462" s="161" t="str">
        <f ca="1">IF(ISERROR($S462),"",OFFSET('Smelter Reference List'!$C$4,$S462-4,0)&amp;"")</f>
        <v/>
      </c>
      <c r="E462" s="161" t="str">
        <f ca="1">IF(ISERROR($S462),"",OFFSET('Smelter Reference List'!$D$4,$S462-4,0)&amp;"")</f>
        <v/>
      </c>
      <c r="F462" s="161" t="str">
        <f ca="1">IF(ISERROR($S462),"",OFFSET('Smelter Reference List'!$E$4,$S462-4,0))</f>
        <v/>
      </c>
      <c r="G462" s="161" t="str">
        <f ca="1">IF(C462=$U$4,"Enter smelter details", IF(ISERROR($S462),"",OFFSET('Smelter Reference List'!$F$4,$S462-4,0)))</f>
        <v/>
      </c>
      <c r="H462" s="247" t="str">
        <f ca="1">IF(ISERROR($S462),"",OFFSET('Smelter Reference List'!$G$4,$S462-4,0))</f>
        <v/>
      </c>
      <c r="I462" s="248" t="str">
        <f ca="1">IF(ISERROR($S462),"",OFFSET('Smelter Reference List'!$H$4,$S462-4,0))</f>
        <v/>
      </c>
      <c r="J462" s="248" t="str">
        <f ca="1">IF(ISERROR($S462),"",OFFSET('Smelter Reference List'!$I$4,$S462-4,0))</f>
        <v/>
      </c>
      <c r="K462" s="245"/>
      <c r="L462" s="245"/>
      <c r="M462" s="245"/>
      <c r="N462" s="245"/>
      <c r="O462" s="245"/>
      <c r="P462" s="245"/>
      <c r="Q462" s="246"/>
      <c r="R462" s="233"/>
      <c r="S462" s="234" t="e">
        <f>IF(C462="",NA(),MATCH($B462&amp;$C462,'Smelter Reference List'!$J:$J,0))</f>
        <v>#N/A</v>
      </c>
      <c r="T462" s="235"/>
      <c r="U462" s="235">
        <f t="shared" ca="1" si="14"/>
        <v>0</v>
      </c>
      <c r="V462" s="235"/>
      <c r="W462" s="235"/>
      <c r="Y462" s="228" t="str">
        <f t="shared" si="15"/>
        <v/>
      </c>
    </row>
    <row r="463" spans="1:25" s="228" customFormat="1" ht="20.399999999999999">
      <c r="A463" s="257"/>
      <c r="B463" s="232" t="str">
        <f>IF(LEN(A463)=0,"",INDEX('Smelter Reference List'!$A:$A,MATCH($A463,'Smelter Reference List'!$E:$E,0)))</f>
        <v/>
      </c>
      <c r="C463" s="297" t="str">
        <f>IF(LEN(A463)=0,"",INDEX('Smelter Reference List'!$C:$C,MATCH($A463,'Smelter Reference List'!$E:$E,0)))</f>
        <v/>
      </c>
      <c r="D463" s="161" t="str">
        <f ca="1">IF(ISERROR($S463),"",OFFSET('Smelter Reference List'!$C$4,$S463-4,0)&amp;"")</f>
        <v/>
      </c>
      <c r="E463" s="161" t="str">
        <f ca="1">IF(ISERROR($S463),"",OFFSET('Smelter Reference List'!$D$4,$S463-4,0)&amp;"")</f>
        <v/>
      </c>
      <c r="F463" s="161" t="str">
        <f ca="1">IF(ISERROR($S463),"",OFFSET('Smelter Reference List'!$E$4,$S463-4,0))</f>
        <v/>
      </c>
      <c r="G463" s="161" t="str">
        <f ca="1">IF(C463=$U$4,"Enter smelter details", IF(ISERROR($S463),"",OFFSET('Smelter Reference List'!$F$4,$S463-4,0)))</f>
        <v/>
      </c>
      <c r="H463" s="247" t="str">
        <f ca="1">IF(ISERROR($S463),"",OFFSET('Smelter Reference List'!$G$4,$S463-4,0))</f>
        <v/>
      </c>
      <c r="I463" s="248" t="str">
        <f ca="1">IF(ISERROR($S463),"",OFFSET('Smelter Reference List'!$H$4,$S463-4,0))</f>
        <v/>
      </c>
      <c r="J463" s="248" t="str">
        <f ca="1">IF(ISERROR($S463),"",OFFSET('Smelter Reference List'!$I$4,$S463-4,0))</f>
        <v/>
      </c>
      <c r="K463" s="245"/>
      <c r="L463" s="245"/>
      <c r="M463" s="245"/>
      <c r="N463" s="245"/>
      <c r="O463" s="245"/>
      <c r="P463" s="245"/>
      <c r="Q463" s="246"/>
      <c r="R463" s="233"/>
      <c r="S463" s="234" t="e">
        <f>IF(C463="",NA(),MATCH($B463&amp;$C463,'Smelter Reference List'!$J:$J,0))</f>
        <v>#N/A</v>
      </c>
      <c r="T463" s="235"/>
      <c r="U463" s="235">
        <f t="shared" ca="1" si="14"/>
        <v>0</v>
      </c>
      <c r="V463" s="235"/>
      <c r="W463" s="235"/>
      <c r="Y463" s="228" t="str">
        <f t="shared" si="15"/>
        <v/>
      </c>
    </row>
    <row r="464" spans="1:25" s="228" customFormat="1" ht="20.399999999999999">
      <c r="A464" s="257"/>
      <c r="B464" s="232" t="str">
        <f>IF(LEN(A464)=0,"",INDEX('Smelter Reference List'!$A:$A,MATCH($A464,'Smelter Reference List'!$E:$E,0)))</f>
        <v/>
      </c>
      <c r="C464" s="297" t="str">
        <f>IF(LEN(A464)=0,"",INDEX('Smelter Reference List'!$C:$C,MATCH($A464,'Smelter Reference List'!$E:$E,0)))</f>
        <v/>
      </c>
      <c r="D464" s="161" t="str">
        <f ca="1">IF(ISERROR($S464),"",OFFSET('Smelter Reference List'!$C$4,$S464-4,0)&amp;"")</f>
        <v/>
      </c>
      <c r="E464" s="161" t="str">
        <f ca="1">IF(ISERROR($S464),"",OFFSET('Smelter Reference List'!$D$4,$S464-4,0)&amp;"")</f>
        <v/>
      </c>
      <c r="F464" s="161" t="str">
        <f ca="1">IF(ISERROR($S464),"",OFFSET('Smelter Reference List'!$E$4,$S464-4,0))</f>
        <v/>
      </c>
      <c r="G464" s="161" t="str">
        <f ca="1">IF(C464=$U$4,"Enter smelter details", IF(ISERROR($S464),"",OFFSET('Smelter Reference List'!$F$4,$S464-4,0)))</f>
        <v/>
      </c>
      <c r="H464" s="247" t="str">
        <f ca="1">IF(ISERROR($S464),"",OFFSET('Smelter Reference List'!$G$4,$S464-4,0))</f>
        <v/>
      </c>
      <c r="I464" s="248" t="str">
        <f ca="1">IF(ISERROR($S464),"",OFFSET('Smelter Reference List'!$H$4,$S464-4,0))</f>
        <v/>
      </c>
      <c r="J464" s="248" t="str">
        <f ca="1">IF(ISERROR($S464),"",OFFSET('Smelter Reference List'!$I$4,$S464-4,0))</f>
        <v/>
      </c>
      <c r="K464" s="245"/>
      <c r="L464" s="245"/>
      <c r="M464" s="245"/>
      <c r="N464" s="245"/>
      <c r="O464" s="245"/>
      <c r="P464" s="245"/>
      <c r="Q464" s="246"/>
      <c r="R464" s="233"/>
      <c r="S464" s="234" t="e">
        <f>IF(C464="",NA(),MATCH($B464&amp;$C464,'Smelter Reference List'!$J:$J,0))</f>
        <v>#N/A</v>
      </c>
      <c r="T464" s="235"/>
      <c r="U464" s="235">
        <f t="shared" ca="1" si="14"/>
        <v>0</v>
      </c>
      <c r="V464" s="235"/>
      <c r="W464" s="235"/>
      <c r="Y464" s="228" t="str">
        <f t="shared" si="15"/>
        <v/>
      </c>
    </row>
    <row r="465" spans="1:25" s="228" customFormat="1" ht="20.399999999999999">
      <c r="A465" s="257"/>
      <c r="B465" s="232" t="str">
        <f>IF(LEN(A465)=0,"",INDEX('Smelter Reference List'!$A:$A,MATCH($A465,'Smelter Reference List'!$E:$E,0)))</f>
        <v/>
      </c>
      <c r="C465" s="297" t="str">
        <f>IF(LEN(A465)=0,"",INDEX('Smelter Reference List'!$C:$C,MATCH($A465,'Smelter Reference List'!$E:$E,0)))</f>
        <v/>
      </c>
      <c r="D465" s="161" t="str">
        <f ca="1">IF(ISERROR($S465),"",OFFSET('Smelter Reference List'!$C$4,$S465-4,0)&amp;"")</f>
        <v/>
      </c>
      <c r="E465" s="161" t="str">
        <f ca="1">IF(ISERROR($S465),"",OFFSET('Smelter Reference List'!$D$4,$S465-4,0)&amp;"")</f>
        <v/>
      </c>
      <c r="F465" s="161" t="str">
        <f ca="1">IF(ISERROR($S465),"",OFFSET('Smelter Reference List'!$E$4,$S465-4,0))</f>
        <v/>
      </c>
      <c r="G465" s="161" t="str">
        <f ca="1">IF(C465=$U$4,"Enter smelter details", IF(ISERROR($S465),"",OFFSET('Smelter Reference List'!$F$4,$S465-4,0)))</f>
        <v/>
      </c>
      <c r="H465" s="247" t="str">
        <f ca="1">IF(ISERROR($S465),"",OFFSET('Smelter Reference List'!$G$4,$S465-4,0))</f>
        <v/>
      </c>
      <c r="I465" s="248" t="str">
        <f ca="1">IF(ISERROR($S465),"",OFFSET('Smelter Reference List'!$H$4,$S465-4,0))</f>
        <v/>
      </c>
      <c r="J465" s="248" t="str">
        <f ca="1">IF(ISERROR($S465),"",OFFSET('Smelter Reference List'!$I$4,$S465-4,0))</f>
        <v/>
      </c>
      <c r="K465" s="245"/>
      <c r="L465" s="245"/>
      <c r="M465" s="245"/>
      <c r="N465" s="245"/>
      <c r="O465" s="245"/>
      <c r="P465" s="245"/>
      <c r="Q465" s="246"/>
      <c r="R465" s="233"/>
      <c r="S465" s="234" t="e">
        <f>IF(C465="",NA(),MATCH($B465&amp;$C465,'Smelter Reference List'!$J:$J,0))</f>
        <v>#N/A</v>
      </c>
      <c r="T465" s="235"/>
      <c r="U465" s="235">
        <f t="shared" ca="1" si="14"/>
        <v>0</v>
      </c>
      <c r="V465" s="235"/>
      <c r="W465" s="235"/>
      <c r="Y465" s="228" t="str">
        <f t="shared" si="15"/>
        <v/>
      </c>
    </row>
    <row r="466" spans="1:25" s="228" customFormat="1" ht="20.399999999999999">
      <c r="A466" s="257"/>
      <c r="B466" s="232" t="str">
        <f>IF(LEN(A466)=0,"",INDEX('Smelter Reference List'!$A:$A,MATCH($A466,'Smelter Reference List'!$E:$E,0)))</f>
        <v/>
      </c>
      <c r="C466" s="297" t="str">
        <f>IF(LEN(A466)=0,"",INDEX('Smelter Reference List'!$C:$C,MATCH($A466,'Smelter Reference List'!$E:$E,0)))</f>
        <v/>
      </c>
      <c r="D466" s="161" t="str">
        <f ca="1">IF(ISERROR($S466),"",OFFSET('Smelter Reference List'!$C$4,$S466-4,0)&amp;"")</f>
        <v/>
      </c>
      <c r="E466" s="161" t="str">
        <f ca="1">IF(ISERROR($S466),"",OFFSET('Smelter Reference List'!$D$4,$S466-4,0)&amp;"")</f>
        <v/>
      </c>
      <c r="F466" s="161" t="str">
        <f ca="1">IF(ISERROR($S466),"",OFFSET('Smelter Reference List'!$E$4,$S466-4,0))</f>
        <v/>
      </c>
      <c r="G466" s="161" t="str">
        <f ca="1">IF(C466=$U$4,"Enter smelter details", IF(ISERROR($S466),"",OFFSET('Smelter Reference List'!$F$4,$S466-4,0)))</f>
        <v/>
      </c>
      <c r="H466" s="247" t="str">
        <f ca="1">IF(ISERROR($S466),"",OFFSET('Smelter Reference List'!$G$4,$S466-4,0))</f>
        <v/>
      </c>
      <c r="I466" s="248" t="str">
        <f ca="1">IF(ISERROR($S466),"",OFFSET('Smelter Reference List'!$H$4,$S466-4,0))</f>
        <v/>
      </c>
      <c r="J466" s="248" t="str">
        <f ca="1">IF(ISERROR($S466),"",OFFSET('Smelter Reference List'!$I$4,$S466-4,0))</f>
        <v/>
      </c>
      <c r="K466" s="245"/>
      <c r="L466" s="245"/>
      <c r="M466" s="245"/>
      <c r="N466" s="245"/>
      <c r="O466" s="245"/>
      <c r="P466" s="245"/>
      <c r="Q466" s="246"/>
      <c r="R466" s="233"/>
      <c r="S466" s="234" t="e">
        <f>IF(C466="",NA(),MATCH($B466&amp;$C466,'Smelter Reference List'!$J:$J,0))</f>
        <v>#N/A</v>
      </c>
      <c r="T466" s="235"/>
      <c r="U466" s="235">
        <f t="shared" ca="1" si="14"/>
        <v>0</v>
      </c>
      <c r="V466" s="235"/>
      <c r="W466" s="235"/>
      <c r="Y466" s="228" t="str">
        <f t="shared" si="15"/>
        <v/>
      </c>
    </row>
    <row r="467" spans="1:25" s="228" customFormat="1" ht="20.399999999999999">
      <c r="A467" s="257"/>
      <c r="B467" s="232" t="str">
        <f>IF(LEN(A467)=0,"",INDEX('Smelter Reference List'!$A:$A,MATCH($A467,'Smelter Reference List'!$E:$E,0)))</f>
        <v/>
      </c>
      <c r="C467" s="297" t="str">
        <f>IF(LEN(A467)=0,"",INDEX('Smelter Reference List'!$C:$C,MATCH($A467,'Smelter Reference List'!$E:$E,0)))</f>
        <v/>
      </c>
      <c r="D467" s="161" t="str">
        <f ca="1">IF(ISERROR($S467),"",OFFSET('Smelter Reference List'!$C$4,$S467-4,0)&amp;"")</f>
        <v/>
      </c>
      <c r="E467" s="161" t="str">
        <f ca="1">IF(ISERROR($S467),"",OFFSET('Smelter Reference List'!$D$4,$S467-4,0)&amp;"")</f>
        <v/>
      </c>
      <c r="F467" s="161" t="str">
        <f ca="1">IF(ISERROR($S467),"",OFFSET('Smelter Reference List'!$E$4,$S467-4,0))</f>
        <v/>
      </c>
      <c r="G467" s="161" t="str">
        <f ca="1">IF(C467=$U$4,"Enter smelter details", IF(ISERROR($S467),"",OFFSET('Smelter Reference List'!$F$4,$S467-4,0)))</f>
        <v/>
      </c>
      <c r="H467" s="247" t="str">
        <f ca="1">IF(ISERROR($S467),"",OFFSET('Smelter Reference List'!$G$4,$S467-4,0))</f>
        <v/>
      </c>
      <c r="I467" s="248" t="str">
        <f ca="1">IF(ISERROR($S467),"",OFFSET('Smelter Reference List'!$H$4,$S467-4,0))</f>
        <v/>
      </c>
      <c r="J467" s="248" t="str">
        <f ca="1">IF(ISERROR($S467),"",OFFSET('Smelter Reference List'!$I$4,$S467-4,0))</f>
        <v/>
      </c>
      <c r="K467" s="245"/>
      <c r="L467" s="245"/>
      <c r="M467" s="245"/>
      <c r="N467" s="245"/>
      <c r="O467" s="245"/>
      <c r="P467" s="245"/>
      <c r="Q467" s="246"/>
      <c r="R467" s="233"/>
      <c r="S467" s="234" t="e">
        <f>IF(C467="",NA(),MATCH($B467&amp;$C467,'Smelter Reference List'!$J:$J,0))</f>
        <v>#N/A</v>
      </c>
      <c r="T467" s="235"/>
      <c r="U467" s="235">
        <f t="shared" ca="1" si="14"/>
        <v>0</v>
      </c>
      <c r="V467" s="235"/>
      <c r="W467" s="235"/>
      <c r="Y467" s="228" t="str">
        <f t="shared" si="15"/>
        <v/>
      </c>
    </row>
    <row r="468" spans="1:25" s="228" customFormat="1" ht="20.399999999999999">
      <c r="A468" s="257"/>
      <c r="B468" s="232" t="str">
        <f>IF(LEN(A468)=0,"",INDEX('Smelter Reference List'!$A:$A,MATCH($A468,'Smelter Reference List'!$E:$E,0)))</f>
        <v/>
      </c>
      <c r="C468" s="297" t="str">
        <f>IF(LEN(A468)=0,"",INDEX('Smelter Reference List'!$C:$C,MATCH($A468,'Smelter Reference List'!$E:$E,0)))</f>
        <v/>
      </c>
      <c r="D468" s="161" t="str">
        <f ca="1">IF(ISERROR($S468),"",OFFSET('Smelter Reference List'!$C$4,$S468-4,0)&amp;"")</f>
        <v/>
      </c>
      <c r="E468" s="161" t="str">
        <f ca="1">IF(ISERROR($S468),"",OFFSET('Smelter Reference List'!$D$4,$S468-4,0)&amp;"")</f>
        <v/>
      </c>
      <c r="F468" s="161" t="str">
        <f ca="1">IF(ISERROR($S468),"",OFFSET('Smelter Reference List'!$E$4,$S468-4,0))</f>
        <v/>
      </c>
      <c r="G468" s="161" t="str">
        <f ca="1">IF(C468=$U$4,"Enter smelter details", IF(ISERROR($S468),"",OFFSET('Smelter Reference List'!$F$4,$S468-4,0)))</f>
        <v/>
      </c>
      <c r="H468" s="247" t="str">
        <f ca="1">IF(ISERROR($S468),"",OFFSET('Smelter Reference List'!$G$4,$S468-4,0))</f>
        <v/>
      </c>
      <c r="I468" s="248" t="str">
        <f ca="1">IF(ISERROR($S468),"",OFFSET('Smelter Reference List'!$H$4,$S468-4,0))</f>
        <v/>
      </c>
      <c r="J468" s="248" t="str">
        <f ca="1">IF(ISERROR($S468),"",OFFSET('Smelter Reference List'!$I$4,$S468-4,0))</f>
        <v/>
      </c>
      <c r="K468" s="245"/>
      <c r="L468" s="245"/>
      <c r="M468" s="245"/>
      <c r="N468" s="245"/>
      <c r="O468" s="245"/>
      <c r="P468" s="245"/>
      <c r="Q468" s="246"/>
      <c r="R468" s="233"/>
      <c r="S468" s="234" t="e">
        <f>IF(C468="",NA(),MATCH($B468&amp;$C468,'Smelter Reference List'!$J:$J,0))</f>
        <v>#N/A</v>
      </c>
      <c r="T468" s="235"/>
      <c r="U468" s="235">
        <f t="shared" ca="1" si="14"/>
        <v>0</v>
      </c>
      <c r="V468" s="235"/>
      <c r="W468" s="235"/>
      <c r="Y468" s="228" t="str">
        <f t="shared" si="15"/>
        <v/>
      </c>
    </row>
    <row r="469" spans="1:25" s="228" customFormat="1" ht="20.399999999999999">
      <c r="A469" s="257"/>
      <c r="B469" s="232" t="str">
        <f>IF(LEN(A469)=0,"",INDEX('Smelter Reference List'!$A:$A,MATCH($A469,'Smelter Reference List'!$E:$E,0)))</f>
        <v/>
      </c>
      <c r="C469" s="297" t="str">
        <f>IF(LEN(A469)=0,"",INDEX('Smelter Reference List'!$C:$C,MATCH($A469,'Smelter Reference List'!$E:$E,0)))</f>
        <v/>
      </c>
      <c r="D469" s="161" t="str">
        <f ca="1">IF(ISERROR($S469),"",OFFSET('Smelter Reference List'!$C$4,$S469-4,0)&amp;"")</f>
        <v/>
      </c>
      <c r="E469" s="161" t="str">
        <f ca="1">IF(ISERROR($S469),"",OFFSET('Smelter Reference List'!$D$4,$S469-4,0)&amp;"")</f>
        <v/>
      </c>
      <c r="F469" s="161" t="str">
        <f ca="1">IF(ISERROR($S469),"",OFFSET('Smelter Reference List'!$E$4,$S469-4,0))</f>
        <v/>
      </c>
      <c r="G469" s="161" t="str">
        <f ca="1">IF(C469=$U$4,"Enter smelter details", IF(ISERROR($S469),"",OFFSET('Smelter Reference List'!$F$4,$S469-4,0)))</f>
        <v/>
      </c>
      <c r="H469" s="247" t="str">
        <f ca="1">IF(ISERROR($S469),"",OFFSET('Smelter Reference List'!$G$4,$S469-4,0))</f>
        <v/>
      </c>
      <c r="I469" s="248" t="str">
        <f ca="1">IF(ISERROR($S469),"",OFFSET('Smelter Reference List'!$H$4,$S469-4,0))</f>
        <v/>
      </c>
      <c r="J469" s="248" t="str">
        <f ca="1">IF(ISERROR($S469),"",OFFSET('Smelter Reference List'!$I$4,$S469-4,0))</f>
        <v/>
      </c>
      <c r="K469" s="245"/>
      <c r="L469" s="245"/>
      <c r="M469" s="245"/>
      <c r="N469" s="245"/>
      <c r="O469" s="245"/>
      <c r="P469" s="245"/>
      <c r="Q469" s="246"/>
      <c r="R469" s="233"/>
      <c r="S469" s="234" t="e">
        <f>IF(C469="",NA(),MATCH($B469&amp;$C469,'Smelter Reference List'!$J:$J,0))</f>
        <v>#N/A</v>
      </c>
      <c r="T469" s="235"/>
      <c r="U469" s="235">
        <f t="shared" ca="1" si="14"/>
        <v>0</v>
      </c>
      <c r="V469" s="235"/>
      <c r="W469" s="235"/>
      <c r="Y469" s="228" t="str">
        <f t="shared" si="15"/>
        <v/>
      </c>
    </row>
    <row r="470" spans="1:25" s="228" customFormat="1" ht="20.399999999999999">
      <c r="A470" s="257"/>
      <c r="B470" s="232" t="str">
        <f>IF(LEN(A470)=0,"",INDEX('Smelter Reference List'!$A:$A,MATCH($A470,'Smelter Reference List'!$E:$E,0)))</f>
        <v/>
      </c>
      <c r="C470" s="297" t="str">
        <f>IF(LEN(A470)=0,"",INDEX('Smelter Reference List'!$C:$C,MATCH($A470,'Smelter Reference List'!$E:$E,0)))</f>
        <v/>
      </c>
      <c r="D470" s="161" t="str">
        <f ca="1">IF(ISERROR($S470),"",OFFSET('Smelter Reference List'!$C$4,$S470-4,0)&amp;"")</f>
        <v/>
      </c>
      <c r="E470" s="161" t="str">
        <f ca="1">IF(ISERROR($S470),"",OFFSET('Smelter Reference List'!$D$4,$S470-4,0)&amp;"")</f>
        <v/>
      </c>
      <c r="F470" s="161" t="str">
        <f ca="1">IF(ISERROR($S470),"",OFFSET('Smelter Reference List'!$E$4,$S470-4,0))</f>
        <v/>
      </c>
      <c r="G470" s="161" t="str">
        <f ca="1">IF(C470=$U$4,"Enter smelter details", IF(ISERROR($S470),"",OFFSET('Smelter Reference List'!$F$4,$S470-4,0)))</f>
        <v/>
      </c>
      <c r="H470" s="247" t="str">
        <f ca="1">IF(ISERROR($S470),"",OFFSET('Smelter Reference List'!$G$4,$S470-4,0))</f>
        <v/>
      </c>
      <c r="I470" s="248" t="str">
        <f ca="1">IF(ISERROR($S470),"",OFFSET('Smelter Reference List'!$H$4,$S470-4,0))</f>
        <v/>
      </c>
      <c r="J470" s="248" t="str">
        <f ca="1">IF(ISERROR($S470),"",OFFSET('Smelter Reference List'!$I$4,$S470-4,0))</f>
        <v/>
      </c>
      <c r="K470" s="245"/>
      <c r="L470" s="245"/>
      <c r="M470" s="245"/>
      <c r="N470" s="245"/>
      <c r="O470" s="245"/>
      <c r="P470" s="245"/>
      <c r="Q470" s="246"/>
      <c r="R470" s="233"/>
      <c r="S470" s="234" t="e">
        <f>IF(C470="",NA(),MATCH($B470&amp;$C470,'Smelter Reference List'!$J:$J,0))</f>
        <v>#N/A</v>
      </c>
      <c r="T470" s="235"/>
      <c r="U470" s="235">
        <f t="shared" ca="1" si="14"/>
        <v>0</v>
      </c>
      <c r="V470" s="235"/>
      <c r="W470" s="235"/>
      <c r="Y470" s="228" t="str">
        <f t="shared" si="15"/>
        <v/>
      </c>
    </row>
    <row r="471" spans="1:25" s="228" customFormat="1" ht="20.399999999999999">
      <c r="A471" s="257"/>
      <c r="B471" s="232" t="str">
        <f>IF(LEN(A471)=0,"",INDEX('Smelter Reference List'!$A:$A,MATCH($A471,'Smelter Reference List'!$E:$E,0)))</f>
        <v/>
      </c>
      <c r="C471" s="297" t="str">
        <f>IF(LEN(A471)=0,"",INDEX('Smelter Reference List'!$C:$C,MATCH($A471,'Smelter Reference List'!$E:$E,0)))</f>
        <v/>
      </c>
      <c r="D471" s="161" t="str">
        <f ca="1">IF(ISERROR($S471),"",OFFSET('Smelter Reference List'!$C$4,$S471-4,0)&amp;"")</f>
        <v/>
      </c>
      <c r="E471" s="161" t="str">
        <f ca="1">IF(ISERROR($S471),"",OFFSET('Smelter Reference List'!$D$4,$S471-4,0)&amp;"")</f>
        <v/>
      </c>
      <c r="F471" s="161" t="str">
        <f ca="1">IF(ISERROR($S471),"",OFFSET('Smelter Reference List'!$E$4,$S471-4,0))</f>
        <v/>
      </c>
      <c r="G471" s="161" t="str">
        <f ca="1">IF(C471=$U$4,"Enter smelter details", IF(ISERROR($S471),"",OFFSET('Smelter Reference List'!$F$4,$S471-4,0)))</f>
        <v/>
      </c>
      <c r="H471" s="247" t="str">
        <f ca="1">IF(ISERROR($S471),"",OFFSET('Smelter Reference List'!$G$4,$S471-4,0))</f>
        <v/>
      </c>
      <c r="I471" s="248" t="str">
        <f ca="1">IF(ISERROR($S471),"",OFFSET('Smelter Reference List'!$H$4,$S471-4,0))</f>
        <v/>
      </c>
      <c r="J471" s="248" t="str">
        <f ca="1">IF(ISERROR($S471),"",OFFSET('Smelter Reference List'!$I$4,$S471-4,0))</f>
        <v/>
      </c>
      <c r="K471" s="245"/>
      <c r="L471" s="245"/>
      <c r="M471" s="245"/>
      <c r="N471" s="245"/>
      <c r="O471" s="245"/>
      <c r="P471" s="245"/>
      <c r="Q471" s="246"/>
      <c r="R471" s="233"/>
      <c r="S471" s="234" t="e">
        <f>IF(C471="",NA(),MATCH($B471&amp;$C471,'Smelter Reference List'!$J:$J,0))</f>
        <v>#N/A</v>
      </c>
      <c r="T471" s="235"/>
      <c r="U471" s="235">
        <f t="shared" ca="1" si="14"/>
        <v>0</v>
      </c>
      <c r="V471" s="235"/>
      <c r="W471" s="235"/>
      <c r="Y471" s="228" t="str">
        <f t="shared" si="15"/>
        <v/>
      </c>
    </row>
    <row r="472" spans="1:25" s="228" customFormat="1" ht="20.399999999999999">
      <c r="A472" s="257"/>
      <c r="B472" s="232" t="str">
        <f>IF(LEN(A472)=0,"",INDEX('Smelter Reference List'!$A:$A,MATCH($A472,'Smelter Reference List'!$E:$E,0)))</f>
        <v/>
      </c>
      <c r="C472" s="297" t="str">
        <f>IF(LEN(A472)=0,"",INDEX('Smelter Reference List'!$C:$C,MATCH($A472,'Smelter Reference List'!$E:$E,0)))</f>
        <v/>
      </c>
      <c r="D472" s="161" t="str">
        <f ca="1">IF(ISERROR($S472),"",OFFSET('Smelter Reference List'!$C$4,$S472-4,0)&amp;"")</f>
        <v/>
      </c>
      <c r="E472" s="161" t="str">
        <f ca="1">IF(ISERROR($S472),"",OFFSET('Smelter Reference List'!$D$4,$S472-4,0)&amp;"")</f>
        <v/>
      </c>
      <c r="F472" s="161" t="str">
        <f ca="1">IF(ISERROR($S472),"",OFFSET('Smelter Reference List'!$E$4,$S472-4,0))</f>
        <v/>
      </c>
      <c r="G472" s="161" t="str">
        <f ca="1">IF(C472=$U$4,"Enter smelter details", IF(ISERROR($S472),"",OFFSET('Smelter Reference List'!$F$4,$S472-4,0)))</f>
        <v/>
      </c>
      <c r="H472" s="247" t="str">
        <f ca="1">IF(ISERROR($S472),"",OFFSET('Smelter Reference List'!$G$4,$S472-4,0))</f>
        <v/>
      </c>
      <c r="I472" s="248" t="str">
        <f ca="1">IF(ISERROR($S472),"",OFFSET('Smelter Reference List'!$H$4,$S472-4,0))</f>
        <v/>
      </c>
      <c r="J472" s="248" t="str">
        <f ca="1">IF(ISERROR($S472),"",OFFSET('Smelter Reference List'!$I$4,$S472-4,0))</f>
        <v/>
      </c>
      <c r="K472" s="245"/>
      <c r="L472" s="245"/>
      <c r="M472" s="245"/>
      <c r="N472" s="245"/>
      <c r="O472" s="245"/>
      <c r="P472" s="245"/>
      <c r="Q472" s="246"/>
      <c r="R472" s="233"/>
      <c r="S472" s="234" t="e">
        <f>IF(C472="",NA(),MATCH($B472&amp;$C472,'Smelter Reference List'!$J:$J,0))</f>
        <v>#N/A</v>
      </c>
      <c r="T472" s="235"/>
      <c r="U472" s="235">
        <f t="shared" ca="1" si="14"/>
        <v>0</v>
      </c>
      <c r="V472" s="235"/>
      <c r="W472" s="235"/>
      <c r="Y472" s="228" t="str">
        <f t="shared" si="15"/>
        <v/>
      </c>
    </row>
    <row r="473" spans="1:25" s="228" customFormat="1" ht="20.399999999999999">
      <c r="A473" s="257"/>
      <c r="B473" s="232" t="str">
        <f>IF(LEN(A473)=0,"",INDEX('Smelter Reference List'!$A:$A,MATCH($A473,'Smelter Reference List'!$E:$E,0)))</f>
        <v/>
      </c>
      <c r="C473" s="297" t="str">
        <f>IF(LEN(A473)=0,"",INDEX('Smelter Reference List'!$C:$C,MATCH($A473,'Smelter Reference List'!$E:$E,0)))</f>
        <v/>
      </c>
      <c r="D473" s="161" t="str">
        <f ca="1">IF(ISERROR($S473),"",OFFSET('Smelter Reference List'!$C$4,$S473-4,0)&amp;"")</f>
        <v/>
      </c>
      <c r="E473" s="161" t="str">
        <f ca="1">IF(ISERROR($S473),"",OFFSET('Smelter Reference List'!$D$4,$S473-4,0)&amp;"")</f>
        <v/>
      </c>
      <c r="F473" s="161" t="str">
        <f ca="1">IF(ISERROR($S473),"",OFFSET('Smelter Reference List'!$E$4,$S473-4,0))</f>
        <v/>
      </c>
      <c r="G473" s="161" t="str">
        <f ca="1">IF(C473=$U$4,"Enter smelter details", IF(ISERROR($S473),"",OFFSET('Smelter Reference List'!$F$4,$S473-4,0)))</f>
        <v/>
      </c>
      <c r="H473" s="247" t="str">
        <f ca="1">IF(ISERROR($S473),"",OFFSET('Smelter Reference List'!$G$4,$S473-4,0))</f>
        <v/>
      </c>
      <c r="I473" s="248" t="str">
        <f ca="1">IF(ISERROR($S473),"",OFFSET('Smelter Reference List'!$H$4,$S473-4,0))</f>
        <v/>
      </c>
      <c r="J473" s="248" t="str">
        <f ca="1">IF(ISERROR($S473),"",OFFSET('Smelter Reference List'!$I$4,$S473-4,0))</f>
        <v/>
      </c>
      <c r="K473" s="245"/>
      <c r="L473" s="245"/>
      <c r="M473" s="245"/>
      <c r="N473" s="245"/>
      <c r="O473" s="245"/>
      <c r="P473" s="245"/>
      <c r="Q473" s="246"/>
      <c r="R473" s="233"/>
      <c r="S473" s="234" t="e">
        <f>IF(C473="",NA(),MATCH($B473&amp;$C473,'Smelter Reference List'!$J:$J,0))</f>
        <v>#N/A</v>
      </c>
      <c r="T473" s="235"/>
      <c r="U473" s="235">
        <f t="shared" ca="1" si="14"/>
        <v>0</v>
      </c>
      <c r="V473" s="235"/>
      <c r="W473" s="235"/>
      <c r="Y473" s="228" t="str">
        <f t="shared" si="15"/>
        <v/>
      </c>
    </row>
    <row r="474" spans="1:25" s="228" customFormat="1" ht="20.399999999999999">
      <c r="A474" s="257"/>
      <c r="B474" s="232" t="str">
        <f>IF(LEN(A474)=0,"",INDEX('Smelter Reference List'!$A:$A,MATCH($A474,'Smelter Reference List'!$E:$E,0)))</f>
        <v/>
      </c>
      <c r="C474" s="297" t="str">
        <f>IF(LEN(A474)=0,"",INDEX('Smelter Reference List'!$C:$C,MATCH($A474,'Smelter Reference List'!$E:$E,0)))</f>
        <v/>
      </c>
      <c r="D474" s="161" t="str">
        <f ca="1">IF(ISERROR($S474),"",OFFSET('Smelter Reference List'!$C$4,$S474-4,0)&amp;"")</f>
        <v/>
      </c>
      <c r="E474" s="161" t="str">
        <f ca="1">IF(ISERROR($S474),"",OFFSET('Smelter Reference List'!$D$4,$S474-4,0)&amp;"")</f>
        <v/>
      </c>
      <c r="F474" s="161" t="str">
        <f ca="1">IF(ISERROR($S474),"",OFFSET('Smelter Reference List'!$E$4,$S474-4,0))</f>
        <v/>
      </c>
      <c r="G474" s="161" t="str">
        <f ca="1">IF(C474=$U$4,"Enter smelter details", IF(ISERROR($S474),"",OFFSET('Smelter Reference List'!$F$4,$S474-4,0)))</f>
        <v/>
      </c>
      <c r="H474" s="247" t="str">
        <f ca="1">IF(ISERROR($S474),"",OFFSET('Smelter Reference List'!$G$4,$S474-4,0))</f>
        <v/>
      </c>
      <c r="I474" s="248" t="str">
        <f ca="1">IF(ISERROR($S474),"",OFFSET('Smelter Reference List'!$H$4,$S474-4,0))</f>
        <v/>
      </c>
      <c r="J474" s="248" t="str">
        <f ca="1">IF(ISERROR($S474),"",OFFSET('Smelter Reference List'!$I$4,$S474-4,0))</f>
        <v/>
      </c>
      <c r="K474" s="245"/>
      <c r="L474" s="245"/>
      <c r="M474" s="245"/>
      <c r="N474" s="245"/>
      <c r="O474" s="245"/>
      <c r="P474" s="245"/>
      <c r="Q474" s="246"/>
      <c r="R474" s="233"/>
      <c r="S474" s="234" t="e">
        <f>IF(C474="",NA(),MATCH($B474&amp;$C474,'Smelter Reference List'!$J:$J,0))</f>
        <v>#N/A</v>
      </c>
      <c r="T474" s="235"/>
      <c r="U474" s="235">
        <f t="shared" ca="1" si="14"/>
        <v>0</v>
      </c>
      <c r="V474" s="235"/>
      <c r="W474" s="235"/>
      <c r="Y474" s="228" t="str">
        <f t="shared" si="15"/>
        <v/>
      </c>
    </row>
    <row r="475" spans="1:25" s="228" customFormat="1" ht="20.399999999999999">
      <c r="A475" s="257"/>
      <c r="B475" s="232" t="str">
        <f>IF(LEN(A475)=0,"",INDEX('Smelter Reference List'!$A:$A,MATCH($A475,'Smelter Reference List'!$E:$E,0)))</f>
        <v/>
      </c>
      <c r="C475" s="297" t="str">
        <f>IF(LEN(A475)=0,"",INDEX('Smelter Reference List'!$C:$C,MATCH($A475,'Smelter Reference List'!$E:$E,0)))</f>
        <v/>
      </c>
      <c r="D475" s="161" t="str">
        <f ca="1">IF(ISERROR($S475),"",OFFSET('Smelter Reference List'!$C$4,$S475-4,0)&amp;"")</f>
        <v/>
      </c>
      <c r="E475" s="161" t="str">
        <f ca="1">IF(ISERROR($S475),"",OFFSET('Smelter Reference List'!$D$4,$S475-4,0)&amp;"")</f>
        <v/>
      </c>
      <c r="F475" s="161" t="str">
        <f ca="1">IF(ISERROR($S475),"",OFFSET('Smelter Reference List'!$E$4,$S475-4,0))</f>
        <v/>
      </c>
      <c r="G475" s="161" t="str">
        <f ca="1">IF(C475=$U$4,"Enter smelter details", IF(ISERROR($S475),"",OFFSET('Smelter Reference List'!$F$4,$S475-4,0)))</f>
        <v/>
      </c>
      <c r="H475" s="247" t="str">
        <f ca="1">IF(ISERROR($S475),"",OFFSET('Smelter Reference List'!$G$4,$S475-4,0))</f>
        <v/>
      </c>
      <c r="I475" s="248" t="str">
        <f ca="1">IF(ISERROR($S475),"",OFFSET('Smelter Reference List'!$H$4,$S475-4,0))</f>
        <v/>
      </c>
      <c r="J475" s="248" t="str">
        <f ca="1">IF(ISERROR($S475),"",OFFSET('Smelter Reference List'!$I$4,$S475-4,0))</f>
        <v/>
      </c>
      <c r="K475" s="245"/>
      <c r="L475" s="245"/>
      <c r="M475" s="245"/>
      <c r="N475" s="245"/>
      <c r="O475" s="245"/>
      <c r="P475" s="245"/>
      <c r="Q475" s="246"/>
      <c r="R475" s="233"/>
      <c r="S475" s="234" t="e">
        <f>IF(C475="",NA(),MATCH($B475&amp;$C475,'Smelter Reference List'!$J:$J,0))</f>
        <v>#N/A</v>
      </c>
      <c r="T475" s="235"/>
      <c r="U475" s="235">
        <f t="shared" ca="1" si="14"/>
        <v>0</v>
      </c>
      <c r="V475" s="235"/>
      <c r="W475" s="235"/>
      <c r="Y475" s="228" t="str">
        <f t="shared" si="15"/>
        <v/>
      </c>
    </row>
    <row r="476" spans="1:25" s="228" customFormat="1" ht="20.399999999999999">
      <c r="A476" s="257"/>
      <c r="B476" s="232" t="str">
        <f>IF(LEN(A476)=0,"",INDEX('Smelter Reference List'!$A:$A,MATCH($A476,'Smelter Reference List'!$E:$E,0)))</f>
        <v/>
      </c>
      <c r="C476" s="297" t="str">
        <f>IF(LEN(A476)=0,"",INDEX('Smelter Reference List'!$C:$C,MATCH($A476,'Smelter Reference List'!$E:$E,0)))</f>
        <v/>
      </c>
      <c r="D476" s="161" t="str">
        <f ca="1">IF(ISERROR($S476),"",OFFSET('Smelter Reference List'!$C$4,$S476-4,0)&amp;"")</f>
        <v/>
      </c>
      <c r="E476" s="161" t="str">
        <f ca="1">IF(ISERROR($S476),"",OFFSET('Smelter Reference List'!$D$4,$S476-4,0)&amp;"")</f>
        <v/>
      </c>
      <c r="F476" s="161" t="str">
        <f ca="1">IF(ISERROR($S476),"",OFFSET('Smelter Reference List'!$E$4,$S476-4,0))</f>
        <v/>
      </c>
      <c r="G476" s="161" t="str">
        <f ca="1">IF(C476=$U$4,"Enter smelter details", IF(ISERROR($S476),"",OFFSET('Smelter Reference List'!$F$4,$S476-4,0)))</f>
        <v/>
      </c>
      <c r="H476" s="247" t="str">
        <f ca="1">IF(ISERROR($S476),"",OFFSET('Smelter Reference List'!$G$4,$S476-4,0))</f>
        <v/>
      </c>
      <c r="I476" s="248" t="str">
        <f ca="1">IF(ISERROR($S476),"",OFFSET('Smelter Reference List'!$H$4,$S476-4,0))</f>
        <v/>
      </c>
      <c r="J476" s="248" t="str">
        <f ca="1">IF(ISERROR($S476),"",OFFSET('Smelter Reference List'!$I$4,$S476-4,0))</f>
        <v/>
      </c>
      <c r="K476" s="245"/>
      <c r="L476" s="245"/>
      <c r="M476" s="245"/>
      <c r="N476" s="245"/>
      <c r="O476" s="245"/>
      <c r="P476" s="245"/>
      <c r="Q476" s="246"/>
      <c r="R476" s="233"/>
      <c r="S476" s="234" t="e">
        <f>IF(C476="",NA(),MATCH($B476&amp;$C476,'Smelter Reference List'!$J:$J,0))</f>
        <v>#N/A</v>
      </c>
      <c r="T476" s="235"/>
      <c r="U476" s="235">
        <f t="shared" ca="1" si="14"/>
        <v>0</v>
      </c>
      <c r="V476" s="235"/>
      <c r="W476" s="235"/>
      <c r="Y476" s="228" t="str">
        <f t="shared" si="15"/>
        <v/>
      </c>
    </row>
    <row r="477" spans="1:25" s="228" customFormat="1" ht="20.399999999999999">
      <c r="A477" s="257"/>
      <c r="B477" s="232" t="str">
        <f>IF(LEN(A477)=0,"",INDEX('Smelter Reference List'!$A:$A,MATCH($A477,'Smelter Reference List'!$E:$E,0)))</f>
        <v/>
      </c>
      <c r="C477" s="297" t="str">
        <f>IF(LEN(A477)=0,"",INDEX('Smelter Reference List'!$C:$C,MATCH($A477,'Smelter Reference List'!$E:$E,0)))</f>
        <v/>
      </c>
      <c r="D477" s="161" t="str">
        <f ca="1">IF(ISERROR($S477),"",OFFSET('Smelter Reference List'!$C$4,$S477-4,0)&amp;"")</f>
        <v/>
      </c>
      <c r="E477" s="161" t="str">
        <f ca="1">IF(ISERROR($S477),"",OFFSET('Smelter Reference List'!$D$4,$S477-4,0)&amp;"")</f>
        <v/>
      </c>
      <c r="F477" s="161" t="str">
        <f ca="1">IF(ISERROR($S477),"",OFFSET('Smelter Reference List'!$E$4,$S477-4,0))</f>
        <v/>
      </c>
      <c r="G477" s="161" t="str">
        <f ca="1">IF(C477=$U$4,"Enter smelter details", IF(ISERROR($S477),"",OFFSET('Smelter Reference List'!$F$4,$S477-4,0)))</f>
        <v/>
      </c>
      <c r="H477" s="247" t="str">
        <f ca="1">IF(ISERROR($S477),"",OFFSET('Smelter Reference List'!$G$4,$S477-4,0))</f>
        <v/>
      </c>
      <c r="I477" s="248" t="str">
        <f ca="1">IF(ISERROR($S477),"",OFFSET('Smelter Reference List'!$H$4,$S477-4,0))</f>
        <v/>
      </c>
      <c r="J477" s="248" t="str">
        <f ca="1">IF(ISERROR($S477),"",OFFSET('Smelter Reference List'!$I$4,$S477-4,0))</f>
        <v/>
      </c>
      <c r="K477" s="245"/>
      <c r="L477" s="245"/>
      <c r="M477" s="245"/>
      <c r="N477" s="245"/>
      <c r="O477" s="245"/>
      <c r="P477" s="245"/>
      <c r="Q477" s="246"/>
      <c r="R477" s="233"/>
      <c r="S477" s="234" t="e">
        <f>IF(C477="",NA(),MATCH($B477&amp;$C477,'Smelter Reference List'!$J:$J,0))</f>
        <v>#N/A</v>
      </c>
      <c r="T477" s="235"/>
      <c r="U477" s="235">
        <f t="shared" ca="1" si="14"/>
        <v>0</v>
      </c>
      <c r="V477" s="235"/>
      <c r="W477" s="235"/>
      <c r="Y477" s="228" t="str">
        <f t="shared" si="15"/>
        <v/>
      </c>
    </row>
    <row r="478" spans="1:25" s="228" customFormat="1" ht="20.399999999999999">
      <c r="A478" s="257"/>
      <c r="B478" s="232" t="str">
        <f>IF(LEN(A478)=0,"",INDEX('Smelter Reference List'!$A:$A,MATCH($A478,'Smelter Reference List'!$E:$E,0)))</f>
        <v/>
      </c>
      <c r="C478" s="297" t="str">
        <f>IF(LEN(A478)=0,"",INDEX('Smelter Reference List'!$C:$C,MATCH($A478,'Smelter Reference List'!$E:$E,0)))</f>
        <v/>
      </c>
      <c r="D478" s="161" t="str">
        <f ca="1">IF(ISERROR($S478),"",OFFSET('Smelter Reference List'!$C$4,$S478-4,0)&amp;"")</f>
        <v/>
      </c>
      <c r="E478" s="161" t="str">
        <f ca="1">IF(ISERROR($S478),"",OFFSET('Smelter Reference List'!$D$4,$S478-4,0)&amp;"")</f>
        <v/>
      </c>
      <c r="F478" s="161" t="str">
        <f ca="1">IF(ISERROR($S478),"",OFFSET('Smelter Reference List'!$E$4,$S478-4,0))</f>
        <v/>
      </c>
      <c r="G478" s="161" t="str">
        <f ca="1">IF(C478=$U$4,"Enter smelter details", IF(ISERROR($S478),"",OFFSET('Smelter Reference List'!$F$4,$S478-4,0)))</f>
        <v/>
      </c>
      <c r="H478" s="247" t="str">
        <f ca="1">IF(ISERROR($S478),"",OFFSET('Smelter Reference List'!$G$4,$S478-4,0))</f>
        <v/>
      </c>
      <c r="I478" s="248" t="str">
        <f ca="1">IF(ISERROR($S478),"",OFFSET('Smelter Reference List'!$H$4,$S478-4,0))</f>
        <v/>
      </c>
      <c r="J478" s="248" t="str">
        <f ca="1">IF(ISERROR($S478),"",OFFSET('Smelter Reference List'!$I$4,$S478-4,0))</f>
        <v/>
      </c>
      <c r="K478" s="245"/>
      <c r="L478" s="245"/>
      <c r="M478" s="245"/>
      <c r="N478" s="245"/>
      <c r="O478" s="245"/>
      <c r="P478" s="245"/>
      <c r="Q478" s="246"/>
      <c r="R478" s="233"/>
      <c r="S478" s="234" t="e">
        <f>IF(C478="",NA(),MATCH($B478&amp;$C478,'Smelter Reference List'!$J:$J,0))</f>
        <v>#N/A</v>
      </c>
      <c r="T478" s="235"/>
      <c r="U478" s="235">
        <f t="shared" ca="1" si="14"/>
        <v>0</v>
      </c>
      <c r="V478" s="235"/>
      <c r="W478" s="235"/>
      <c r="Y478" s="228" t="str">
        <f t="shared" si="15"/>
        <v/>
      </c>
    </row>
    <row r="479" spans="1:25" s="228" customFormat="1" ht="20.399999999999999">
      <c r="A479" s="257"/>
      <c r="B479" s="232" t="str">
        <f>IF(LEN(A479)=0,"",INDEX('Smelter Reference List'!$A:$A,MATCH($A479,'Smelter Reference List'!$E:$E,0)))</f>
        <v/>
      </c>
      <c r="C479" s="297" t="str">
        <f>IF(LEN(A479)=0,"",INDEX('Smelter Reference List'!$C:$C,MATCH($A479,'Smelter Reference List'!$E:$E,0)))</f>
        <v/>
      </c>
      <c r="D479" s="161" t="str">
        <f ca="1">IF(ISERROR($S479),"",OFFSET('Smelter Reference List'!$C$4,$S479-4,0)&amp;"")</f>
        <v/>
      </c>
      <c r="E479" s="161" t="str">
        <f ca="1">IF(ISERROR($S479),"",OFFSET('Smelter Reference List'!$D$4,$S479-4,0)&amp;"")</f>
        <v/>
      </c>
      <c r="F479" s="161" t="str">
        <f ca="1">IF(ISERROR($S479),"",OFFSET('Smelter Reference List'!$E$4,$S479-4,0))</f>
        <v/>
      </c>
      <c r="G479" s="161" t="str">
        <f ca="1">IF(C479=$U$4,"Enter smelter details", IF(ISERROR($S479),"",OFFSET('Smelter Reference List'!$F$4,$S479-4,0)))</f>
        <v/>
      </c>
      <c r="H479" s="247" t="str">
        <f ca="1">IF(ISERROR($S479),"",OFFSET('Smelter Reference List'!$G$4,$S479-4,0))</f>
        <v/>
      </c>
      <c r="I479" s="248" t="str">
        <f ca="1">IF(ISERROR($S479),"",OFFSET('Smelter Reference List'!$H$4,$S479-4,0))</f>
        <v/>
      </c>
      <c r="J479" s="248" t="str">
        <f ca="1">IF(ISERROR($S479),"",OFFSET('Smelter Reference List'!$I$4,$S479-4,0))</f>
        <v/>
      </c>
      <c r="K479" s="245"/>
      <c r="L479" s="245"/>
      <c r="M479" s="245"/>
      <c r="N479" s="245"/>
      <c r="O479" s="245"/>
      <c r="P479" s="245"/>
      <c r="Q479" s="246"/>
      <c r="R479" s="233"/>
      <c r="S479" s="234" t="e">
        <f>IF(C479="",NA(),MATCH($B479&amp;$C479,'Smelter Reference List'!$J:$J,0))</f>
        <v>#N/A</v>
      </c>
      <c r="T479" s="235"/>
      <c r="U479" s="235">
        <f t="shared" ca="1" si="14"/>
        <v>0</v>
      </c>
      <c r="V479" s="235"/>
      <c r="W479" s="235"/>
      <c r="Y479" s="228" t="str">
        <f t="shared" si="15"/>
        <v/>
      </c>
    </row>
    <row r="480" spans="1:25" s="228" customFormat="1" ht="20.399999999999999">
      <c r="A480" s="257"/>
      <c r="B480" s="232" t="str">
        <f>IF(LEN(A480)=0,"",INDEX('Smelter Reference List'!$A:$A,MATCH($A480,'Smelter Reference List'!$E:$E,0)))</f>
        <v/>
      </c>
      <c r="C480" s="297" t="str">
        <f>IF(LEN(A480)=0,"",INDEX('Smelter Reference List'!$C:$C,MATCH($A480,'Smelter Reference List'!$E:$E,0)))</f>
        <v/>
      </c>
      <c r="D480" s="161" t="str">
        <f ca="1">IF(ISERROR($S480),"",OFFSET('Smelter Reference List'!$C$4,$S480-4,0)&amp;"")</f>
        <v/>
      </c>
      <c r="E480" s="161" t="str">
        <f ca="1">IF(ISERROR($S480),"",OFFSET('Smelter Reference List'!$D$4,$S480-4,0)&amp;"")</f>
        <v/>
      </c>
      <c r="F480" s="161" t="str">
        <f ca="1">IF(ISERROR($S480),"",OFFSET('Smelter Reference List'!$E$4,$S480-4,0))</f>
        <v/>
      </c>
      <c r="G480" s="161" t="str">
        <f ca="1">IF(C480=$U$4,"Enter smelter details", IF(ISERROR($S480),"",OFFSET('Smelter Reference List'!$F$4,$S480-4,0)))</f>
        <v/>
      </c>
      <c r="H480" s="247" t="str">
        <f ca="1">IF(ISERROR($S480),"",OFFSET('Smelter Reference List'!$G$4,$S480-4,0))</f>
        <v/>
      </c>
      <c r="I480" s="248" t="str">
        <f ca="1">IF(ISERROR($S480),"",OFFSET('Smelter Reference List'!$H$4,$S480-4,0))</f>
        <v/>
      </c>
      <c r="J480" s="248" t="str">
        <f ca="1">IF(ISERROR($S480),"",OFFSET('Smelter Reference List'!$I$4,$S480-4,0))</f>
        <v/>
      </c>
      <c r="K480" s="245"/>
      <c r="L480" s="245"/>
      <c r="M480" s="245"/>
      <c r="N480" s="245"/>
      <c r="O480" s="245"/>
      <c r="P480" s="245"/>
      <c r="Q480" s="246"/>
      <c r="R480" s="233"/>
      <c r="S480" s="234" t="e">
        <f>IF(C480="",NA(),MATCH($B480&amp;$C480,'Smelter Reference List'!$J:$J,0))</f>
        <v>#N/A</v>
      </c>
      <c r="T480" s="235"/>
      <c r="U480" s="235">
        <f t="shared" ca="1" si="14"/>
        <v>0</v>
      </c>
      <c r="V480" s="235"/>
      <c r="W480" s="235"/>
      <c r="Y480" s="228" t="str">
        <f t="shared" si="15"/>
        <v/>
      </c>
    </row>
    <row r="481" spans="1:25" s="228" customFormat="1" ht="20.399999999999999">
      <c r="A481" s="257"/>
      <c r="B481" s="232" t="str">
        <f>IF(LEN(A481)=0,"",INDEX('Smelter Reference List'!$A:$A,MATCH($A481,'Smelter Reference List'!$E:$E,0)))</f>
        <v/>
      </c>
      <c r="C481" s="297" t="str">
        <f>IF(LEN(A481)=0,"",INDEX('Smelter Reference List'!$C:$C,MATCH($A481,'Smelter Reference List'!$E:$E,0)))</f>
        <v/>
      </c>
      <c r="D481" s="161" t="str">
        <f ca="1">IF(ISERROR($S481),"",OFFSET('Smelter Reference List'!$C$4,$S481-4,0)&amp;"")</f>
        <v/>
      </c>
      <c r="E481" s="161" t="str">
        <f ca="1">IF(ISERROR($S481),"",OFFSET('Smelter Reference List'!$D$4,$S481-4,0)&amp;"")</f>
        <v/>
      </c>
      <c r="F481" s="161" t="str">
        <f ca="1">IF(ISERROR($S481),"",OFFSET('Smelter Reference List'!$E$4,$S481-4,0))</f>
        <v/>
      </c>
      <c r="G481" s="161" t="str">
        <f ca="1">IF(C481=$U$4,"Enter smelter details", IF(ISERROR($S481),"",OFFSET('Smelter Reference List'!$F$4,$S481-4,0)))</f>
        <v/>
      </c>
      <c r="H481" s="247" t="str">
        <f ca="1">IF(ISERROR($S481),"",OFFSET('Smelter Reference List'!$G$4,$S481-4,0))</f>
        <v/>
      </c>
      <c r="I481" s="248" t="str">
        <f ca="1">IF(ISERROR($S481),"",OFFSET('Smelter Reference List'!$H$4,$S481-4,0))</f>
        <v/>
      </c>
      <c r="J481" s="248" t="str">
        <f ca="1">IF(ISERROR($S481),"",OFFSET('Smelter Reference List'!$I$4,$S481-4,0))</f>
        <v/>
      </c>
      <c r="K481" s="245"/>
      <c r="L481" s="245"/>
      <c r="M481" s="245"/>
      <c r="N481" s="245"/>
      <c r="O481" s="245"/>
      <c r="P481" s="245"/>
      <c r="Q481" s="246"/>
      <c r="R481" s="233"/>
      <c r="S481" s="234" t="e">
        <f>IF(C481="",NA(),MATCH($B481&amp;$C481,'Smelter Reference List'!$J:$J,0))</f>
        <v>#N/A</v>
      </c>
      <c r="T481" s="235"/>
      <c r="U481" s="235">
        <f t="shared" ca="1" si="14"/>
        <v>0</v>
      </c>
      <c r="V481" s="235"/>
      <c r="W481" s="235"/>
      <c r="Y481" s="228" t="str">
        <f t="shared" si="15"/>
        <v/>
      </c>
    </row>
    <row r="482" spans="1:25" s="228" customFormat="1" ht="20.399999999999999">
      <c r="A482" s="257"/>
      <c r="B482" s="232" t="str">
        <f>IF(LEN(A482)=0,"",INDEX('Smelter Reference List'!$A:$A,MATCH($A482,'Smelter Reference List'!$E:$E,0)))</f>
        <v/>
      </c>
      <c r="C482" s="297" t="str">
        <f>IF(LEN(A482)=0,"",INDEX('Smelter Reference List'!$C:$C,MATCH($A482,'Smelter Reference List'!$E:$E,0)))</f>
        <v/>
      </c>
      <c r="D482" s="161" t="str">
        <f ca="1">IF(ISERROR($S482),"",OFFSET('Smelter Reference List'!$C$4,$S482-4,0)&amp;"")</f>
        <v/>
      </c>
      <c r="E482" s="161" t="str">
        <f ca="1">IF(ISERROR($S482),"",OFFSET('Smelter Reference List'!$D$4,$S482-4,0)&amp;"")</f>
        <v/>
      </c>
      <c r="F482" s="161" t="str">
        <f ca="1">IF(ISERROR($S482),"",OFFSET('Smelter Reference List'!$E$4,$S482-4,0))</f>
        <v/>
      </c>
      <c r="G482" s="161" t="str">
        <f ca="1">IF(C482=$U$4,"Enter smelter details", IF(ISERROR($S482),"",OFFSET('Smelter Reference List'!$F$4,$S482-4,0)))</f>
        <v/>
      </c>
      <c r="H482" s="247" t="str">
        <f ca="1">IF(ISERROR($S482),"",OFFSET('Smelter Reference List'!$G$4,$S482-4,0))</f>
        <v/>
      </c>
      <c r="I482" s="248" t="str">
        <f ca="1">IF(ISERROR($S482),"",OFFSET('Smelter Reference List'!$H$4,$S482-4,0))</f>
        <v/>
      </c>
      <c r="J482" s="248" t="str">
        <f ca="1">IF(ISERROR($S482),"",OFFSET('Smelter Reference List'!$I$4,$S482-4,0))</f>
        <v/>
      </c>
      <c r="K482" s="245"/>
      <c r="L482" s="245"/>
      <c r="M482" s="245"/>
      <c r="N482" s="245"/>
      <c r="O482" s="245"/>
      <c r="P482" s="245"/>
      <c r="Q482" s="246"/>
      <c r="R482" s="233"/>
      <c r="S482" s="234" t="e">
        <f>IF(C482="",NA(),MATCH($B482&amp;$C482,'Smelter Reference List'!$J:$J,0))</f>
        <v>#N/A</v>
      </c>
      <c r="T482" s="235"/>
      <c r="U482" s="235">
        <f t="shared" ca="1" si="14"/>
        <v>0</v>
      </c>
      <c r="V482" s="235"/>
      <c r="W482" s="235"/>
      <c r="Y482" s="228" t="str">
        <f t="shared" si="15"/>
        <v/>
      </c>
    </row>
    <row r="483" spans="1:25" s="228" customFormat="1" ht="20.399999999999999">
      <c r="A483" s="257"/>
      <c r="B483" s="232" t="str">
        <f>IF(LEN(A483)=0,"",INDEX('Smelter Reference List'!$A:$A,MATCH($A483,'Smelter Reference List'!$E:$E,0)))</f>
        <v/>
      </c>
      <c r="C483" s="297" t="str">
        <f>IF(LEN(A483)=0,"",INDEX('Smelter Reference List'!$C:$C,MATCH($A483,'Smelter Reference List'!$E:$E,0)))</f>
        <v/>
      </c>
      <c r="D483" s="161" t="str">
        <f ca="1">IF(ISERROR($S483),"",OFFSET('Smelter Reference List'!$C$4,$S483-4,0)&amp;"")</f>
        <v/>
      </c>
      <c r="E483" s="161" t="str">
        <f ca="1">IF(ISERROR($S483),"",OFFSET('Smelter Reference List'!$D$4,$S483-4,0)&amp;"")</f>
        <v/>
      </c>
      <c r="F483" s="161" t="str">
        <f ca="1">IF(ISERROR($S483),"",OFFSET('Smelter Reference List'!$E$4,$S483-4,0))</f>
        <v/>
      </c>
      <c r="G483" s="161" t="str">
        <f ca="1">IF(C483=$U$4,"Enter smelter details", IF(ISERROR($S483),"",OFFSET('Smelter Reference List'!$F$4,$S483-4,0)))</f>
        <v/>
      </c>
      <c r="H483" s="247" t="str">
        <f ca="1">IF(ISERROR($S483),"",OFFSET('Smelter Reference List'!$G$4,$S483-4,0))</f>
        <v/>
      </c>
      <c r="I483" s="248" t="str">
        <f ca="1">IF(ISERROR($S483),"",OFFSET('Smelter Reference List'!$H$4,$S483-4,0))</f>
        <v/>
      </c>
      <c r="J483" s="248" t="str">
        <f ca="1">IF(ISERROR($S483),"",OFFSET('Smelter Reference List'!$I$4,$S483-4,0))</f>
        <v/>
      </c>
      <c r="K483" s="245"/>
      <c r="L483" s="245"/>
      <c r="M483" s="245"/>
      <c r="N483" s="245"/>
      <c r="O483" s="245"/>
      <c r="P483" s="245"/>
      <c r="Q483" s="246"/>
      <c r="R483" s="233"/>
      <c r="S483" s="234" t="e">
        <f>IF(C483="",NA(),MATCH($B483&amp;$C483,'Smelter Reference List'!$J:$J,0))</f>
        <v>#N/A</v>
      </c>
      <c r="T483" s="235"/>
      <c r="U483" s="235">
        <f t="shared" ca="1" si="14"/>
        <v>0</v>
      </c>
      <c r="V483" s="235"/>
      <c r="W483" s="235"/>
      <c r="Y483" s="228" t="str">
        <f t="shared" si="15"/>
        <v/>
      </c>
    </row>
    <row r="484" spans="1:25" s="228" customFormat="1" ht="20.399999999999999">
      <c r="A484" s="257"/>
      <c r="B484" s="232" t="str">
        <f>IF(LEN(A484)=0,"",INDEX('Smelter Reference List'!$A:$A,MATCH($A484,'Smelter Reference List'!$E:$E,0)))</f>
        <v/>
      </c>
      <c r="C484" s="297" t="str">
        <f>IF(LEN(A484)=0,"",INDEX('Smelter Reference List'!$C:$C,MATCH($A484,'Smelter Reference List'!$E:$E,0)))</f>
        <v/>
      </c>
      <c r="D484" s="161" t="str">
        <f ca="1">IF(ISERROR($S484),"",OFFSET('Smelter Reference List'!$C$4,$S484-4,0)&amp;"")</f>
        <v/>
      </c>
      <c r="E484" s="161" t="str">
        <f ca="1">IF(ISERROR($S484),"",OFFSET('Smelter Reference List'!$D$4,$S484-4,0)&amp;"")</f>
        <v/>
      </c>
      <c r="F484" s="161" t="str">
        <f ca="1">IF(ISERROR($S484),"",OFFSET('Smelter Reference List'!$E$4,$S484-4,0))</f>
        <v/>
      </c>
      <c r="G484" s="161" t="str">
        <f ca="1">IF(C484=$U$4,"Enter smelter details", IF(ISERROR($S484),"",OFFSET('Smelter Reference List'!$F$4,$S484-4,0)))</f>
        <v/>
      </c>
      <c r="H484" s="247" t="str">
        <f ca="1">IF(ISERROR($S484),"",OFFSET('Smelter Reference List'!$G$4,$S484-4,0))</f>
        <v/>
      </c>
      <c r="I484" s="248" t="str">
        <f ca="1">IF(ISERROR($S484),"",OFFSET('Smelter Reference List'!$H$4,$S484-4,0))</f>
        <v/>
      </c>
      <c r="J484" s="248" t="str">
        <f ca="1">IF(ISERROR($S484),"",OFFSET('Smelter Reference List'!$I$4,$S484-4,0))</f>
        <v/>
      </c>
      <c r="K484" s="245"/>
      <c r="L484" s="245"/>
      <c r="M484" s="245"/>
      <c r="N484" s="245"/>
      <c r="O484" s="245"/>
      <c r="P484" s="245"/>
      <c r="Q484" s="246"/>
      <c r="R484" s="233"/>
      <c r="S484" s="234" t="e">
        <f>IF(C484="",NA(),MATCH($B484&amp;$C484,'Smelter Reference List'!$J:$J,0))</f>
        <v>#N/A</v>
      </c>
      <c r="T484" s="235"/>
      <c r="U484" s="235">
        <f t="shared" ca="1" si="14"/>
        <v>0</v>
      </c>
      <c r="V484" s="235"/>
      <c r="W484" s="235"/>
      <c r="Y484" s="228" t="str">
        <f t="shared" si="15"/>
        <v/>
      </c>
    </row>
    <row r="485" spans="1:25" s="228" customFormat="1" ht="20.399999999999999">
      <c r="A485" s="257"/>
      <c r="B485" s="232" t="str">
        <f>IF(LEN(A485)=0,"",INDEX('Smelter Reference List'!$A:$A,MATCH($A485,'Smelter Reference List'!$E:$E,0)))</f>
        <v/>
      </c>
      <c r="C485" s="297" t="str">
        <f>IF(LEN(A485)=0,"",INDEX('Smelter Reference List'!$C:$C,MATCH($A485,'Smelter Reference List'!$E:$E,0)))</f>
        <v/>
      </c>
      <c r="D485" s="161" t="str">
        <f ca="1">IF(ISERROR($S485),"",OFFSET('Smelter Reference List'!$C$4,$S485-4,0)&amp;"")</f>
        <v/>
      </c>
      <c r="E485" s="161" t="str">
        <f ca="1">IF(ISERROR($S485),"",OFFSET('Smelter Reference List'!$D$4,$S485-4,0)&amp;"")</f>
        <v/>
      </c>
      <c r="F485" s="161" t="str">
        <f ca="1">IF(ISERROR($S485),"",OFFSET('Smelter Reference List'!$E$4,$S485-4,0))</f>
        <v/>
      </c>
      <c r="G485" s="161" t="str">
        <f ca="1">IF(C485=$U$4,"Enter smelter details", IF(ISERROR($S485),"",OFFSET('Smelter Reference List'!$F$4,$S485-4,0)))</f>
        <v/>
      </c>
      <c r="H485" s="247" t="str">
        <f ca="1">IF(ISERROR($S485),"",OFFSET('Smelter Reference List'!$G$4,$S485-4,0))</f>
        <v/>
      </c>
      <c r="I485" s="248" t="str">
        <f ca="1">IF(ISERROR($S485),"",OFFSET('Smelter Reference List'!$H$4,$S485-4,0))</f>
        <v/>
      </c>
      <c r="J485" s="248" t="str">
        <f ca="1">IF(ISERROR($S485),"",OFFSET('Smelter Reference List'!$I$4,$S485-4,0))</f>
        <v/>
      </c>
      <c r="K485" s="245"/>
      <c r="L485" s="245"/>
      <c r="M485" s="245"/>
      <c r="N485" s="245"/>
      <c r="O485" s="245"/>
      <c r="P485" s="245"/>
      <c r="Q485" s="246"/>
      <c r="R485" s="233"/>
      <c r="S485" s="234" t="e">
        <f>IF(C485="",NA(),MATCH($B485&amp;$C485,'Smelter Reference List'!$J:$J,0))</f>
        <v>#N/A</v>
      </c>
      <c r="T485" s="235"/>
      <c r="U485" s="235">
        <f t="shared" ca="1" si="14"/>
        <v>0</v>
      </c>
      <c r="V485" s="235"/>
      <c r="W485" s="235"/>
      <c r="Y485" s="228" t="str">
        <f t="shared" si="15"/>
        <v/>
      </c>
    </row>
    <row r="486" spans="1:25" s="228" customFormat="1" ht="20.399999999999999">
      <c r="A486" s="257"/>
      <c r="B486" s="232" t="str">
        <f>IF(LEN(A486)=0,"",INDEX('Smelter Reference List'!$A:$A,MATCH($A486,'Smelter Reference List'!$E:$E,0)))</f>
        <v/>
      </c>
      <c r="C486" s="297" t="str">
        <f>IF(LEN(A486)=0,"",INDEX('Smelter Reference List'!$C:$C,MATCH($A486,'Smelter Reference List'!$E:$E,0)))</f>
        <v/>
      </c>
      <c r="D486" s="161" t="str">
        <f ca="1">IF(ISERROR($S486),"",OFFSET('Smelter Reference List'!$C$4,$S486-4,0)&amp;"")</f>
        <v/>
      </c>
      <c r="E486" s="161" t="str">
        <f ca="1">IF(ISERROR($S486),"",OFFSET('Smelter Reference List'!$D$4,$S486-4,0)&amp;"")</f>
        <v/>
      </c>
      <c r="F486" s="161" t="str">
        <f ca="1">IF(ISERROR($S486),"",OFFSET('Smelter Reference List'!$E$4,$S486-4,0))</f>
        <v/>
      </c>
      <c r="G486" s="161" t="str">
        <f ca="1">IF(C486=$U$4,"Enter smelter details", IF(ISERROR($S486),"",OFFSET('Smelter Reference List'!$F$4,$S486-4,0)))</f>
        <v/>
      </c>
      <c r="H486" s="247" t="str">
        <f ca="1">IF(ISERROR($S486),"",OFFSET('Smelter Reference List'!$G$4,$S486-4,0))</f>
        <v/>
      </c>
      <c r="I486" s="248" t="str">
        <f ca="1">IF(ISERROR($S486),"",OFFSET('Smelter Reference List'!$H$4,$S486-4,0))</f>
        <v/>
      </c>
      <c r="J486" s="248" t="str">
        <f ca="1">IF(ISERROR($S486),"",OFFSET('Smelter Reference List'!$I$4,$S486-4,0))</f>
        <v/>
      </c>
      <c r="K486" s="245"/>
      <c r="L486" s="245"/>
      <c r="M486" s="245"/>
      <c r="N486" s="245"/>
      <c r="O486" s="245"/>
      <c r="P486" s="245"/>
      <c r="Q486" s="246"/>
      <c r="R486" s="233"/>
      <c r="S486" s="234" t="e">
        <f>IF(C486="",NA(),MATCH($B486&amp;$C486,'Smelter Reference List'!$J:$J,0))</f>
        <v>#N/A</v>
      </c>
      <c r="T486" s="235"/>
      <c r="U486" s="235">
        <f t="shared" ca="1" si="14"/>
        <v>0</v>
      </c>
      <c r="V486" s="235"/>
      <c r="W486" s="235"/>
      <c r="Y486" s="228" t="str">
        <f t="shared" si="15"/>
        <v/>
      </c>
    </row>
    <row r="487" spans="1:25" s="228" customFormat="1" ht="20.399999999999999">
      <c r="A487" s="257"/>
      <c r="B487" s="232" t="str">
        <f>IF(LEN(A487)=0,"",INDEX('Smelter Reference List'!$A:$A,MATCH($A487,'Smelter Reference List'!$E:$E,0)))</f>
        <v/>
      </c>
      <c r="C487" s="297" t="str">
        <f>IF(LEN(A487)=0,"",INDEX('Smelter Reference List'!$C:$C,MATCH($A487,'Smelter Reference List'!$E:$E,0)))</f>
        <v/>
      </c>
      <c r="D487" s="161" t="str">
        <f ca="1">IF(ISERROR($S487),"",OFFSET('Smelter Reference List'!$C$4,$S487-4,0)&amp;"")</f>
        <v/>
      </c>
      <c r="E487" s="161" t="str">
        <f ca="1">IF(ISERROR($S487),"",OFFSET('Smelter Reference List'!$D$4,$S487-4,0)&amp;"")</f>
        <v/>
      </c>
      <c r="F487" s="161" t="str">
        <f ca="1">IF(ISERROR($S487),"",OFFSET('Smelter Reference List'!$E$4,$S487-4,0))</f>
        <v/>
      </c>
      <c r="G487" s="161" t="str">
        <f ca="1">IF(C487=$U$4,"Enter smelter details", IF(ISERROR($S487),"",OFFSET('Smelter Reference List'!$F$4,$S487-4,0)))</f>
        <v/>
      </c>
      <c r="H487" s="247" t="str">
        <f ca="1">IF(ISERROR($S487),"",OFFSET('Smelter Reference List'!$G$4,$S487-4,0))</f>
        <v/>
      </c>
      <c r="I487" s="248" t="str">
        <f ca="1">IF(ISERROR($S487),"",OFFSET('Smelter Reference List'!$H$4,$S487-4,0))</f>
        <v/>
      </c>
      <c r="J487" s="248" t="str">
        <f ca="1">IF(ISERROR($S487),"",OFFSET('Smelter Reference List'!$I$4,$S487-4,0))</f>
        <v/>
      </c>
      <c r="K487" s="245"/>
      <c r="L487" s="245"/>
      <c r="M487" s="245"/>
      <c r="N487" s="245"/>
      <c r="O487" s="245"/>
      <c r="P487" s="245"/>
      <c r="Q487" s="246"/>
      <c r="R487" s="233"/>
      <c r="S487" s="234" t="e">
        <f>IF(C487="",NA(),MATCH($B487&amp;$C487,'Smelter Reference List'!$J:$J,0))</f>
        <v>#N/A</v>
      </c>
      <c r="T487" s="235"/>
      <c r="U487" s="235">
        <f t="shared" ca="1" si="14"/>
        <v>0</v>
      </c>
      <c r="V487" s="235"/>
      <c r="W487" s="235"/>
      <c r="Y487" s="228" t="str">
        <f t="shared" si="15"/>
        <v/>
      </c>
    </row>
    <row r="488" spans="1:25" s="228" customFormat="1" ht="20.399999999999999">
      <c r="A488" s="257"/>
      <c r="B488" s="232" t="str">
        <f>IF(LEN(A488)=0,"",INDEX('Smelter Reference List'!$A:$A,MATCH($A488,'Smelter Reference List'!$E:$E,0)))</f>
        <v/>
      </c>
      <c r="C488" s="297" t="str">
        <f>IF(LEN(A488)=0,"",INDEX('Smelter Reference List'!$C:$C,MATCH($A488,'Smelter Reference List'!$E:$E,0)))</f>
        <v/>
      </c>
      <c r="D488" s="161" t="str">
        <f ca="1">IF(ISERROR($S488),"",OFFSET('Smelter Reference List'!$C$4,$S488-4,0)&amp;"")</f>
        <v/>
      </c>
      <c r="E488" s="161" t="str">
        <f ca="1">IF(ISERROR($S488),"",OFFSET('Smelter Reference List'!$D$4,$S488-4,0)&amp;"")</f>
        <v/>
      </c>
      <c r="F488" s="161" t="str">
        <f ca="1">IF(ISERROR($S488),"",OFFSET('Smelter Reference List'!$E$4,$S488-4,0))</f>
        <v/>
      </c>
      <c r="G488" s="161" t="str">
        <f ca="1">IF(C488=$U$4,"Enter smelter details", IF(ISERROR($S488),"",OFFSET('Smelter Reference List'!$F$4,$S488-4,0)))</f>
        <v/>
      </c>
      <c r="H488" s="247" t="str">
        <f ca="1">IF(ISERROR($S488),"",OFFSET('Smelter Reference List'!$G$4,$S488-4,0))</f>
        <v/>
      </c>
      <c r="I488" s="248" t="str">
        <f ca="1">IF(ISERROR($S488),"",OFFSET('Smelter Reference List'!$H$4,$S488-4,0))</f>
        <v/>
      </c>
      <c r="J488" s="248" t="str">
        <f ca="1">IF(ISERROR($S488),"",OFFSET('Smelter Reference List'!$I$4,$S488-4,0))</f>
        <v/>
      </c>
      <c r="K488" s="245"/>
      <c r="L488" s="245"/>
      <c r="M488" s="245"/>
      <c r="N488" s="245"/>
      <c r="O488" s="245"/>
      <c r="P488" s="245"/>
      <c r="Q488" s="246"/>
      <c r="R488" s="233"/>
      <c r="S488" s="234" t="e">
        <f>IF(C488="",NA(),MATCH($B488&amp;$C488,'Smelter Reference List'!$J:$J,0))</f>
        <v>#N/A</v>
      </c>
      <c r="T488" s="235"/>
      <c r="U488" s="235">
        <f t="shared" ca="1" si="14"/>
        <v>0</v>
      </c>
      <c r="V488" s="235"/>
      <c r="W488" s="235"/>
      <c r="Y488" s="228" t="str">
        <f t="shared" si="15"/>
        <v/>
      </c>
    </row>
    <row r="489" spans="1:25" s="228" customFormat="1" ht="20.399999999999999">
      <c r="A489" s="257"/>
      <c r="B489" s="232" t="str">
        <f>IF(LEN(A489)=0,"",INDEX('Smelter Reference List'!$A:$A,MATCH($A489,'Smelter Reference List'!$E:$E,0)))</f>
        <v/>
      </c>
      <c r="C489" s="297" t="str">
        <f>IF(LEN(A489)=0,"",INDEX('Smelter Reference List'!$C:$C,MATCH($A489,'Smelter Reference List'!$E:$E,0)))</f>
        <v/>
      </c>
      <c r="D489" s="161" t="str">
        <f ca="1">IF(ISERROR($S489),"",OFFSET('Smelter Reference List'!$C$4,$S489-4,0)&amp;"")</f>
        <v/>
      </c>
      <c r="E489" s="161" t="str">
        <f ca="1">IF(ISERROR($S489),"",OFFSET('Smelter Reference List'!$D$4,$S489-4,0)&amp;"")</f>
        <v/>
      </c>
      <c r="F489" s="161" t="str">
        <f ca="1">IF(ISERROR($S489),"",OFFSET('Smelter Reference List'!$E$4,$S489-4,0))</f>
        <v/>
      </c>
      <c r="G489" s="161" t="str">
        <f ca="1">IF(C489=$U$4,"Enter smelter details", IF(ISERROR($S489),"",OFFSET('Smelter Reference List'!$F$4,$S489-4,0)))</f>
        <v/>
      </c>
      <c r="H489" s="247" t="str">
        <f ca="1">IF(ISERROR($S489),"",OFFSET('Smelter Reference List'!$G$4,$S489-4,0))</f>
        <v/>
      </c>
      <c r="I489" s="248" t="str">
        <f ca="1">IF(ISERROR($S489),"",OFFSET('Smelter Reference List'!$H$4,$S489-4,0))</f>
        <v/>
      </c>
      <c r="J489" s="248" t="str">
        <f ca="1">IF(ISERROR($S489),"",OFFSET('Smelter Reference List'!$I$4,$S489-4,0))</f>
        <v/>
      </c>
      <c r="K489" s="245"/>
      <c r="L489" s="245"/>
      <c r="M489" s="245"/>
      <c r="N489" s="245"/>
      <c r="O489" s="245"/>
      <c r="P489" s="245"/>
      <c r="Q489" s="246"/>
      <c r="R489" s="233"/>
      <c r="S489" s="234" t="e">
        <f>IF(C489="",NA(),MATCH($B489&amp;$C489,'Smelter Reference List'!$J:$J,0))</f>
        <v>#N/A</v>
      </c>
      <c r="T489" s="235"/>
      <c r="U489" s="235">
        <f t="shared" ca="1" si="14"/>
        <v>0</v>
      </c>
      <c r="V489" s="235"/>
      <c r="W489" s="235"/>
      <c r="Y489" s="228" t="str">
        <f t="shared" si="15"/>
        <v/>
      </c>
    </row>
    <row r="490" spans="1:25" s="228" customFormat="1" ht="20.399999999999999">
      <c r="A490" s="257"/>
      <c r="B490" s="232" t="str">
        <f>IF(LEN(A490)=0,"",INDEX('Smelter Reference List'!$A:$A,MATCH($A490,'Smelter Reference List'!$E:$E,0)))</f>
        <v/>
      </c>
      <c r="C490" s="297" t="str">
        <f>IF(LEN(A490)=0,"",INDEX('Smelter Reference List'!$C:$C,MATCH($A490,'Smelter Reference List'!$E:$E,0)))</f>
        <v/>
      </c>
      <c r="D490" s="161" t="str">
        <f ca="1">IF(ISERROR($S490),"",OFFSET('Smelter Reference List'!$C$4,$S490-4,0)&amp;"")</f>
        <v/>
      </c>
      <c r="E490" s="161" t="str">
        <f ca="1">IF(ISERROR($S490),"",OFFSET('Smelter Reference List'!$D$4,$S490-4,0)&amp;"")</f>
        <v/>
      </c>
      <c r="F490" s="161" t="str">
        <f ca="1">IF(ISERROR($S490),"",OFFSET('Smelter Reference List'!$E$4,$S490-4,0))</f>
        <v/>
      </c>
      <c r="G490" s="161" t="str">
        <f ca="1">IF(C490=$U$4,"Enter smelter details", IF(ISERROR($S490),"",OFFSET('Smelter Reference List'!$F$4,$S490-4,0)))</f>
        <v/>
      </c>
      <c r="H490" s="247" t="str">
        <f ca="1">IF(ISERROR($S490),"",OFFSET('Smelter Reference List'!$G$4,$S490-4,0))</f>
        <v/>
      </c>
      <c r="I490" s="248" t="str">
        <f ca="1">IF(ISERROR($S490),"",OFFSET('Smelter Reference List'!$H$4,$S490-4,0))</f>
        <v/>
      </c>
      <c r="J490" s="248" t="str">
        <f ca="1">IF(ISERROR($S490),"",OFFSET('Smelter Reference List'!$I$4,$S490-4,0))</f>
        <v/>
      </c>
      <c r="K490" s="245"/>
      <c r="L490" s="245"/>
      <c r="M490" s="245"/>
      <c r="N490" s="245"/>
      <c r="O490" s="245"/>
      <c r="P490" s="245"/>
      <c r="Q490" s="246"/>
      <c r="R490" s="233"/>
      <c r="S490" s="234" t="e">
        <f>IF(C490="",NA(),MATCH($B490&amp;$C490,'Smelter Reference List'!$J:$J,0))</f>
        <v>#N/A</v>
      </c>
      <c r="T490" s="235"/>
      <c r="U490" s="235">
        <f t="shared" ca="1" si="14"/>
        <v>0</v>
      </c>
      <c r="V490" s="235"/>
      <c r="W490" s="235"/>
      <c r="Y490" s="228" t="str">
        <f t="shared" si="15"/>
        <v/>
      </c>
    </row>
    <row r="491" spans="1:25" s="228" customFormat="1" ht="20.399999999999999">
      <c r="A491" s="257"/>
      <c r="B491" s="232" t="str">
        <f>IF(LEN(A491)=0,"",INDEX('Smelter Reference List'!$A:$A,MATCH($A491,'Smelter Reference List'!$E:$E,0)))</f>
        <v/>
      </c>
      <c r="C491" s="297" t="str">
        <f>IF(LEN(A491)=0,"",INDEX('Smelter Reference List'!$C:$C,MATCH($A491,'Smelter Reference List'!$E:$E,0)))</f>
        <v/>
      </c>
      <c r="D491" s="161" t="str">
        <f ca="1">IF(ISERROR($S491),"",OFFSET('Smelter Reference List'!$C$4,$S491-4,0)&amp;"")</f>
        <v/>
      </c>
      <c r="E491" s="161" t="str">
        <f ca="1">IF(ISERROR($S491),"",OFFSET('Smelter Reference List'!$D$4,$S491-4,0)&amp;"")</f>
        <v/>
      </c>
      <c r="F491" s="161" t="str">
        <f ca="1">IF(ISERROR($S491),"",OFFSET('Smelter Reference List'!$E$4,$S491-4,0))</f>
        <v/>
      </c>
      <c r="G491" s="161" t="str">
        <f ca="1">IF(C491=$U$4,"Enter smelter details", IF(ISERROR($S491),"",OFFSET('Smelter Reference List'!$F$4,$S491-4,0)))</f>
        <v/>
      </c>
      <c r="H491" s="247" t="str">
        <f ca="1">IF(ISERROR($S491),"",OFFSET('Smelter Reference List'!$G$4,$S491-4,0))</f>
        <v/>
      </c>
      <c r="I491" s="248" t="str">
        <f ca="1">IF(ISERROR($S491),"",OFFSET('Smelter Reference List'!$H$4,$S491-4,0))</f>
        <v/>
      </c>
      <c r="J491" s="248" t="str">
        <f ca="1">IF(ISERROR($S491),"",OFFSET('Smelter Reference List'!$I$4,$S491-4,0))</f>
        <v/>
      </c>
      <c r="K491" s="245"/>
      <c r="L491" s="245"/>
      <c r="M491" s="245"/>
      <c r="N491" s="245"/>
      <c r="O491" s="245"/>
      <c r="P491" s="245"/>
      <c r="Q491" s="246"/>
      <c r="R491" s="233"/>
      <c r="S491" s="234" t="e">
        <f>IF(C491="",NA(),MATCH($B491&amp;$C491,'Smelter Reference List'!$J:$J,0))</f>
        <v>#N/A</v>
      </c>
      <c r="T491" s="235"/>
      <c r="U491" s="235">
        <f t="shared" ca="1" si="14"/>
        <v>0</v>
      </c>
      <c r="V491" s="235"/>
      <c r="W491" s="235"/>
      <c r="Y491" s="228" t="str">
        <f t="shared" si="15"/>
        <v/>
      </c>
    </row>
    <row r="492" spans="1:25" s="228" customFormat="1" ht="20.399999999999999">
      <c r="A492" s="257"/>
      <c r="B492" s="232" t="str">
        <f>IF(LEN(A492)=0,"",INDEX('Smelter Reference List'!$A:$A,MATCH($A492,'Smelter Reference List'!$E:$E,0)))</f>
        <v/>
      </c>
      <c r="C492" s="297" t="str">
        <f>IF(LEN(A492)=0,"",INDEX('Smelter Reference List'!$C:$C,MATCH($A492,'Smelter Reference List'!$E:$E,0)))</f>
        <v/>
      </c>
      <c r="D492" s="161" t="str">
        <f ca="1">IF(ISERROR($S492),"",OFFSET('Smelter Reference List'!$C$4,$S492-4,0)&amp;"")</f>
        <v/>
      </c>
      <c r="E492" s="161" t="str">
        <f ca="1">IF(ISERROR($S492),"",OFFSET('Smelter Reference List'!$D$4,$S492-4,0)&amp;"")</f>
        <v/>
      </c>
      <c r="F492" s="161" t="str">
        <f ca="1">IF(ISERROR($S492),"",OFFSET('Smelter Reference List'!$E$4,$S492-4,0))</f>
        <v/>
      </c>
      <c r="G492" s="161" t="str">
        <f ca="1">IF(C492=$U$4,"Enter smelter details", IF(ISERROR($S492),"",OFFSET('Smelter Reference List'!$F$4,$S492-4,0)))</f>
        <v/>
      </c>
      <c r="H492" s="247" t="str">
        <f ca="1">IF(ISERROR($S492),"",OFFSET('Smelter Reference List'!$G$4,$S492-4,0))</f>
        <v/>
      </c>
      <c r="I492" s="248" t="str">
        <f ca="1">IF(ISERROR($S492),"",OFFSET('Smelter Reference List'!$H$4,$S492-4,0))</f>
        <v/>
      </c>
      <c r="J492" s="248" t="str">
        <f ca="1">IF(ISERROR($S492),"",OFFSET('Smelter Reference List'!$I$4,$S492-4,0))</f>
        <v/>
      </c>
      <c r="K492" s="245"/>
      <c r="L492" s="245"/>
      <c r="M492" s="245"/>
      <c r="N492" s="245"/>
      <c r="O492" s="245"/>
      <c r="P492" s="245"/>
      <c r="Q492" s="246"/>
      <c r="R492" s="233"/>
      <c r="S492" s="234" t="e">
        <f>IF(C492="",NA(),MATCH($B492&amp;$C492,'Smelter Reference List'!$J:$J,0))</f>
        <v>#N/A</v>
      </c>
      <c r="T492" s="235"/>
      <c r="U492" s="235">
        <f t="shared" ca="1" si="14"/>
        <v>0</v>
      </c>
      <c r="V492" s="235"/>
      <c r="W492" s="235"/>
      <c r="Y492" s="228" t="str">
        <f t="shared" si="15"/>
        <v/>
      </c>
    </row>
    <row r="493" spans="1:25" s="228" customFormat="1" ht="20.399999999999999">
      <c r="A493" s="257"/>
      <c r="B493" s="232" t="str">
        <f>IF(LEN(A493)=0,"",INDEX('Smelter Reference List'!$A:$A,MATCH($A493,'Smelter Reference List'!$E:$E,0)))</f>
        <v/>
      </c>
      <c r="C493" s="297" t="str">
        <f>IF(LEN(A493)=0,"",INDEX('Smelter Reference List'!$C:$C,MATCH($A493,'Smelter Reference List'!$E:$E,0)))</f>
        <v/>
      </c>
      <c r="D493" s="161" t="str">
        <f ca="1">IF(ISERROR($S493),"",OFFSET('Smelter Reference List'!$C$4,$S493-4,0)&amp;"")</f>
        <v/>
      </c>
      <c r="E493" s="161" t="str">
        <f ca="1">IF(ISERROR($S493),"",OFFSET('Smelter Reference List'!$D$4,$S493-4,0)&amp;"")</f>
        <v/>
      </c>
      <c r="F493" s="161" t="str">
        <f ca="1">IF(ISERROR($S493),"",OFFSET('Smelter Reference List'!$E$4,$S493-4,0))</f>
        <v/>
      </c>
      <c r="G493" s="161" t="str">
        <f ca="1">IF(C493=$U$4,"Enter smelter details", IF(ISERROR($S493),"",OFFSET('Smelter Reference List'!$F$4,$S493-4,0)))</f>
        <v/>
      </c>
      <c r="H493" s="247" t="str">
        <f ca="1">IF(ISERROR($S493),"",OFFSET('Smelter Reference List'!$G$4,$S493-4,0))</f>
        <v/>
      </c>
      <c r="I493" s="248" t="str">
        <f ca="1">IF(ISERROR($S493),"",OFFSET('Smelter Reference List'!$H$4,$S493-4,0))</f>
        <v/>
      </c>
      <c r="J493" s="248" t="str">
        <f ca="1">IF(ISERROR($S493),"",OFFSET('Smelter Reference List'!$I$4,$S493-4,0))</f>
        <v/>
      </c>
      <c r="K493" s="245"/>
      <c r="L493" s="245"/>
      <c r="M493" s="245"/>
      <c r="N493" s="245"/>
      <c r="O493" s="245"/>
      <c r="P493" s="245"/>
      <c r="Q493" s="246"/>
      <c r="R493" s="233"/>
      <c r="S493" s="234" t="e">
        <f>IF(C493="",NA(),MATCH($B493&amp;$C493,'Smelter Reference List'!$J:$J,0))</f>
        <v>#N/A</v>
      </c>
      <c r="T493" s="235"/>
      <c r="U493" s="235">
        <f t="shared" ca="1" si="14"/>
        <v>0</v>
      </c>
      <c r="V493" s="235"/>
      <c r="W493" s="235"/>
      <c r="Y493" s="228" t="str">
        <f t="shared" si="15"/>
        <v/>
      </c>
    </row>
    <row r="494" spans="1:25" s="228" customFormat="1" ht="20.399999999999999">
      <c r="A494" s="257"/>
      <c r="B494" s="232" t="str">
        <f>IF(LEN(A494)=0,"",INDEX('Smelter Reference List'!$A:$A,MATCH($A494,'Smelter Reference List'!$E:$E,0)))</f>
        <v/>
      </c>
      <c r="C494" s="297" t="str">
        <f>IF(LEN(A494)=0,"",INDEX('Smelter Reference List'!$C:$C,MATCH($A494,'Smelter Reference List'!$E:$E,0)))</f>
        <v/>
      </c>
      <c r="D494" s="161" t="str">
        <f ca="1">IF(ISERROR($S494),"",OFFSET('Smelter Reference List'!$C$4,$S494-4,0)&amp;"")</f>
        <v/>
      </c>
      <c r="E494" s="161" t="str">
        <f ca="1">IF(ISERROR($S494),"",OFFSET('Smelter Reference List'!$D$4,$S494-4,0)&amp;"")</f>
        <v/>
      </c>
      <c r="F494" s="161" t="str">
        <f ca="1">IF(ISERROR($S494),"",OFFSET('Smelter Reference List'!$E$4,$S494-4,0))</f>
        <v/>
      </c>
      <c r="G494" s="161" t="str">
        <f ca="1">IF(C494=$U$4,"Enter smelter details", IF(ISERROR($S494),"",OFFSET('Smelter Reference List'!$F$4,$S494-4,0)))</f>
        <v/>
      </c>
      <c r="H494" s="247" t="str">
        <f ca="1">IF(ISERROR($S494),"",OFFSET('Smelter Reference List'!$G$4,$S494-4,0))</f>
        <v/>
      </c>
      <c r="I494" s="248" t="str">
        <f ca="1">IF(ISERROR($S494),"",OFFSET('Smelter Reference List'!$H$4,$S494-4,0))</f>
        <v/>
      </c>
      <c r="J494" s="248" t="str">
        <f ca="1">IF(ISERROR($S494),"",OFFSET('Smelter Reference List'!$I$4,$S494-4,0))</f>
        <v/>
      </c>
      <c r="K494" s="245"/>
      <c r="L494" s="245"/>
      <c r="M494" s="245"/>
      <c r="N494" s="245"/>
      <c r="O494" s="245"/>
      <c r="P494" s="245"/>
      <c r="Q494" s="246"/>
      <c r="R494" s="233"/>
      <c r="S494" s="234" t="e">
        <f>IF(C494="",NA(),MATCH($B494&amp;$C494,'Smelter Reference List'!$J:$J,0))</f>
        <v>#N/A</v>
      </c>
      <c r="T494" s="235"/>
      <c r="U494" s="235">
        <f t="shared" ca="1" si="14"/>
        <v>0</v>
      </c>
      <c r="V494" s="235"/>
      <c r="W494" s="235"/>
      <c r="Y494" s="228" t="str">
        <f t="shared" si="15"/>
        <v/>
      </c>
    </row>
    <row r="495" spans="1:25" s="228" customFormat="1" ht="20.399999999999999">
      <c r="A495" s="257"/>
      <c r="B495" s="232" t="str">
        <f>IF(LEN(A495)=0,"",INDEX('Smelter Reference List'!$A:$A,MATCH($A495,'Smelter Reference List'!$E:$E,0)))</f>
        <v/>
      </c>
      <c r="C495" s="297" t="str">
        <f>IF(LEN(A495)=0,"",INDEX('Smelter Reference List'!$C:$C,MATCH($A495,'Smelter Reference List'!$E:$E,0)))</f>
        <v/>
      </c>
      <c r="D495" s="161" t="str">
        <f ca="1">IF(ISERROR($S495),"",OFFSET('Smelter Reference List'!$C$4,$S495-4,0)&amp;"")</f>
        <v/>
      </c>
      <c r="E495" s="161" t="str">
        <f ca="1">IF(ISERROR($S495),"",OFFSET('Smelter Reference List'!$D$4,$S495-4,0)&amp;"")</f>
        <v/>
      </c>
      <c r="F495" s="161" t="str">
        <f ca="1">IF(ISERROR($S495),"",OFFSET('Smelter Reference List'!$E$4,$S495-4,0))</f>
        <v/>
      </c>
      <c r="G495" s="161" t="str">
        <f ca="1">IF(C495=$U$4,"Enter smelter details", IF(ISERROR($S495),"",OFFSET('Smelter Reference List'!$F$4,$S495-4,0)))</f>
        <v/>
      </c>
      <c r="H495" s="247" t="str">
        <f ca="1">IF(ISERROR($S495),"",OFFSET('Smelter Reference List'!$G$4,$S495-4,0))</f>
        <v/>
      </c>
      <c r="I495" s="248" t="str">
        <f ca="1">IF(ISERROR($S495),"",OFFSET('Smelter Reference List'!$H$4,$S495-4,0))</f>
        <v/>
      </c>
      <c r="J495" s="248" t="str">
        <f ca="1">IF(ISERROR($S495),"",OFFSET('Smelter Reference List'!$I$4,$S495-4,0))</f>
        <v/>
      </c>
      <c r="K495" s="245"/>
      <c r="L495" s="245"/>
      <c r="M495" s="245"/>
      <c r="N495" s="245"/>
      <c r="O495" s="245"/>
      <c r="P495" s="245"/>
      <c r="Q495" s="246"/>
      <c r="R495" s="233"/>
      <c r="S495" s="234" t="e">
        <f>IF(C495="",NA(),MATCH($B495&amp;$C495,'Smelter Reference List'!$J:$J,0))</f>
        <v>#N/A</v>
      </c>
      <c r="T495" s="235"/>
      <c r="U495" s="235">
        <f t="shared" ca="1" si="14"/>
        <v>0</v>
      </c>
      <c r="V495" s="235"/>
      <c r="W495" s="235"/>
      <c r="Y495" s="228" t="str">
        <f t="shared" si="15"/>
        <v/>
      </c>
    </row>
    <row r="496" spans="1:25" s="228" customFormat="1" ht="20.399999999999999">
      <c r="A496" s="257"/>
      <c r="B496" s="232" t="str">
        <f>IF(LEN(A496)=0,"",INDEX('Smelter Reference List'!$A:$A,MATCH($A496,'Smelter Reference List'!$E:$E,0)))</f>
        <v/>
      </c>
      <c r="C496" s="297" t="str">
        <f>IF(LEN(A496)=0,"",INDEX('Smelter Reference List'!$C:$C,MATCH($A496,'Smelter Reference List'!$E:$E,0)))</f>
        <v/>
      </c>
      <c r="D496" s="161" t="str">
        <f ca="1">IF(ISERROR($S496),"",OFFSET('Smelter Reference List'!$C$4,$S496-4,0)&amp;"")</f>
        <v/>
      </c>
      <c r="E496" s="161" t="str">
        <f ca="1">IF(ISERROR($S496),"",OFFSET('Smelter Reference List'!$D$4,$S496-4,0)&amp;"")</f>
        <v/>
      </c>
      <c r="F496" s="161" t="str">
        <f ca="1">IF(ISERROR($S496),"",OFFSET('Smelter Reference List'!$E$4,$S496-4,0))</f>
        <v/>
      </c>
      <c r="G496" s="161" t="str">
        <f ca="1">IF(C496=$U$4,"Enter smelter details", IF(ISERROR($S496),"",OFFSET('Smelter Reference List'!$F$4,$S496-4,0)))</f>
        <v/>
      </c>
      <c r="H496" s="247" t="str">
        <f ca="1">IF(ISERROR($S496),"",OFFSET('Smelter Reference List'!$G$4,$S496-4,0))</f>
        <v/>
      </c>
      <c r="I496" s="248" t="str">
        <f ca="1">IF(ISERROR($S496),"",OFFSET('Smelter Reference List'!$H$4,$S496-4,0))</f>
        <v/>
      </c>
      <c r="J496" s="248" t="str">
        <f ca="1">IF(ISERROR($S496),"",OFFSET('Smelter Reference List'!$I$4,$S496-4,0))</f>
        <v/>
      </c>
      <c r="K496" s="245"/>
      <c r="L496" s="245"/>
      <c r="M496" s="245"/>
      <c r="N496" s="245"/>
      <c r="O496" s="245"/>
      <c r="P496" s="245"/>
      <c r="Q496" s="246"/>
      <c r="R496" s="233"/>
      <c r="S496" s="234" t="e">
        <f>IF(C496="",NA(),MATCH($B496&amp;$C496,'Smelter Reference List'!$J:$J,0))</f>
        <v>#N/A</v>
      </c>
      <c r="T496" s="235"/>
      <c r="U496" s="235">
        <f t="shared" ca="1" si="14"/>
        <v>0</v>
      </c>
      <c r="V496" s="235"/>
      <c r="W496" s="235"/>
      <c r="Y496" s="228" t="str">
        <f t="shared" si="15"/>
        <v/>
      </c>
    </row>
    <row r="497" spans="1:25" s="228" customFormat="1" ht="20.399999999999999">
      <c r="A497" s="257"/>
      <c r="B497" s="232" t="str">
        <f>IF(LEN(A497)=0,"",INDEX('Smelter Reference List'!$A:$A,MATCH($A497,'Smelter Reference List'!$E:$E,0)))</f>
        <v/>
      </c>
      <c r="C497" s="297" t="str">
        <f>IF(LEN(A497)=0,"",INDEX('Smelter Reference List'!$C:$C,MATCH($A497,'Smelter Reference List'!$E:$E,0)))</f>
        <v/>
      </c>
      <c r="D497" s="161" t="str">
        <f ca="1">IF(ISERROR($S497),"",OFFSET('Smelter Reference List'!$C$4,$S497-4,0)&amp;"")</f>
        <v/>
      </c>
      <c r="E497" s="161" t="str">
        <f ca="1">IF(ISERROR($S497),"",OFFSET('Smelter Reference List'!$D$4,$S497-4,0)&amp;"")</f>
        <v/>
      </c>
      <c r="F497" s="161" t="str">
        <f ca="1">IF(ISERROR($S497),"",OFFSET('Smelter Reference List'!$E$4,$S497-4,0))</f>
        <v/>
      </c>
      <c r="G497" s="161" t="str">
        <f ca="1">IF(C497=$U$4,"Enter smelter details", IF(ISERROR($S497),"",OFFSET('Smelter Reference List'!$F$4,$S497-4,0)))</f>
        <v/>
      </c>
      <c r="H497" s="247" t="str">
        <f ca="1">IF(ISERROR($S497),"",OFFSET('Smelter Reference List'!$G$4,$S497-4,0))</f>
        <v/>
      </c>
      <c r="I497" s="248" t="str">
        <f ca="1">IF(ISERROR($S497),"",OFFSET('Smelter Reference List'!$H$4,$S497-4,0))</f>
        <v/>
      </c>
      <c r="J497" s="248" t="str">
        <f ca="1">IF(ISERROR($S497),"",OFFSET('Smelter Reference List'!$I$4,$S497-4,0))</f>
        <v/>
      </c>
      <c r="K497" s="245"/>
      <c r="L497" s="245"/>
      <c r="M497" s="245"/>
      <c r="N497" s="245"/>
      <c r="O497" s="245"/>
      <c r="P497" s="245"/>
      <c r="Q497" s="246"/>
      <c r="R497" s="233"/>
      <c r="S497" s="234" t="e">
        <f>IF(C497="",NA(),MATCH($B497&amp;$C497,'Smelter Reference List'!$J:$J,0))</f>
        <v>#N/A</v>
      </c>
      <c r="T497" s="235"/>
      <c r="U497" s="235">
        <f t="shared" ca="1" si="14"/>
        <v>0</v>
      </c>
      <c r="V497" s="235"/>
      <c r="W497" s="235"/>
      <c r="Y497" s="228" t="str">
        <f t="shared" si="15"/>
        <v/>
      </c>
    </row>
    <row r="498" spans="1:25" s="228" customFormat="1" ht="20.399999999999999">
      <c r="A498" s="257"/>
      <c r="B498" s="232" t="str">
        <f>IF(LEN(A498)=0,"",INDEX('Smelter Reference List'!$A:$A,MATCH($A498,'Smelter Reference List'!$E:$E,0)))</f>
        <v/>
      </c>
      <c r="C498" s="297" t="str">
        <f>IF(LEN(A498)=0,"",INDEX('Smelter Reference List'!$C:$C,MATCH($A498,'Smelter Reference List'!$E:$E,0)))</f>
        <v/>
      </c>
      <c r="D498" s="161" t="str">
        <f ca="1">IF(ISERROR($S498),"",OFFSET('Smelter Reference List'!$C$4,$S498-4,0)&amp;"")</f>
        <v/>
      </c>
      <c r="E498" s="161" t="str">
        <f ca="1">IF(ISERROR($S498),"",OFFSET('Smelter Reference List'!$D$4,$S498-4,0)&amp;"")</f>
        <v/>
      </c>
      <c r="F498" s="161" t="str">
        <f ca="1">IF(ISERROR($S498),"",OFFSET('Smelter Reference List'!$E$4,$S498-4,0))</f>
        <v/>
      </c>
      <c r="G498" s="161" t="str">
        <f ca="1">IF(C498=$U$4,"Enter smelter details", IF(ISERROR($S498),"",OFFSET('Smelter Reference List'!$F$4,$S498-4,0)))</f>
        <v/>
      </c>
      <c r="H498" s="247" t="str">
        <f ca="1">IF(ISERROR($S498),"",OFFSET('Smelter Reference List'!$G$4,$S498-4,0))</f>
        <v/>
      </c>
      <c r="I498" s="248" t="str">
        <f ca="1">IF(ISERROR($S498),"",OFFSET('Smelter Reference List'!$H$4,$S498-4,0))</f>
        <v/>
      </c>
      <c r="J498" s="248" t="str">
        <f ca="1">IF(ISERROR($S498),"",OFFSET('Smelter Reference List'!$I$4,$S498-4,0))</f>
        <v/>
      </c>
      <c r="K498" s="245"/>
      <c r="L498" s="245"/>
      <c r="M498" s="245"/>
      <c r="N498" s="245"/>
      <c r="O498" s="245"/>
      <c r="P498" s="245"/>
      <c r="Q498" s="246"/>
      <c r="R498" s="233"/>
      <c r="S498" s="234" t="e">
        <f>IF(C498="",NA(),MATCH($B498&amp;$C498,'Smelter Reference List'!$J:$J,0))</f>
        <v>#N/A</v>
      </c>
      <c r="T498" s="235"/>
      <c r="U498" s="235">
        <f t="shared" ca="1" si="14"/>
        <v>0</v>
      </c>
      <c r="V498" s="235"/>
      <c r="W498" s="235"/>
      <c r="Y498" s="228" t="str">
        <f t="shared" si="15"/>
        <v/>
      </c>
    </row>
    <row r="499" spans="1:25" s="228" customFormat="1" ht="20.399999999999999">
      <c r="A499" s="257"/>
      <c r="B499" s="232" t="str">
        <f>IF(LEN(A499)=0,"",INDEX('Smelter Reference List'!$A:$A,MATCH($A499,'Smelter Reference List'!$E:$E,0)))</f>
        <v/>
      </c>
      <c r="C499" s="297" t="str">
        <f>IF(LEN(A499)=0,"",INDEX('Smelter Reference List'!$C:$C,MATCH($A499,'Smelter Reference List'!$E:$E,0)))</f>
        <v/>
      </c>
      <c r="D499" s="161" t="str">
        <f ca="1">IF(ISERROR($S499),"",OFFSET('Smelter Reference List'!$C$4,$S499-4,0)&amp;"")</f>
        <v/>
      </c>
      <c r="E499" s="161" t="str">
        <f ca="1">IF(ISERROR($S499),"",OFFSET('Smelter Reference List'!$D$4,$S499-4,0)&amp;"")</f>
        <v/>
      </c>
      <c r="F499" s="161" t="str">
        <f ca="1">IF(ISERROR($S499),"",OFFSET('Smelter Reference List'!$E$4,$S499-4,0))</f>
        <v/>
      </c>
      <c r="G499" s="161" t="str">
        <f ca="1">IF(C499=$U$4,"Enter smelter details", IF(ISERROR($S499),"",OFFSET('Smelter Reference List'!$F$4,$S499-4,0)))</f>
        <v/>
      </c>
      <c r="H499" s="247" t="str">
        <f ca="1">IF(ISERROR($S499),"",OFFSET('Smelter Reference List'!$G$4,$S499-4,0))</f>
        <v/>
      </c>
      <c r="I499" s="248" t="str">
        <f ca="1">IF(ISERROR($S499),"",OFFSET('Smelter Reference List'!$H$4,$S499-4,0))</f>
        <v/>
      </c>
      <c r="J499" s="248" t="str">
        <f ca="1">IF(ISERROR($S499),"",OFFSET('Smelter Reference List'!$I$4,$S499-4,0))</f>
        <v/>
      </c>
      <c r="K499" s="245"/>
      <c r="L499" s="245"/>
      <c r="M499" s="245"/>
      <c r="N499" s="245"/>
      <c r="O499" s="245"/>
      <c r="P499" s="245"/>
      <c r="Q499" s="246"/>
      <c r="R499" s="233"/>
      <c r="S499" s="234" t="e">
        <f>IF(C499="",NA(),MATCH($B499&amp;$C499,'Smelter Reference List'!$J:$J,0))</f>
        <v>#N/A</v>
      </c>
      <c r="T499" s="235"/>
      <c r="U499" s="235">
        <f t="shared" ca="1" si="14"/>
        <v>0</v>
      </c>
      <c r="V499" s="235"/>
      <c r="W499" s="235"/>
      <c r="Y499" s="228" t="str">
        <f t="shared" si="15"/>
        <v/>
      </c>
    </row>
    <row r="500" spans="1:25" s="228" customFormat="1" ht="20.399999999999999">
      <c r="A500" s="257"/>
      <c r="B500" s="232" t="str">
        <f>IF(LEN(A500)=0,"",INDEX('Smelter Reference List'!$A:$A,MATCH($A500,'Smelter Reference List'!$E:$E,0)))</f>
        <v/>
      </c>
      <c r="C500" s="297" t="str">
        <f>IF(LEN(A500)=0,"",INDEX('Smelter Reference List'!$C:$C,MATCH($A500,'Smelter Reference List'!$E:$E,0)))</f>
        <v/>
      </c>
      <c r="D500" s="161" t="str">
        <f ca="1">IF(ISERROR($S500),"",OFFSET('Smelter Reference List'!$C$4,$S500-4,0)&amp;"")</f>
        <v/>
      </c>
      <c r="E500" s="161" t="str">
        <f ca="1">IF(ISERROR($S500),"",OFFSET('Smelter Reference List'!$D$4,$S500-4,0)&amp;"")</f>
        <v/>
      </c>
      <c r="F500" s="161" t="str">
        <f ca="1">IF(ISERROR($S500),"",OFFSET('Smelter Reference List'!$E$4,$S500-4,0))</f>
        <v/>
      </c>
      <c r="G500" s="161" t="str">
        <f ca="1">IF(C500=$U$4,"Enter smelter details", IF(ISERROR($S500),"",OFFSET('Smelter Reference List'!$F$4,$S500-4,0)))</f>
        <v/>
      </c>
      <c r="H500" s="247" t="str">
        <f ca="1">IF(ISERROR($S500),"",OFFSET('Smelter Reference List'!$G$4,$S500-4,0))</f>
        <v/>
      </c>
      <c r="I500" s="248" t="str">
        <f ca="1">IF(ISERROR($S500),"",OFFSET('Smelter Reference List'!$H$4,$S500-4,0))</f>
        <v/>
      </c>
      <c r="J500" s="248" t="str">
        <f ca="1">IF(ISERROR($S500),"",OFFSET('Smelter Reference List'!$I$4,$S500-4,0))</f>
        <v/>
      </c>
      <c r="K500" s="245"/>
      <c r="L500" s="245"/>
      <c r="M500" s="245"/>
      <c r="N500" s="245"/>
      <c r="O500" s="245"/>
      <c r="P500" s="245"/>
      <c r="Q500" s="246"/>
      <c r="R500" s="233"/>
      <c r="S500" s="234" t="e">
        <f>IF(C500="",NA(),MATCH($B500&amp;$C500,'Smelter Reference List'!$J:$J,0))</f>
        <v>#N/A</v>
      </c>
      <c r="T500" s="235"/>
      <c r="U500" s="235">
        <f t="shared" ca="1" si="14"/>
        <v>0</v>
      </c>
      <c r="V500" s="235"/>
      <c r="W500" s="235"/>
      <c r="Y500" s="228" t="str">
        <f t="shared" si="15"/>
        <v/>
      </c>
    </row>
    <row r="501" spans="1:25" s="228" customFormat="1" ht="20.399999999999999">
      <c r="A501" s="257"/>
      <c r="B501" s="232" t="str">
        <f>IF(LEN(A501)=0,"",INDEX('Smelter Reference List'!$A:$A,MATCH($A501,'Smelter Reference List'!$E:$E,0)))</f>
        <v/>
      </c>
      <c r="C501" s="297" t="str">
        <f>IF(LEN(A501)=0,"",INDEX('Smelter Reference List'!$C:$C,MATCH($A501,'Smelter Reference List'!$E:$E,0)))</f>
        <v/>
      </c>
      <c r="D501" s="161" t="str">
        <f ca="1">IF(ISERROR($S501),"",OFFSET('Smelter Reference List'!$C$4,$S501-4,0)&amp;"")</f>
        <v/>
      </c>
      <c r="E501" s="161" t="str">
        <f ca="1">IF(ISERROR($S501),"",OFFSET('Smelter Reference List'!$D$4,$S501-4,0)&amp;"")</f>
        <v/>
      </c>
      <c r="F501" s="161" t="str">
        <f ca="1">IF(ISERROR($S501),"",OFFSET('Smelter Reference List'!$E$4,$S501-4,0))</f>
        <v/>
      </c>
      <c r="G501" s="161" t="str">
        <f ca="1">IF(C501=$U$4,"Enter smelter details", IF(ISERROR($S501),"",OFFSET('Smelter Reference List'!$F$4,$S501-4,0)))</f>
        <v/>
      </c>
      <c r="H501" s="247" t="str">
        <f ca="1">IF(ISERROR($S501),"",OFFSET('Smelter Reference List'!$G$4,$S501-4,0))</f>
        <v/>
      </c>
      <c r="I501" s="248" t="str">
        <f ca="1">IF(ISERROR($S501),"",OFFSET('Smelter Reference List'!$H$4,$S501-4,0))</f>
        <v/>
      </c>
      <c r="J501" s="248" t="str">
        <f ca="1">IF(ISERROR($S501),"",OFFSET('Smelter Reference List'!$I$4,$S501-4,0))</f>
        <v/>
      </c>
      <c r="K501" s="245"/>
      <c r="L501" s="245"/>
      <c r="M501" s="245"/>
      <c r="N501" s="245"/>
      <c r="O501" s="245"/>
      <c r="P501" s="245"/>
      <c r="Q501" s="246"/>
      <c r="R501" s="233"/>
      <c r="S501" s="234" t="e">
        <f>IF(C501="",NA(),MATCH($B501&amp;$C501,'Smelter Reference List'!$J:$J,0))</f>
        <v>#N/A</v>
      </c>
      <c r="T501" s="235"/>
      <c r="U501" s="235">
        <f t="shared" ca="1" si="14"/>
        <v>0</v>
      </c>
      <c r="V501" s="235"/>
      <c r="W501" s="235"/>
      <c r="Y501" s="228" t="str">
        <f t="shared" si="15"/>
        <v/>
      </c>
    </row>
    <row r="502" spans="1:25" s="228" customFormat="1" ht="20.399999999999999">
      <c r="A502" s="257"/>
      <c r="B502" s="232" t="str">
        <f>IF(LEN(A502)=0,"",INDEX('Smelter Reference List'!$A:$A,MATCH($A502,'Smelter Reference List'!$E:$E,0)))</f>
        <v/>
      </c>
      <c r="C502" s="297" t="str">
        <f>IF(LEN(A502)=0,"",INDEX('Smelter Reference List'!$C:$C,MATCH($A502,'Smelter Reference List'!$E:$E,0)))</f>
        <v/>
      </c>
      <c r="D502" s="161" t="str">
        <f ca="1">IF(ISERROR($S502),"",OFFSET('Smelter Reference List'!$C$4,$S502-4,0)&amp;"")</f>
        <v/>
      </c>
      <c r="E502" s="161" t="str">
        <f ca="1">IF(ISERROR($S502),"",OFFSET('Smelter Reference List'!$D$4,$S502-4,0)&amp;"")</f>
        <v/>
      </c>
      <c r="F502" s="161" t="str">
        <f ca="1">IF(ISERROR($S502),"",OFFSET('Smelter Reference List'!$E$4,$S502-4,0))</f>
        <v/>
      </c>
      <c r="G502" s="161" t="str">
        <f ca="1">IF(C502=$U$4,"Enter smelter details", IF(ISERROR($S502),"",OFFSET('Smelter Reference List'!$F$4,$S502-4,0)))</f>
        <v/>
      </c>
      <c r="H502" s="247" t="str">
        <f ca="1">IF(ISERROR($S502),"",OFFSET('Smelter Reference List'!$G$4,$S502-4,0))</f>
        <v/>
      </c>
      <c r="I502" s="248" t="str">
        <f ca="1">IF(ISERROR($S502),"",OFFSET('Smelter Reference List'!$H$4,$S502-4,0))</f>
        <v/>
      </c>
      <c r="J502" s="248" t="str">
        <f ca="1">IF(ISERROR($S502),"",OFFSET('Smelter Reference List'!$I$4,$S502-4,0))</f>
        <v/>
      </c>
      <c r="K502" s="245"/>
      <c r="L502" s="245"/>
      <c r="M502" s="245"/>
      <c r="N502" s="245"/>
      <c r="O502" s="245"/>
      <c r="P502" s="245"/>
      <c r="Q502" s="246"/>
      <c r="R502" s="233"/>
      <c r="S502" s="234" t="e">
        <f>IF(C502="",NA(),MATCH($B502&amp;$C502,'Smelter Reference List'!$J:$J,0))</f>
        <v>#N/A</v>
      </c>
      <c r="T502" s="235"/>
      <c r="U502" s="235">
        <f t="shared" ca="1" si="14"/>
        <v>0</v>
      </c>
      <c r="V502" s="235"/>
      <c r="W502" s="235"/>
      <c r="Y502" s="228" t="str">
        <f t="shared" si="15"/>
        <v/>
      </c>
    </row>
    <row r="503" spans="1:25" s="228" customFormat="1" ht="20.399999999999999">
      <c r="A503" s="257"/>
      <c r="B503" s="232" t="str">
        <f>IF(LEN(A503)=0,"",INDEX('Smelter Reference List'!$A:$A,MATCH($A503,'Smelter Reference List'!$E:$E,0)))</f>
        <v/>
      </c>
      <c r="C503" s="297" t="str">
        <f>IF(LEN(A503)=0,"",INDEX('Smelter Reference List'!$C:$C,MATCH($A503,'Smelter Reference List'!$E:$E,0)))</f>
        <v/>
      </c>
      <c r="D503" s="161" t="str">
        <f ca="1">IF(ISERROR($S503),"",OFFSET('Smelter Reference List'!$C$4,$S503-4,0)&amp;"")</f>
        <v/>
      </c>
      <c r="E503" s="161" t="str">
        <f ca="1">IF(ISERROR($S503),"",OFFSET('Smelter Reference List'!$D$4,$S503-4,0)&amp;"")</f>
        <v/>
      </c>
      <c r="F503" s="161" t="str">
        <f ca="1">IF(ISERROR($S503),"",OFFSET('Smelter Reference List'!$E$4,$S503-4,0))</f>
        <v/>
      </c>
      <c r="G503" s="161" t="str">
        <f ca="1">IF(C503=$U$4,"Enter smelter details", IF(ISERROR($S503),"",OFFSET('Smelter Reference List'!$F$4,$S503-4,0)))</f>
        <v/>
      </c>
      <c r="H503" s="247" t="str">
        <f ca="1">IF(ISERROR($S503),"",OFFSET('Smelter Reference List'!$G$4,$S503-4,0))</f>
        <v/>
      </c>
      <c r="I503" s="248" t="str">
        <f ca="1">IF(ISERROR($S503),"",OFFSET('Smelter Reference List'!$H$4,$S503-4,0))</f>
        <v/>
      </c>
      <c r="J503" s="248" t="str">
        <f ca="1">IF(ISERROR($S503),"",OFFSET('Smelter Reference List'!$I$4,$S503-4,0))</f>
        <v/>
      </c>
      <c r="K503" s="245"/>
      <c r="L503" s="245"/>
      <c r="M503" s="245"/>
      <c r="N503" s="245"/>
      <c r="O503" s="245"/>
      <c r="P503" s="245"/>
      <c r="Q503" s="246"/>
      <c r="R503" s="233"/>
      <c r="S503" s="234" t="e">
        <f>IF(C503="",NA(),MATCH($B503&amp;$C503,'Smelter Reference List'!$J:$J,0))</f>
        <v>#N/A</v>
      </c>
      <c r="T503" s="235"/>
      <c r="U503" s="235">
        <f t="shared" ca="1" si="14"/>
        <v>0</v>
      </c>
      <c r="V503" s="235"/>
      <c r="W503" s="235"/>
      <c r="Y503" s="228" t="str">
        <f t="shared" si="15"/>
        <v/>
      </c>
    </row>
    <row r="504" spans="1:25" s="228" customFormat="1" ht="20.399999999999999">
      <c r="A504" s="257"/>
      <c r="B504" s="232" t="str">
        <f>IF(LEN(A504)=0,"",INDEX('Smelter Reference List'!$A:$A,MATCH($A504,'Smelter Reference List'!$E:$E,0)))</f>
        <v/>
      </c>
      <c r="C504" s="297" t="str">
        <f>IF(LEN(A504)=0,"",INDEX('Smelter Reference List'!$C:$C,MATCH($A504,'Smelter Reference List'!$E:$E,0)))</f>
        <v/>
      </c>
      <c r="D504" s="161" t="str">
        <f ca="1">IF(ISERROR($S504),"",OFFSET('Smelter Reference List'!$C$4,$S504-4,0)&amp;"")</f>
        <v/>
      </c>
      <c r="E504" s="161" t="str">
        <f ca="1">IF(ISERROR($S504),"",OFFSET('Smelter Reference List'!$D$4,$S504-4,0)&amp;"")</f>
        <v/>
      </c>
      <c r="F504" s="161" t="str">
        <f ca="1">IF(ISERROR($S504),"",OFFSET('Smelter Reference List'!$E$4,$S504-4,0))</f>
        <v/>
      </c>
      <c r="G504" s="161" t="str">
        <f ca="1">IF(C504=$U$4,"Enter smelter details", IF(ISERROR($S504),"",OFFSET('Smelter Reference List'!$F$4,$S504-4,0)))</f>
        <v/>
      </c>
      <c r="H504" s="247" t="str">
        <f ca="1">IF(ISERROR($S504),"",OFFSET('Smelter Reference List'!$G$4,$S504-4,0))</f>
        <v/>
      </c>
      <c r="I504" s="248" t="str">
        <f ca="1">IF(ISERROR($S504),"",OFFSET('Smelter Reference List'!$H$4,$S504-4,0))</f>
        <v/>
      </c>
      <c r="J504" s="248" t="str">
        <f ca="1">IF(ISERROR($S504),"",OFFSET('Smelter Reference List'!$I$4,$S504-4,0))</f>
        <v/>
      </c>
      <c r="K504" s="245"/>
      <c r="L504" s="245"/>
      <c r="M504" s="245"/>
      <c r="N504" s="245"/>
      <c r="O504" s="245"/>
      <c r="P504" s="245"/>
      <c r="Q504" s="246"/>
      <c r="R504" s="233"/>
      <c r="S504" s="234" t="e">
        <f>IF(C504="",NA(),MATCH($B504&amp;$C504,'Smelter Reference List'!$J:$J,0))</f>
        <v>#N/A</v>
      </c>
      <c r="T504" s="235"/>
      <c r="U504" s="235">
        <f t="shared" ref="U504:U567" ca="1" si="16">IF(AND(C504="Smelter not listed",OR(LEN(D504)=0,LEN(E504)=0)),1,0)</f>
        <v>0</v>
      </c>
      <c r="V504" s="235"/>
      <c r="W504" s="235"/>
      <c r="Y504" s="228" t="str">
        <f t="shared" ref="Y504:Y567" si="17">B504&amp;C504</f>
        <v/>
      </c>
    </row>
    <row r="505" spans="1:25" s="228" customFormat="1" ht="20.399999999999999">
      <c r="A505" s="257"/>
      <c r="B505" s="232" t="str">
        <f>IF(LEN(A505)=0,"",INDEX('Smelter Reference List'!$A:$A,MATCH($A505,'Smelter Reference List'!$E:$E,0)))</f>
        <v/>
      </c>
      <c r="C505" s="297" t="str">
        <f>IF(LEN(A505)=0,"",INDEX('Smelter Reference List'!$C:$C,MATCH($A505,'Smelter Reference List'!$E:$E,0)))</f>
        <v/>
      </c>
      <c r="D505" s="161" t="str">
        <f ca="1">IF(ISERROR($S505),"",OFFSET('Smelter Reference List'!$C$4,$S505-4,0)&amp;"")</f>
        <v/>
      </c>
      <c r="E505" s="161" t="str">
        <f ca="1">IF(ISERROR($S505),"",OFFSET('Smelter Reference List'!$D$4,$S505-4,0)&amp;"")</f>
        <v/>
      </c>
      <c r="F505" s="161" t="str">
        <f ca="1">IF(ISERROR($S505),"",OFFSET('Smelter Reference List'!$E$4,$S505-4,0))</f>
        <v/>
      </c>
      <c r="G505" s="161" t="str">
        <f ca="1">IF(C505=$U$4,"Enter smelter details", IF(ISERROR($S505),"",OFFSET('Smelter Reference List'!$F$4,$S505-4,0)))</f>
        <v/>
      </c>
      <c r="H505" s="247" t="str">
        <f ca="1">IF(ISERROR($S505),"",OFFSET('Smelter Reference List'!$G$4,$S505-4,0))</f>
        <v/>
      </c>
      <c r="I505" s="248" t="str">
        <f ca="1">IF(ISERROR($S505),"",OFFSET('Smelter Reference List'!$H$4,$S505-4,0))</f>
        <v/>
      </c>
      <c r="J505" s="248" t="str">
        <f ca="1">IF(ISERROR($S505),"",OFFSET('Smelter Reference List'!$I$4,$S505-4,0))</f>
        <v/>
      </c>
      <c r="K505" s="245"/>
      <c r="L505" s="245"/>
      <c r="M505" s="245"/>
      <c r="N505" s="245"/>
      <c r="O505" s="245"/>
      <c r="P505" s="245"/>
      <c r="Q505" s="246"/>
      <c r="R505" s="233"/>
      <c r="S505" s="234" t="e">
        <f>IF(C505="",NA(),MATCH($B505&amp;$C505,'Smelter Reference List'!$J:$J,0))</f>
        <v>#N/A</v>
      </c>
      <c r="T505" s="235"/>
      <c r="U505" s="235">
        <f t="shared" ca="1" si="16"/>
        <v>0</v>
      </c>
      <c r="V505" s="235"/>
      <c r="W505" s="235"/>
      <c r="Y505" s="228" t="str">
        <f t="shared" si="17"/>
        <v/>
      </c>
    </row>
    <row r="506" spans="1:25" s="228" customFormat="1" ht="20.399999999999999">
      <c r="A506" s="257"/>
      <c r="B506" s="232" t="str">
        <f>IF(LEN(A506)=0,"",INDEX('Smelter Reference List'!$A:$A,MATCH($A506,'Smelter Reference List'!$E:$E,0)))</f>
        <v/>
      </c>
      <c r="C506" s="297" t="str">
        <f>IF(LEN(A506)=0,"",INDEX('Smelter Reference List'!$C:$C,MATCH($A506,'Smelter Reference List'!$E:$E,0)))</f>
        <v/>
      </c>
      <c r="D506" s="161" t="str">
        <f ca="1">IF(ISERROR($S506),"",OFFSET('Smelter Reference List'!$C$4,$S506-4,0)&amp;"")</f>
        <v/>
      </c>
      <c r="E506" s="161" t="str">
        <f ca="1">IF(ISERROR($S506),"",OFFSET('Smelter Reference List'!$D$4,$S506-4,0)&amp;"")</f>
        <v/>
      </c>
      <c r="F506" s="161" t="str">
        <f ca="1">IF(ISERROR($S506),"",OFFSET('Smelter Reference List'!$E$4,$S506-4,0))</f>
        <v/>
      </c>
      <c r="G506" s="161" t="str">
        <f ca="1">IF(C506=$U$4,"Enter smelter details", IF(ISERROR($S506),"",OFFSET('Smelter Reference List'!$F$4,$S506-4,0)))</f>
        <v/>
      </c>
      <c r="H506" s="247" t="str">
        <f ca="1">IF(ISERROR($S506),"",OFFSET('Smelter Reference List'!$G$4,$S506-4,0))</f>
        <v/>
      </c>
      <c r="I506" s="248" t="str">
        <f ca="1">IF(ISERROR($S506),"",OFFSET('Smelter Reference List'!$H$4,$S506-4,0))</f>
        <v/>
      </c>
      <c r="J506" s="248" t="str">
        <f ca="1">IF(ISERROR($S506),"",OFFSET('Smelter Reference List'!$I$4,$S506-4,0))</f>
        <v/>
      </c>
      <c r="K506" s="245"/>
      <c r="L506" s="245"/>
      <c r="M506" s="245"/>
      <c r="N506" s="245"/>
      <c r="O506" s="245"/>
      <c r="P506" s="245"/>
      <c r="Q506" s="246"/>
      <c r="R506" s="233"/>
      <c r="S506" s="234" t="e">
        <f>IF(C506="",NA(),MATCH($B506&amp;$C506,'Smelter Reference List'!$J:$J,0))</f>
        <v>#N/A</v>
      </c>
      <c r="T506" s="235"/>
      <c r="U506" s="235">
        <f t="shared" ca="1" si="16"/>
        <v>0</v>
      </c>
      <c r="V506" s="235"/>
      <c r="W506" s="235"/>
      <c r="Y506" s="228" t="str">
        <f t="shared" si="17"/>
        <v/>
      </c>
    </row>
    <row r="507" spans="1:25" s="228" customFormat="1" ht="20.399999999999999">
      <c r="A507" s="257"/>
      <c r="B507" s="232" t="str">
        <f>IF(LEN(A507)=0,"",INDEX('Smelter Reference List'!$A:$A,MATCH($A507,'Smelter Reference List'!$E:$E,0)))</f>
        <v/>
      </c>
      <c r="C507" s="297" t="str">
        <f>IF(LEN(A507)=0,"",INDEX('Smelter Reference List'!$C:$C,MATCH($A507,'Smelter Reference List'!$E:$E,0)))</f>
        <v/>
      </c>
      <c r="D507" s="161" t="str">
        <f ca="1">IF(ISERROR($S507),"",OFFSET('Smelter Reference List'!$C$4,$S507-4,0)&amp;"")</f>
        <v/>
      </c>
      <c r="E507" s="161" t="str">
        <f ca="1">IF(ISERROR($S507),"",OFFSET('Smelter Reference List'!$D$4,$S507-4,0)&amp;"")</f>
        <v/>
      </c>
      <c r="F507" s="161" t="str">
        <f ca="1">IF(ISERROR($S507),"",OFFSET('Smelter Reference List'!$E$4,$S507-4,0))</f>
        <v/>
      </c>
      <c r="G507" s="161" t="str">
        <f ca="1">IF(C507=$U$4,"Enter smelter details", IF(ISERROR($S507),"",OFFSET('Smelter Reference List'!$F$4,$S507-4,0)))</f>
        <v/>
      </c>
      <c r="H507" s="247" t="str">
        <f ca="1">IF(ISERROR($S507),"",OFFSET('Smelter Reference List'!$G$4,$S507-4,0))</f>
        <v/>
      </c>
      <c r="I507" s="248" t="str">
        <f ca="1">IF(ISERROR($S507),"",OFFSET('Smelter Reference List'!$H$4,$S507-4,0))</f>
        <v/>
      </c>
      <c r="J507" s="248" t="str">
        <f ca="1">IF(ISERROR($S507),"",OFFSET('Smelter Reference List'!$I$4,$S507-4,0))</f>
        <v/>
      </c>
      <c r="K507" s="245"/>
      <c r="L507" s="245"/>
      <c r="M507" s="245"/>
      <c r="N507" s="245"/>
      <c r="O507" s="245"/>
      <c r="P507" s="245"/>
      <c r="Q507" s="246"/>
      <c r="R507" s="233"/>
      <c r="S507" s="234" t="e">
        <f>IF(C507="",NA(),MATCH($B507&amp;$C507,'Smelter Reference List'!$J:$J,0))</f>
        <v>#N/A</v>
      </c>
      <c r="T507" s="235"/>
      <c r="U507" s="235">
        <f t="shared" ca="1" si="16"/>
        <v>0</v>
      </c>
      <c r="V507" s="235"/>
      <c r="W507" s="235"/>
      <c r="Y507" s="228" t="str">
        <f t="shared" si="17"/>
        <v/>
      </c>
    </row>
    <row r="508" spans="1:25" s="228" customFormat="1" ht="20.399999999999999">
      <c r="A508" s="257"/>
      <c r="B508" s="232" t="str">
        <f>IF(LEN(A508)=0,"",INDEX('Smelter Reference List'!$A:$A,MATCH($A508,'Smelter Reference List'!$E:$E,0)))</f>
        <v/>
      </c>
      <c r="C508" s="297" t="str">
        <f>IF(LEN(A508)=0,"",INDEX('Smelter Reference List'!$C:$C,MATCH($A508,'Smelter Reference List'!$E:$E,0)))</f>
        <v/>
      </c>
      <c r="D508" s="161" t="str">
        <f ca="1">IF(ISERROR($S508),"",OFFSET('Smelter Reference List'!$C$4,$S508-4,0)&amp;"")</f>
        <v/>
      </c>
      <c r="E508" s="161" t="str">
        <f ca="1">IF(ISERROR($S508),"",OFFSET('Smelter Reference List'!$D$4,$S508-4,0)&amp;"")</f>
        <v/>
      </c>
      <c r="F508" s="161" t="str">
        <f ca="1">IF(ISERROR($S508),"",OFFSET('Smelter Reference List'!$E$4,$S508-4,0))</f>
        <v/>
      </c>
      <c r="G508" s="161" t="str">
        <f ca="1">IF(C508=$U$4,"Enter smelter details", IF(ISERROR($S508),"",OFFSET('Smelter Reference List'!$F$4,$S508-4,0)))</f>
        <v/>
      </c>
      <c r="H508" s="247" t="str">
        <f ca="1">IF(ISERROR($S508),"",OFFSET('Smelter Reference List'!$G$4,$S508-4,0))</f>
        <v/>
      </c>
      <c r="I508" s="248" t="str">
        <f ca="1">IF(ISERROR($S508),"",OFFSET('Smelter Reference List'!$H$4,$S508-4,0))</f>
        <v/>
      </c>
      <c r="J508" s="248" t="str">
        <f ca="1">IF(ISERROR($S508),"",OFFSET('Smelter Reference List'!$I$4,$S508-4,0))</f>
        <v/>
      </c>
      <c r="K508" s="245"/>
      <c r="L508" s="245"/>
      <c r="M508" s="245"/>
      <c r="N508" s="245"/>
      <c r="O508" s="245"/>
      <c r="P508" s="245"/>
      <c r="Q508" s="246"/>
      <c r="R508" s="233"/>
      <c r="S508" s="234" t="e">
        <f>IF(C508="",NA(),MATCH($B508&amp;$C508,'Smelter Reference List'!$J:$J,0))</f>
        <v>#N/A</v>
      </c>
      <c r="T508" s="235"/>
      <c r="U508" s="235">
        <f t="shared" ca="1" si="16"/>
        <v>0</v>
      </c>
      <c r="V508" s="235"/>
      <c r="W508" s="235"/>
      <c r="Y508" s="228" t="str">
        <f t="shared" si="17"/>
        <v/>
      </c>
    </row>
    <row r="509" spans="1:25" s="228" customFormat="1" ht="20.399999999999999">
      <c r="A509" s="257"/>
      <c r="B509" s="232" t="str">
        <f>IF(LEN(A509)=0,"",INDEX('Smelter Reference List'!$A:$A,MATCH($A509,'Smelter Reference List'!$E:$E,0)))</f>
        <v/>
      </c>
      <c r="C509" s="297" t="str">
        <f>IF(LEN(A509)=0,"",INDEX('Smelter Reference List'!$C:$C,MATCH($A509,'Smelter Reference List'!$E:$E,0)))</f>
        <v/>
      </c>
      <c r="D509" s="161" t="str">
        <f ca="1">IF(ISERROR($S509),"",OFFSET('Smelter Reference List'!$C$4,$S509-4,0)&amp;"")</f>
        <v/>
      </c>
      <c r="E509" s="161" t="str">
        <f ca="1">IF(ISERROR($S509),"",OFFSET('Smelter Reference List'!$D$4,$S509-4,0)&amp;"")</f>
        <v/>
      </c>
      <c r="F509" s="161" t="str">
        <f ca="1">IF(ISERROR($S509),"",OFFSET('Smelter Reference List'!$E$4,$S509-4,0))</f>
        <v/>
      </c>
      <c r="G509" s="161" t="str">
        <f ca="1">IF(C509=$U$4,"Enter smelter details", IF(ISERROR($S509),"",OFFSET('Smelter Reference List'!$F$4,$S509-4,0)))</f>
        <v/>
      </c>
      <c r="H509" s="247" t="str">
        <f ca="1">IF(ISERROR($S509),"",OFFSET('Smelter Reference List'!$G$4,$S509-4,0))</f>
        <v/>
      </c>
      <c r="I509" s="248" t="str">
        <f ca="1">IF(ISERROR($S509),"",OFFSET('Smelter Reference List'!$H$4,$S509-4,0))</f>
        <v/>
      </c>
      <c r="J509" s="248" t="str">
        <f ca="1">IF(ISERROR($S509),"",OFFSET('Smelter Reference List'!$I$4,$S509-4,0))</f>
        <v/>
      </c>
      <c r="K509" s="245"/>
      <c r="L509" s="245"/>
      <c r="M509" s="245"/>
      <c r="N509" s="245"/>
      <c r="O509" s="245"/>
      <c r="P509" s="245"/>
      <c r="Q509" s="246"/>
      <c r="R509" s="233"/>
      <c r="S509" s="234" t="e">
        <f>IF(C509="",NA(),MATCH($B509&amp;$C509,'Smelter Reference List'!$J:$J,0))</f>
        <v>#N/A</v>
      </c>
      <c r="T509" s="235"/>
      <c r="U509" s="235">
        <f t="shared" ca="1" si="16"/>
        <v>0</v>
      </c>
      <c r="V509" s="235"/>
      <c r="W509" s="235"/>
      <c r="Y509" s="228" t="str">
        <f t="shared" si="17"/>
        <v/>
      </c>
    </row>
    <row r="510" spans="1:25" s="228" customFormat="1" ht="20.399999999999999">
      <c r="A510" s="257"/>
      <c r="B510" s="232" t="str">
        <f>IF(LEN(A510)=0,"",INDEX('Smelter Reference List'!$A:$A,MATCH($A510,'Smelter Reference List'!$E:$E,0)))</f>
        <v/>
      </c>
      <c r="C510" s="297" t="str">
        <f>IF(LEN(A510)=0,"",INDEX('Smelter Reference List'!$C:$C,MATCH($A510,'Smelter Reference List'!$E:$E,0)))</f>
        <v/>
      </c>
      <c r="D510" s="161" t="str">
        <f ca="1">IF(ISERROR($S510),"",OFFSET('Smelter Reference List'!$C$4,$S510-4,0)&amp;"")</f>
        <v/>
      </c>
      <c r="E510" s="161" t="str">
        <f ca="1">IF(ISERROR($S510),"",OFFSET('Smelter Reference List'!$D$4,$S510-4,0)&amp;"")</f>
        <v/>
      </c>
      <c r="F510" s="161" t="str">
        <f ca="1">IF(ISERROR($S510),"",OFFSET('Smelter Reference List'!$E$4,$S510-4,0))</f>
        <v/>
      </c>
      <c r="G510" s="161" t="str">
        <f ca="1">IF(C510=$U$4,"Enter smelter details", IF(ISERROR($S510),"",OFFSET('Smelter Reference List'!$F$4,$S510-4,0)))</f>
        <v/>
      </c>
      <c r="H510" s="247" t="str">
        <f ca="1">IF(ISERROR($S510),"",OFFSET('Smelter Reference List'!$G$4,$S510-4,0))</f>
        <v/>
      </c>
      <c r="I510" s="248" t="str">
        <f ca="1">IF(ISERROR($S510),"",OFFSET('Smelter Reference List'!$H$4,$S510-4,0))</f>
        <v/>
      </c>
      <c r="J510" s="248" t="str">
        <f ca="1">IF(ISERROR($S510),"",OFFSET('Smelter Reference List'!$I$4,$S510-4,0))</f>
        <v/>
      </c>
      <c r="K510" s="245"/>
      <c r="L510" s="245"/>
      <c r="M510" s="245"/>
      <c r="N510" s="245"/>
      <c r="O510" s="245"/>
      <c r="P510" s="245"/>
      <c r="Q510" s="246"/>
      <c r="R510" s="233"/>
      <c r="S510" s="234" t="e">
        <f>IF(C510="",NA(),MATCH($B510&amp;$C510,'Smelter Reference List'!$J:$J,0))</f>
        <v>#N/A</v>
      </c>
      <c r="T510" s="235"/>
      <c r="U510" s="235">
        <f t="shared" ca="1" si="16"/>
        <v>0</v>
      </c>
      <c r="V510" s="235"/>
      <c r="W510" s="235"/>
      <c r="Y510" s="228" t="str">
        <f t="shared" si="17"/>
        <v/>
      </c>
    </row>
    <row r="511" spans="1:25" s="228" customFormat="1" ht="20.399999999999999">
      <c r="A511" s="257"/>
      <c r="B511" s="232" t="str">
        <f>IF(LEN(A511)=0,"",INDEX('Smelter Reference List'!$A:$A,MATCH($A511,'Smelter Reference List'!$E:$E,0)))</f>
        <v/>
      </c>
      <c r="C511" s="297" t="str">
        <f>IF(LEN(A511)=0,"",INDEX('Smelter Reference List'!$C:$C,MATCH($A511,'Smelter Reference List'!$E:$E,0)))</f>
        <v/>
      </c>
      <c r="D511" s="161" t="str">
        <f ca="1">IF(ISERROR($S511),"",OFFSET('Smelter Reference List'!$C$4,$S511-4,0)&amp;"")</f>
        <v/>
      </c>
      <c r="E511" s="161" t="str">
        <f ca="1">IF(ISERROR($S511),"",OFFSET('Smelter Reference List'!$D$4,$S511-4,0)&amp;"")</f>
        <v/>
      </c>
      <c r="F511" s="161" t="str">
        <f ca="1">IF(ISERROR($S511),"",OFFSET('Smelter Reference List'!$E$4,$S511-4,0))</f>
        <v/>
      </c>
      <c r="G511" s="161" t="str">
        <f ca="1">IF(C511=$U$4,"Enter smelter details", IF(ISERROR($S511),"",OFFSET('Smelter Reference List'!$F$4,$S511-4,0)))</f>
        <v/>
      </c>
      <c r="H511" s="247" t="str">
        <f ca="1">IF(ISERROR($S511),"",OFFSET('Smelter Reference List'!$G$4,$S511-4,0))</f>
        <v/>
      </c>
      <c r="I511" s="248" t="str">
        <f ca="1">IF(ISERROR($S511),"",OFFSET('Smelter Reference List'!$H$4,$S511-4,0))</f>
        <v/>
      </c>
      <c r="J511" s="248" t="str">
        <f ca="1">IF(ISERROR($S511),"",OFFSET('Smelter Reference List'!$I$4,$S511-4,0))</f>
        <v/>
      </c>
      <c r="K511" s="245"/>
      <c r="L511" s="245"/>
      <c r="M511" s="245"/>
      <c r="N511" s="245"/>
      <c r="O511" s="245"/>
      <c r="P511" s="245"/>
      <c r="Q511" s="246"/>
      <c r="R511" s="233"/>
      <c r="S511" s="234" t="e">
        <f>IF(C511="",NA(),MATCH($B511&amp;$C511,'Smelter Reference List'!$J:$J,0))</f>
        <v>#N/A</v>
      </c>
      <c r="T511" s="235"/>
      <c r="U511" s="235">
        <f t="shared" ca="1" si="16"/>
        <v>0</v>
      </c>
      <c r="V511" s="235"/>
      <c r="W511" s="235"/>
      <c r="Y511" s="228" t="str">
        <f t="shared" si="17"/>
        <v/>
      </c>
    </row>
    <row r="512" spans="1:25" s="228" customFormat="1" ht="20.399999999999999">
      <c r="A512" s="257"/>
      <c r="B512" s="232" t="str">
        <f>IF(LEN(A512)=0,"",INDEX('Smelter Reference List'!$A:$A,MATCH($A512,'Smelter Reference List'!$E:$E,0)))</f>
        <v/>
      </c>
      <c r="C512" s="297" t="str">
        <f>IF(LEN(A512)=0,"",INDEX('Smelter Reference List'!$C:$C,MATCH($A512,'Smelter Reference List'!$E:$E,0)))</f>
        <v/>
      </c>
      <c r="D512" s="161" t="str">
        <f ca="1">IF(ISERROR($S512),"",OFFSET('Smelter Reference List'!$C$4,$S512-4,0)&amp;"")</f>
        <v/>
      </c>
      <c r="E512" s="161" t="str">
        <f ca="1">IF(ISERROR($S512),"",OFFSET('Smelter Reference List'!$D$4,$S512-4,0)&amp;"")</f>
        <v/>
      </c>
      <c r="F512" s="161" t="str">
        <f ca="1">IF(ISERROR($S512),"",OFFSET('Smelter Reference List'!$E$4,$S512-4,0))</f>
        <v/>
      </c>
      <c r="G512" s="161" t="str">
        <f ca="1">IF(C512=$U$4,"Enter smelter details", IF(ISERROR($S512),"",OFFSET('Smelter Reference List'!$F$4,$S512-4,0)))</f>
        <v/>
      </c>
      <c r="H512" s="247" t="str">
        <f ca="1">IF(ISERROR($S512),"",OFFSET('Smelter Reference List'!$G$4,$S512-4,0))</f>
        <v/>
      </c>
      <c r="I512" s="248" t="str">
        <f ca="1">IF(ISERROR($S512),"",OFFSET('Smelter Reference List'!$H$4,$S512-4,0))</f>
        <v/>
      </c>
      <c r="J512" s="248" t="str">
        <f ca="1">IF(ISERROR($S512),"",OFFSET('Smelter Reference List'!$I$4,$S512-4,0))</f>
        <v/>
      </c>
      <c r="K512" s="245"/>
      <c r="L512" s="245"/>
      <c r="M512" s="245"/>
      <c r="N512" s="245"/>
      <c r="O512" s="245"/>
      <c r="P512" s="245"/>
      <c r="Q512" s="246"/>
      <c r="R512" s="233"/>
      <c r="S512" s="234" t="e">
        <f>IF(C512="",NA(),MATCH($B512&amp;$C512,'Smelter Reference List'!$J:$J,0))</f>
        <v>#N/A</v>
      </c>
      <c r="T512" s="235"/>
      <c r="U512" s="235">
        <f t="shared" ca="1" si="16"/>
        <v>0</v>
      </c>
      <c r="V512" s="235"/>
      <c r="W512" s="235"/>
      <c r="Y512" s="228" t="str">
        <f t="shared" si="17"/>
        <v/>
      </c>
    </row>
    <row r="513" spans="1:25" s="228" customFormat="1" ht="20.399999999999999">
      <c r="A513" s="257"/>
      <c r="B513" s="232" t="str">
        <f>IF(LEN(A513)=0,"",INDEX('Smelter Reference List'!$A:$A,MATCH($A513,'Smelter Reference List'!$E:$E,0)))</f>
        <v/>
      </c>
      <c r="C513" s="297" t="str">
        <f>IF(LEN(A513)=0,"",INDEX('Smelter Reference List'!$C:$C,MATCH($A513,'Smelter Reference List'!$E:$E,0)))</f>
        <v/>
      </c>
      <c r="D513" s="161" t="str">
        <f ca="1">IF(ISERROR($S513),"",OFFSET('Smelter Reference List'!$C$4,$S513-4,0)&amp;"")</f>
        <v/>
      </c>
      <c r="E513" s="161" t="str">
        <f ca="1">IF(ISERROR($S513),"",OFFSET('Smelter Reference List'!$D$4,$S513-4,0)&amp;"")</f>
        <v/>
      </c>
      <c r="F513" s="161" t="str">
        <f ca="1">IF(ISERROR($S513),"",OFFSET('Smelter Reference List'!$E$4,$S513-4,0))</f>
        <v/>
      </c>
      <c r="G513" s="161" t="str">
        <f ca="1">IF(C513=$U$4,"Enter smelter details", IF(ISERROR($S513),"",OFFSET('Smelter Reference List'!$F$4,$S513-4,0)))</f>
        <v/>
      </c>
      <c r="H513" s="247" t="str">
        <f ca="1">IF(ISERROR($S513),"",OFFSET('Smelter Reference List'!$G$4,$S513-4,0))</f>
        <v/>
      </c>
      <c r="I513" s="248" t="str">
        <f ca="1">IF(ISERROR($S513),"",OFFSET('Smelter Reference List'!$H$4,$S513-4,0))</f>
        <v/>
      </c>
      <c r="J513" s="248" t="str">
        <f ca="1">IF(ISERROR($S513),"",OFFSET('Smelter Reference List'!$I$4,$S513-4,0))</f>
        <v/>
      </c>
      <c r="K513" s="245"/>
      <c r="L513" s="245"/>
      <c r="M513" s="245"/>
      <c r="N513" s="245"/>
      <c r="O513" s="245"/>
      <c r="P513" s="245"/>
      <c r="Q513" s="246"/>
      <c r="R513" s="233"/>
      <c r="S513" s="234" t="e">
        <f>IF(C513="",NA(),MATCH($B513&amp;$C513,'Smelter Reference List'!$J:$J,0))</f>
        <v>#N/A</v>
      </c>
      <c r="T513" s="235"/>
      <c r="U513" s="235">
        <f t="shared" ca="1" si="16"/>
        <v>0</v>
      </c>
      <c r="V513" s="235"/>
      <c r="W513" s="235"/>
      <c r="Y513" s="228" t="str">
        <f t="shared" si="17"/>
        <v/>
      </c>
    </row>
    <row r="514" spans="1:25" s="228" customFormat="1" ht="20.399999999999999">
      <c r="A514" s="257"/>
      <c r="B514" s="232" t="str">
        <f>IF(LEN(A514)=0,"",INDEX('Smelter Reference List'!$A:$A,MATCH($A514,'Smelter Reference List'!$E:$E,0)))</f>
        <v/>
      </c>
      <c r="C514" s="297" t="str">
        <f>IF(LEN(A514)=0,"",INDEX('Smelter Reference List'!$C:$C,MATCH($A514,'Smelter Reference List'!$E:$E,0)))</f>
        <v/>
      </c>
      <c r="D514" s="161" t="str">
        <f ca="1">IF(ISERROR($S514),"",OFFSET('Smelter Reference List'!$C$4,$S514-4,0)&amp;"")</f>
        <v/>
      </c>
      <c r="E514" s="161" t="str">
        <f ca="1">IF(ISERROR($S514),"",OFFSET('Smelter Reference List'!$D$4,$S514-4,0)&amp;"")</f>
        <v/>
      </c>
      <c r="F514" s="161" t="str">
        <f ca="1">IF(ISERROR($S514),"",OFFSET('Smelter Reference List'!$E$4,$S514-4,0))</f>
        <v/>
      </c>
      <c r="G514" s="161" t="str">
        <f ca="1">IF(C514=$U$4,"Enter smelter details", IF(ISERROR($S514),"",OFFSET('Smelter Reference List'!$F$4,$S514-4,0)))</f>
        <v/>
      </c>
      <c r="H514" s="247" t="str">
        <f ca="1">IF(ISERROR($S514),"",OFFSET('Smelter Reference List'!$G$4,$S514-4,0))</f>
        <v/>
      </c>
      <c r="I514" s="248" t="str">
        <f ca="1">IF(ISERROR($S514),"",OFFSET('Smelter Reference List'!$H$4,$S514-4,0))</f>
        <v/>
      </c>
      <c r="J514" s="248" t="str">
        <f ca="1">IF(ISERROR($S514),"",OFFSET('Smelter Reference List'!$I$4,$S514-4,0))</f>
        <v/>
      </c>
      <c r="K514" s="245"/>
      <c r="L514" s="245"/>
      <c r="M514" s="245"/>
      <c r="N514" s="245"/>
      <c r="O514" s="245"/>
      <c r="P514" s="245"/>
      <c r="Q514" s="246"/>
      <c r="R514" s="233"/>
      <c r="S514" s="234" t="e">
        <f>IF(C514="",NA(),MATCH($B514&amp;$C514,'Smelter Reference List'!$J:$J,0))</f>
        <v>#N/A</v>
      </c>
      <c r="T514" s="235"/>
      <c r="U514" s="235">
        <f t="shared" ca="1" si="16"/>
        <v>0</v>
      </c>
      <c r="V514" s="235"/>
      <c r="W514" s="235"/>
      <c r="Y514" s="228" t="str">
        <f t="shared" si="17"/>
        <v/>
      </c>
    </row>
    <row r="515" spans="1:25" s="228" customFormat="1" ht="20.399999999999999">
      <c r="A515" s="257"/>
      <c r="B515" s="232" t="str">
        <f>IF(LEN(A515)=0,"",INDEX('Smelter Reference List'!$A:$A,MATCH($A515,'Smelter Reference List'!$E:$E,0)))</f>
        <v/>
      </c>
      <c r="C515" s="297" t="str">
        <f>IF(LEN(A515)=0,"",INDEX('Smelter Reference List'!$C:$C,MATCH($A515,'Smelter Reference List'!$E:$E,0)))</f>
        <v/>
      </c>
      <c r="D515" s="161" t="str">
        <f ca="1">IF(ISERROR($S515),"",OFFSET('Smelter Reference List'!$C$4,$S515-4,0)&amp;"")</f>
        <v/>
      </c>
      <c r="E515" s="161" t="str">
        <f ca="1">IF(ISERROR($S515),"",OFFSET('Smelter Reference List'!$D$4,$S515-4,0)&amp;"")</f>
        <v/>
      </c>
      <c r="F515" s="161" t="str">
        <f ca="1">IF(ISERROR($S515),"",OFFSET('Smelter Reference List'!$E$4,$S515-4,0))</f>
        <v/>
      </c>
      <c r="G515" s="161" t="str">
        <f ca="1">IF(C515=$U$4,"Enter smelter details", IF(ISERROR($S515),"",OFFSET('Smelter Reference List'!$F$4,$S515-4,0)))</f>
        <v/>
      </c>
      <c r="H515" s="247" t="str">
        <f ca="1">IF(ISERROR($S515),"",OFFSET('Smelter Reference List'!$G$4,$S515-4,0))</f>
        <v/>
      </c>
      <c r="I515" s="248" t="str">
        <f ca="1">IF(ISERROR($S515),"",OFFSET('Smelter Reference List'!$H$4,$S515-4,0))</f>
        <v/>
      </c>
      <c r="J515" s="248" t="str">
        <f ca="1">IF(ISERROR($S515),"",OFFSET('Smelter Reference List'!$I$4,$S515-4,0))</f>
        <v/>
      </c>
      <c r="K515" s="245"/>
      <c r="L515" s="245"/>
      <c r="M515" s="245"/>
      <c r="N515" s="245"/>
      <c r="O515" s="245"/>
      <c r="P515" s="245"/>
      <c r="Q515" s="246"/>
      <c r="R515" s="233"/>
      <c r="S515" s="234" t="e">
        <f>IF(C515="",NA(),MATCH($B515&amp;$C515,'Smelter Reference List'!$J:$J,0))</f>
        <v>#N/A</v>
      </c>
      <c r="T515" s="235"/>
      <c r="U515" s="235">
        <f t="shared" ca="1" si="16"/>
        <v>0</v>
      </c>
      <c r="V515" s="235"/>
      <c r="W515" s="235"/>
      <c r="Y515" s="228" t="str">
        <f t="shared" si="17"/>
        <v/>
      </c>
    </row>
    <row r="516" spans="1:25" s="228" customFormat="1" ht="20.399999999999999">
      <c r="A516" s="257"/>
      <c r="B516" s="232" t="str">
        <f>IF(LEN(A516)=0,"",INDEX('Smelter Reference List'!$A:$A,MATCH($A516,'Smelter Reference List'!$E:$E,0)))</f>
        <v/>
      </c>
      <c r="C516" s="297" t="str">
        <f>IF(LEN(A516)=0,"",INDEX('Smelter Reference List'!$C:$C,MATCH($A516,'Smelter Reference List'!$E:$E,0)))</f>
        <v/>
      </c>
      <c r="D516" s="161" t="str">
        <f ca="1">IF(ISERROR($S516),"",OFFSET('Smelter Reference List'!$C$4,$S516-4,0)&amp;"")</f>
        <v/>
      </c>
      <c r="E516" s="161" t="str">
        <f ca="1">IF(ISERROR($S516),"",OFFSET('Smelter Reference List'!$D$4,$S516-4,0)&amp;"")</f>
        <v/>
      </c>
      <c r="F516" s="161" t="str">
        <f ca="1">IF(ISERROR($S516),"",OFFSET('Smelter Reference List'!$E$4,$S516-4,0))</f>
        <v/>
      </c>
      <c r="G516" s="161" t="str">
        <f ca="1">IF(C516=$U$4,"Enter smelter details", IF(ISERROR($S516),"",OFFSET('Smelter Reference List'!$F$4,$S516-4,0)))</f>
        <v/>
      </c>
      <c r="H516" s="247" t="str">
        <f ca="1">IF(ISERROR($S516),"",OFFSET('Smelter Reference List'!$G$4,$S516-4,0))</f>
        <v/>
      </c>
      <c r="I516" s="248" t="str">
        <f ca="1">IF(ISERROR($S516),"",OFFSET('Smelter Reference List'!$H$4,$S516-4,0))</f>
        <v/>
      </c>
      <c r="J516" s="248" t="str">
        <f ca="1">IF(ISERROR($S516),"",OFFSET('Smelter Reference List'!$I$4,$S516-4,0))</f>
        <v/>
      </c>
      <c r="K516" s="245"/>
      <c r="L516" s="245"/>
      <c r="M516" s="245"/>
      <c r="N516" s="245"/>
      <c r="O516" s="245"/>
      <c r="P516" s="245"/>
      <c r="Q516" s="246"/>
      <c r="R516" s="233"/>
      <c r="S516" s="234" t="e">
        <f>IF(C516="",NA(),MATCH($B516&amp;$C516,'Smelter Reference List'!$J:$J,0))</f>
        <v>#N/A</v>
      </c>
      <c r="T516" s="235"/>
      <c r="U516" s="235">
        <f t="shared" ca="1" si="16"/>
        <v>0</v>
      </c>
      <c r="V516" s="235"/>
      <c r="W516" s="235"/>
      <c r="Y516" s="228" t="str">
        <f t="shared" si="17"/>
        <v/>
      </c>
    </row>
    <row r="517" spans="1:25" s="228" customFormat="1" ht="20.399999999999999">
      <c r="A517" s="257"/>
      <c r="B517" s="232" t="str">
        <f>IF(LEN(A517)=0,"",INDEX('Smelter Reference List'!$A:$A,MATCH($A517,'Smelter Reference List'!$E:$E,0)))</f>
        <v/>
      </c>
      <c r="C517" s="297" t="str">
        <f>IF(LEN(A517)=0,"",INDEX('Smelter Reference List'!$C:$C,MATCH($A517,'Smelter Reference List'!$E:$E,0)))</f>
        <v/>
      </c>
      <c r="D517" s="161" t="str">
        <f ca="1">IF(ISERROR($S517),"",OFFSET('Smelter Reference List'!$C$4,$S517-4,0)&amp;"")</f>
        <v/>
      </c>
      <c r="E517" s="161" t="str">
        <f ca="1">IF(ISERROR($S517),"",OFFSET('Smelter Reference List'!$D$4,$S517-4,0)&amp;"")</f>
        <v/>
      </c>
      <c r="F517" s="161" t="str">
        <f ca="1">IF(ISERROR($S517),"",OFFSET('Smelter Reference List'!$E$4,$S517-4,0))</f>
        <v/>
      </c>
      <c r="G517" s="161" t="str">
        <f ca="1">IF(C517=$U$4,"Enter smelter details", IF(ISERROR($S517),"",OFFSET('Smelter Reference List'!$F$4,$S517-4,0)))</f>
        <v/>
      </c>
      <c r="H517" s="247" t="str">
        <f ca="1">IF(ISERROR($S517),"",OFFSET('Smelter Reference List'!$G$4,$S517-4,0))</f>
        <v/>
      </c>
      <c r="I517" s="248" t="str">
        <f ca="1">IF(ISERROR($S517),"",OFFSET('Smelter Reference List'!$H$4,$S517-4,0))</f>
        <v/>
      </c>
      <c r="J517" s="248" t="str">
        <f ca="1">IF(ISERROR($S517),"",OFFSET('Smelter Reference List'!$I$4,$S517-4,0))</f>
        <v/>
      </c>
      <c r="K517" s="245"/>
      <c r="L517" s="245"/>
      <c r="M517" s="245"/>
      <c r="N517" s="245"/>
      <c r="O517" s="245"/>
      <c r="P517" s="245"/>
      <c r="Q517" s="246"/>
      <c r="R517" s="233"/>
      <c r="S517" s="234" t="e">
        <f>IF(C517="",NA(),MATCH($B517&amp;$C517,'Smelter Reference List'!$J:$J,0))</f>
        <v>#N/A</v>
      </c>
      <c r="T517" s="235"/>
      <c r="U517" s="235">
        <f t="shared" ca="1" si="16"/>
        <v>0</v>
      </c>
      <c r="V517" s="235"/>
      <c r="W517" s="235"/>
      <c r="Y517" s="228" t="str">
        <f t="shared" si="17"/>
        <v/>
      </c>
    </row>
    <row r="518" spans="1:25" s="228" customFormat="1" ht="20.399999999999999">
      <c r="A518" s="257"/>
      <c r="B518" s="232" t="str">
        <f>IF(LEN(A518)=0,"",INDEX('Smelter Reference List'!$A:$A,MATCH($A518,'Smelter Reference List'!$E:$E,0)))</f>
        <v/>
      </c>
      <c r="C518" s="297" t="str">
        <f>IF(LEN(A518)=0,"",INDEX('Smelter Reference List'!$C:$C,MATCH($A518,'Smelter Reference List'!$E:$E,0)))</f>
        <v/>
      </c>
      <c r="D518" s="161" t="str">
        <f ca="1">IF(ISERROR($S518),"",OFFSET('Smelter Reference List'!$C$4,$S518-4,0)&amp;"")</f>
        <v/>
      </c>
      <c r="E518" s="161" t="str">
        <f ca="1">IF(ISERROR($S518),"",OFFSET('Smelter Reference List'!$D$4,$S518-4,0)&amp;"")</f>
        <v/>
      </c>
      <c r="F518" s="161" t="str">
        <f ca="1">IF(ISERROR($S518),"",OFFSET('Smelter Reference List'!$E$4,$S518-4,0))</f>
        <v/>
      </c>
      <c r="G518" s="161" t="str">
        <f ca="1">IF(C518=$U$4,"Enter smelter details", IF(ISERROR($S518),"",OFFSET('Smelter Reference List'!$F$4,$S518-4,0)))</f>
        <v/>
      </c>
      <c r="H518" s="247" t="str">
        <f ca="1">IF(ISERROR($S518),"",OFFSET('Smelter Reference List'!$G$4,$S518-4,0))</f>
        <v/>
      </c>
      <c r="I518" s="248" t="str">
        <f ca="1">IF(ISERROR($S518),"",OFFSET('Smelter Reference List'!$H$4,$S518-4,0))</f>
        <v/>
      </c>
      <c r="J518" s="248" t="str">
        <f ca="1">IF(ISERROR($S518),"",OFFSET('Smelter Reference List'!$I$4,$S518-4,0))</f>
        <v/>
      </c>
      <c r="K518" s="245"/>
      <c r="L518" s="245"/>
      <c r="M518" s="245"/>
      <c r="N518" s="245"/>
      <c r="O518" s="245"/>
      <c r="P518" s="245"/>
      <c r="Q518" s="246"/>
      <c r="R518" s="233"/>
      <c r="S518" s="234" t="e">
        <f>IF(C518="",NA(),MATCH($B518&amp;$C518,'Smelter Reference List'!$J:$J,0))</f>
        <v>#N/A</v>
      </c>
      <c r="T518" s="235"/>
      <c r="U518" s="235">
        <f t="shared" ca="1" si="16"/>
        <v>0</v>
      </c>
      <c r="V518" s="235"/>
      <c r="W518" s="235"/>
      <c r="Y518" s="228" t="str">
        <f t="shared" si="17"/>
        <v/>
      </c>
    </row>
    <row r="519" spans="1:25" s="228" customFormat="1" ht="20.399999999999999">
      <c r="A519" s="257"/>
      <c r="B519" s="232" t="str">
        <f>IF(LEN(A519)=0,"",INDEX('Smelter Reference List'!$A:$A,MATCH($A519,'Smelter Reference List'!$E:$E,0)))</f>
        <v/>
      </c>
      <c r="C519" s="297" t="str">
        <f>IF(LEN(A519)=0,"",INDEX('Smelter Reference List'!$C:$C,MATCH($A519,'Smelter Reference List'!$E:$E,0)))</f>
        <v/>
      </c>
      <c r="D519" s="161" t="str">
        <f ca="1">IF(ISERROR($S519),"",OFFSET('Smelter Reference List'!$C$4,$S519-4,0)&amp;"")</f>
        <v/>
      </c>
      <c r="E519" s="161" t="str">
        <f ca="1">IF(ISERROR($S519),"",OFFSET('Smelter Reference List'!$D$4,$S519-4,0)&amp;"")</f>
        <v/>
      </c>
      <c r="F519" s="161" t="str">
        <f ca="1">IF(ISERROR($S519),"",OFFSET('Smelter Reference List'!$E$4,$S519-4,0))</f>
        <v/>
      </c>
      <c r="G519" s="161" t="str">
        <f ca="1">IF(C519=$U$4,"Enter smelter details", IF(ISERROR($S519),"",OFFSET('Smelter Reference List'!$F$4,$S519-4,0)))</f>
        <v/>
      </c>
      <c r="H519" s="247" t="str">
        <f ca="1">IF(ISERROR($S519),"",OFFSET('Smelter Reference List'!$G$4,$S519-4,0))</f>
        <v/>
      </c>
      <c r="I519" s="248" t="str">
        <f ca="1">IF(ISERROR($S519),"",OFFSET('Smelter Reference List'!$H$4,$S519-4,0))</f>
        <v/>
      </c>
      <c r="J519" s="248" t="str">
        <f ca="1">IF(ISERROR($S519),"",OFFSET('Smelter Reference List'!$I$4,$S519-4,0))</f>
        <v/>
      </c>
      <c r="K519" s="245"/>
      <c r="L519" s="245"/>
      <c r="M519" s="245"/>
      <c r="N519" s="245"/>
      <c r="O519" s="245"/>
      <c r="P519" s="245"/>
      <c r="Q519" s="246"/>
      <c r="R519" s="233"/>
      <c r="S519" s="234" t="e">
        <f>IF(C519="",NA(),MATCH($B519&amp;$C519,'Smelter Reference List'!$J:$J,0))</f>
        <v>#N/A</v>
      </c>
      <c r="T519" s="235"/>
      <c r="U519" s="235">
        <f t="shared" ca="1" si="16"/>
        <v>0</v>
      </c>
      <c r="V519" s="235"/>
      <c r="W519" s="235"/>
      <c r="Y519" s="228" t="str">
        <f t="shared" si="17"/>
        <v/>
      </c>
    </row>
    <row r="520" spans="1:25" s="228" customFormat="1" ht="20.399999999999999">
      <c r="A520" s="257"/>
      <c r="B520" s="232" t="str">
        <f>IF(LEN(A520)=0,"",INDEX('Smelter Reference List'!$A:$A,MATCH($A520,'Smelter Reference List'!$E:$E,0)))</f>
        <v/>
      </c>
      <c r="C520" s="297" t="str">
        <f>IF(LEN(A520)=0,"",INDEX('Smelter Reference List'!$C:$C,MATCH($A520,'Smelter Reference List'!$E:$E,0)))</f>
        <v/>
      </c>
      <c r="D520" s="161" t="str">
        <f ca="1">IF(ISERROR($S520),"",OFFSET('Smelter Reference List'!$C$4,$S520-4,0)&amp;"")</f>
        <v/>
      </c>
      <c r="E520" s="161" t="str">
        <f ca="1">IF(ISERROR($S520),"",OFFSET('Smelter Reference List'!$D$4,$S520-4,0)&amp;"")</f>
        <v/>
      </c>
      <c r="F520" s="161" t="str">
        <f ca="1">IF(ISERROR($S520),"",OFFSET('Smelter Reference List'!$E$4,$S520-4,0))</f>
        <v/>
      </c>
      <c r="G520" s="161" t="str">
        <f ca="1">IF(C520=$U$4,"Enter smelter details", IF(ISERROR($S520),"",OFFSET('Smelter Reference List'!$F$4,$S520-4,0)))</f>
        <v/>
      </c>
      <c r="H520" s="247" t="str">
        <f ca="1">IF(ISERROR($S520),"",OFFSET('Smelter Reference List'!$G$4,$S520-4,0))</f>
        <v/>
      </c>
      <c r="I520" s="248" t="str">
        <f ca="1">IF(ISERROR($S520),"",OFFSET('Smelter Reference List'!$H$4,$S520-4,0))</f>
        <v/>
      </c>
      <c r="J520" s="248" t="str">
        <f ca="1">IF(ISERROR($S520),"",OFFSET('Smelter Reference List'!$I$4,$S520-4,0))</f>
        <v/>
      </c>
      <c r="K520" s="245"/>
      <c r="L520" s="245"/>
      <c r="M520" s="245"/>
      <c r="N520" s="245"/>
      <c r="O520" s="245"/>
      <c r="P520" s="245"/>
      <c r="Q520" s="246"/>
      <c r="R520" s="233"/>
      <c r="S520" s="234" t="e">
        <f>IF(C520="",NA(),MATCH($B520&amp;$C520,'Smelter Reference List'!$J:$J,0))</f>
        <v>#N/A</v>
      </c>
      <c r="T520" s="235"/>
      <c r="U520" s="235">
        <f t="shared" ca="1" si="16"/>
        <v>0</v>
      </c>
      <c r="V520" s="235"/>
      <c r="W520" s="235"/>
      <c r="Y520" s="228" t="str">
        <f t="shared" si="17"/>
        <v/>
      </c>
    </row>
    <row r="521" spans="1:25" s="228" customFormat="1" ht="20.399999999999999">
      <c r="A521" s="257"/>
      <c r="B521" s="232" t="str">
        <f>IF(LEN(A521)=0,"",INDEX('Smelter Reference List'!$A:$A,MATCH($A521,'Smelter Reference List'!$E:$E,0)))</f>
        <v/>
      </c>
      <c r="C521" s="297" t="str">
        <f>IF(LEN(A521)=0,"",INDEX('Smelter Reference List'!$C:$C,MATCH($A521,'Smelter Reference List'!$E:$E,0)))</f>
        <v/>
      </c>
      <c r="D521" s="161" t="str">
        <f ca="1">IF(ISERROR($S521),"",OFFSET('Smelter Reference List'!$C$4,$S521-4,0)&amp;"")</f>
        <v/>
      </c>
      <c r="E521" s="161" t="str">
        <f ca="1">IF(ISERROR($S521),"",OFFSET('Smelter Reference List'!$D$4,$S521-4,0)&amp;"")</f>
        <v/>
      </c>
      <c r="F521" s="161" t="str">
        <f ca="1">IF(ISERROR($S521),"",OFFSET('Smelter Reference List'!$E$4,$S521-4,0))</f>
        <v/>
      </c>
      <c r="G521" s="161" t="str">
        <f ca="1">IF(C521=$U$4,"Enter smelter details", IF(ISERROR($S521),"",OFFSET('Smelter Reference List'!$F$4,$S521-4,0)))</f>
        <v/>
      </c>
      <c r="H521" s="247" t="str">
        <f ca="1">IF(ISERROR($S521),"",OFFSET('Smelter Reference List'!$G$4,$S521-4,0))</f>
        <v/>
      </c>
      <c r="I521" s="248" t="str">
        <f ca="1">IF(ISERROR($S521),"",OFFSET('Smelter Reference List'!$H$4,$S521-4,0))</f>
        <v/>
      </c>
      <c r="J521" s="248" t="str">
        <f ca="1">IF(ISERROR($S521),"",OFFSET('Smelter Reference List'!$I$4,$S521-4,0))</f>
        <v/>
      </c>
      <c r="K521" s="245"/>
      <c r="L521" s="245"/>
      <c r="M521" s="245"/>
      <c r="N521" s="245"/>
      <c r="O521" s="245"/>
      <c r="P521" s="245"/>
      <c r="Q521" s="246"/>
      <c r="R521" s="233"/>
      <c r="S521" s="234" t="e">
        <f>IF(C521="",NA(),MATCH($B521&amp;$C521,'Smelter Reference List'!$J:$J,0))</f>
        <v>#N/A</v>
      </c>
      <c r="T521" s="235"/>
      <c r="U521" s="235">
        <f t="shared" ca="1" si="16"/>
        <v>0</v>
      </c>
      <c r="V521" s="235"/>
      <c r="W521" s="235"/>
      <c r="Y521" s="228" t="str">
        <f t="shared" si="17"/>
        <v/>
      </c>
    </row>
    <row r="522" spans="1:25" s="228" customFormat="1" ht="20.399999999999999">
      <c r="A522" s="257"/>
      <c r="B522" s="232" t="str">
        <f>IF(LEN(A522)=0,"",INDEX('Smelter Reference List'!$A:$A,MATCH($A522,'Smelter Reference List'!$E:$E,0)))</f>
        <v/>
      </c>
      <c r="C522" s="297" t="str">
        <f>IF(LEN(A522)=0,"",INDEX('Smelter Reference List'!$C:$C,MATCH($A522,'Smelter Reference List'!$E:$E,0)))</f>
        <v/>
      </c>
      <c r="D522" s="161" t="str">
        <f ca="1">IF(ISERROR($S522),"",OFFSET('Smelter Reference List'!$C$4,$S522-4,0)&amp;"")</f>
        <v/>
      </c>
      <c r="E522" s="161" t="str">
        <f ca="1">IF(ISERROR($S522),"",OFFSET('Smelter Reference List'!$D$4,$S522-4,0)&amp;"")</f>
        <v/>
      </c>
      <c r="F522" s="161" t="str">
        <f ca="1">IF(ISERROR($S522),"",OFFSET('Smelter Reference List'!$E$4,$S522-4,0))</f>
        <v/>
      </c>
      <c r="G522" s="161" t="str">
        <f ca="1">IF(C522=$U$4,"Enter smelter details", IF(ISERROR($S522),"",OFFSET('Smelter Reference List'!$F$4,$S522-4,0)))</f>
        <v/>
      </c>
      <c r="H522" s="247" t="str">
        <f ca="1">IF(ISERROR($S522),"",OFFSET('Smelter Reference List'!$G$4,$S522-4,0))</f>
        <v/>
      </c>
      <c r="I522" s="248" t="str">
        <f ca="1">IF(ISERROR($S522),"",OFFSET('Smelter Reference List'!$H$4,$S522-4,0))</f>
        <v/>
      </c>
      <c r="J522" s="248" t="str">
        <f ca="1">IF(ISERROR($S522),"",OFFSET('Smelter Reference List'!$I$4,$S522-4,0))</f>
        <v/>
      </c>
      <c r="K522" s="245"/>
      <c r="L522" s="245"/>
      <c r="M522" s="245"/>
      <c r="N522" s="245"/>
      <c r="O522" s="245"/>
      <c r="P522" s="245"/>
      <c r="Q522" s="246"/>
      <c r="R522" s="233"/>
      <c r="S522" s="234" t="e">
        <f>IF(C522="",NA(),MATCH($B522&amp;$C522,'Smelter Reference List'!$J:$J,0))</f>
        <v>#N/A</v>
      </c>
      <c r="T522" s="235"/>
      <c r="U522" s="235">
        <f t="shared" ca="1" si="16"/>
        <v>0</v>
      </c>
      <c r="V522" s="235"/>
      <c r="W522" s="235"/>
      <c r="Y522" s="228" t="str">
        <f t="shared" si="17"/>
        <v/>
      </c>
    </row>
    <row r="523" spans="1:25" s="228" customFormat="1" ht="20.399999999999999">
      <c r="A523" s="257"/>
      <c r="B523" s="232" t="str">
        <f>IF(LEN(A523)=0,"",INDEX('Smelter Reference List'!$A:$A,MATCH($A523,'Smelter Reference List'!$E:$E,0)))</f>
        <v/>
      </c>
      <c r="C523" s="297" t="str">
        <f>IF(LEN(A523)=0,"",INDEX('Smelter Reference List'!$C:$C,MATCH($A523,'Smelter Reference List'!$E:$E,0)))</f>
        <v/>
      </c>
      <c r="D523" s="161" t="str">
        <f ca="1">IF(ISERROR($S523),"",OFFSET('Smelter Reference List'!$C$4,$S523-4,0)&amp;"")</f>
        <v/>
      </c>
      <c r="E523" s="161" t="str">
        <f ca="1">IF(ISERROR($S523),"",OFFSET('Smelter Reference List'!$D$4,$S523-4,0)&amp;"")</f>
        <v/>
      </c>
      <c r="F523" s="161" t="str">
        <f ca="1">IF(ISERROR($S523),"",OFFSET('Smelter Reference List'!$E$4,$S523-4,0))</f>
        <v/>
      </c>
      <c r="G523" s="161" t="str">
        <f ca="1">IF(C523=$U$4,"Enter smelter details", IF(ISERROR($S523),"",OFFSET('Smelter Reference List'!$F$4,$S523-4,0)))</f>
        <v/>
      </c>
      <c r="H523" s="247" t="str">
        <f ca="1">IF(ISERROR($S523),"",OFFSET('Smelter Reference List'!$G$4,$S523-4,0))</f>
        <v/>
      </c>
      <c r="I523" s="248" t="str">
        <f ca="1">IF(ISERROR($S523),"",OFFSET('Smelter Reference List'!$H$4,$S523-4,0))</f>
        <v/>
      </c>
      <c r="J523" s="248" t="str">
        <f ca="1">IF(ISERROR($S523),"",OFFSET('Smelter Reference List'!$I$4,$S523-4,0))</f>
        <v/>
      </c>
      <c r="K523" s="245"/>
      <c r="L523" s="245"/>
      <c r="M523" s="245"/>
      <c r="N523" s="245"/>
      <c r="O523" s="245"/>
      <c r="P523" s="245"/>
      <c r="Q523" s="246"/>
      <c r="R523" s="233"/>
      <c r="S523" s="234" t="e">
        <f>IF(C523="",NA(),MATCH($B523&amp;$C523,'Smelter Reference List'!$J:$J,0))</f>
        <v>#N/A</v>
      </c>
      <c r="T523" s="235"/>
      <c r="U523" s="235">
        <f t="shared" ca="1" si="16"/>
        <v>0</v>
      </c>
      <c r="V523" s="235"/>
      <c r="W523" s="235"/>
      <c r="Y523" s="228" t="str">
        <f t="shared" si="17"/>
        <v/>
      </c>
    </row>
    <row r="524" spans="1:25" s="228" customFormat="1" ht="20.399999999999999">
      <c r="A524" s="257"/>
      <c r="B524" s="232" t="str">
        <f>IF(LEN(A524)=0,"",INDEX('Smelter Reference List'!$A:$A,MATCH($A524,'Smelter Reference List'!$E:$E,0)))</f>
        <v/>
      </c>
      <c r="C524" s="297" t="str">
        <f>IF(LEN(A524)=0,"",INDEX('Smelter Reference List'!$C:$C,MATCH($A524,'Smelter Reference List'!$E:$E,0)))</f>
        <v/>
      </c>
      <c r="D524" s="161" t="str">
        <f ca="1">IF(ISERROR($S524),"",OFFSET('Smelter Reference List'!$C$4,$S524-4,0)&amp;"")</f>
        <v/>
      </c>
      <c r="E524" s="161" t="str">
        <f ca="1">IF(ISERROR($S524),"",OFFSET('Smelter Reference List'!$D$4,$S524-4,0)&amp;"")</f>
        <v/>
      </c>
      <c r="F524" s="161" t="str">
        <f ca="1">IF(ISERROR($S524),"",OFFSET('Smelter Reference List'!$E$4,$S524-4,0))</f>
        <v/>
      </c>
      <c r="G524" s="161" t="str">
        <f ca="1">IF(C524=$U$4,"Enter smelter details", IF(ISERROR($S524),"",OFFSET('Smelter Reference List'!$F$4,$S524-4,0)))</f>
        <v/>
      </c>
      <c r="H524" s="247" t="str">
        <f ca="1">IF(ISERROR($S524),"",OFFSET('Smelter Reference List'!$G$4,$S524-4,0))</f>
        <v/>
      </c>
      <c r="I524" s="248" t="str">
        <f ca="1">IF(ISERROR($S524),"",OFFSET('Smelter Reference List'!$H$4,$S524-4,0))</f>
        <v/>
      </c>
      <c r="J524" s="248" t="str">
        <f ca="1">IF(ISERROR($S524),"",OFFSET('Smelter Reference List'!$I$4,$S524-4,0))</f>
        <v/>
      </c>
      <c r="K524" s="245"/>
      <c r="L524" s="245"/>
      <c r="M524" s="245"/>
      <c r="N524" s="245"/>
      <c r="O524" s="245"/>
      <c r="P524" s="245"/>
      <c r="Q524" s="246"/>
      <c r="R524" s="233"/>
      <c r="S524" s="234" t="e">
        <f>IF(C524="",NA(),MATCH($B524&amp;$C524,'Smelter Reference List'!$J:$J,0))</f>
        <v>#N/A</v>
      </c>
      <c r="T524" s="235"/>
      <c r="U524" s="235">
        <f t="shared" ca="1" si="16"/>
        <v>0</v>
      </c>
      <c r="V524" s="235"/>
      <c r="W524" s="235"/>
      <c r="Y524" s="228" t="str">
        <f t="shared" si="17"/>
        <v/>
      </c>
    </row>
    <row r="525" spans="1:25" s="228" customFormat="1" ht="20.399999999999999">
      <c r="A525" s="257"/>
      <c r="B525" s="232" t="str">
        <f>IF(LEN(A525)=0,"",INDEX('Smelter Reference List'!$A:$A,MATCH($A525,'Smelter Reference List'!$E:$E,0)))</f>
        <v/>
      </c>
      <c r="C525" s="297" t="str">
        <f>IF(LEN(A525)=0,"",INDEX('Smelter Reference List'!$C:$C,MATCH($A525,'Smelter Reference List'!$E:$E,0)))</f>
        <v/>
      </c>
      <c r="D525" s="161" t="str">
        <f ca="1">IF(ISERROR($S525),"",OFFSET('Smelter Reference List'!$C$4,$S525-4,0)&amp;"")</f>
        <v/>
      </c>
      <c r="E525" s="161" t="str">
        <f ca="1">IF(ISERROR($S525),"",OFFSET('Smelter Reference List'!$D$4,$S525-4,0)&amp;"")</f>
        <v/>
      </c>
      <c r="F525" s="161" t="str">
        <f ca="1">IF(ISERROR($S525),"",OFFSET('Smelter Reference List'!$E$4,$S525-4,0))</f>
        <v/>
      </c>
      <c r="G525" s="161" t="str">
        <f ca="1">IF(C525=$U$4,"Enter smelter details", IF(ISERROR($S525),"",OFFSET('Smelter Reference List'!$F$4,$S525-4,0)))</f>
        <v/>
      </c>
      <c r="H525" s="247" t="str">
        <f ca="1">IF(ISERROR($S525),"",OFFSET('Smelter Reference List'!$G$4,$S525-4,0))</f>
        <v/>
      </c>
      <c r="I525" s="248" t="str">
        <f ca="1">IF(ISERROR($S525),"",OFFSET('Smelter Reference List'!$H$4,$S525-4,0))</f>
        <v/>
      </c>
      <c r="J525" s="248" t="str">
        <f ca="1">IF(ISERROR($S525),"",OFFSET('Smelter Reference List'!$I$4,$S525-4,0))</f>
        <v/>
      </c>
      <c r="K525" s="245"/>
      <c r="L525" s="245"/>
      <c r="M525" s="245"/>
      <c r="N525" s="245"/>
      <c r="O525" s="245"/>
      <c r="P525" s="245"/>
      <c r="Q525" s="246"/>
      <c r="R525" s="233"/>
      <c r="S525" s="234" t="e">
        <f>IF(C525="",NA(),MATCH($B525&amp;$C525,'Smelter Reference List'!$J:$J,0))</f>
        <v>#N/A</v>
      </c>
      <c r="T525" s="235"/>
      <c r="U525" s="235">
        <f t="shared" ca="1" si="16"/>
        <v>0</v>
      </c>
      <c r="V525" s="235"/>
      <c r="W525" s="235"/>
      <c r="Y525" s="228" t="str">
        <f t="shared" si="17"/>
        <v/>
      </c>
    </row>
    <row r="526" spans="1:25" s="228" customFormat="1" ht="20.399999999999999">
      <c r="A526" s="257"/>
      <c r="B526" s="232" t="str">
        <f>IF(LEN(A526)=0,"",INDEX('Smelter Reference List'!$A:$A,MATCH($A526,'Smelter Reference List'!$E:$E,0)))</f>
        <v/>
      </c>
      <c r="C526" s="297" t="str">
        <f>IF(LEN(A526)=0,"",INDEX('Smelter Reference List'!$C:$C,MATCH($A526,'Smelter Reference List'!$E:$E,0)))</f>
        <v/>
      </c>
      <c r="D526" s="161" t="str">
        <f ca="1">IF(ISERROR($S526),"",OFFSET('Smelter Reference List'!$C$4,$S526-4,0)&amp;"")</f>
        <v/>
      </c>
      <c r="E526" s="161" t="str">
        <f ca="1">IF(ISERROR($S526),"",OFFSET('Smelter Reference List'!$D$4,$S526-4,0)&amp;"")</f>
        <v/>
      </c>
      <c r="F526" s="161" t="str">
        <f ca="1">IF(ISERROR($S526),"",OFFSET('Smelter Reference List'!$E$4,$S526-4,0))</f>
        <v/>
      </c>
      <c r="G526" s="161" t="str">
        <f ca="1">IF(C526=$U$4,"Enter smelter details", IF(ISERROR($S526),"",OFFSET('Smelter Reference List'!$F$4,$S526-4,0)))</f>
        <v/>
      </c>
      <c r="H526" s="247" t="str">
        <f ca="1">IF(ISERROR($S526),"",OFFSET('Smelter Reference List'!$G$4,$S526-4,0))</f>
        <v/>
      </c>
      <c r="I526" s="248" t="str">
        <f ca="1">IF(ISERROR($S526),"",OFFSET('Smelter Reference List'!$H$4,$S526-4,0))</f>
        <v/>
      </c>
      <c r="J526" s="248" t="str">
        <f ca="1">IF(ISERROR($S526),"",OFFSET('Smelter Reference List'!$I$4,$S526-4,0))</f>
        <v/>
      </c>
      <c r="K526" s="245"/>
      <c r="L526" s="245"/>
      <c r="M526" s="245"/>
      <c r="N526" s="245"/>
      <c r="O526" s="245"/>
      <c r="P526" s="245"/>
      <c r="Q526" s="246"/>
      <c r="R526" s="233"/>
      <c r="S526" s="234" t="e">
        <f>IF(C526="",NA(),MATCH($B526&amp;$C526,'Smelter Reference List'!$J:$J,0))</f>
        <v>#N/A</v>
      </c>
      <c r="T526" s="235"/>
      <c r="U526" s="235">
        <f t="shared" ca="1" si="16"/>
        <v>0</v>
      </c>
      <c r="V526" s="235"/>
      <c r="W526" s="235"/>
      <c r="Y526" s="228" t="str">
        <f t="shared" si="17"/>
        <v/>
      </c>
    </row>
    <row r="527" spans="1:25" s="228" customFormat="1" ht="20.399999999999999">
      <c r="A527" s="257"/>
      <c r="B527" s="232" t="str">
        <f>IF(LEN(A527)=0,"",INDEX('Smelter Reference List'!$A:$A,MATCH($A527,'Smelter Reference List'!$E:$E,0)))</f>
        <v/>
      </c>
      <c r="C527" s="297" t="str">
        <f>IF(LEN(A527)=0,"",INDEX('Smelter Reference List'!$C:$C,MATCH($A527,'Smelter Reference List'!$E:$E,0)))</f>
        <v/>
      </c>
      <c r="D527" s="161" t="str">
        <f ca="1">IF(ISERROR($S527),"",OFFSET('Smelter Reference List'!$C$4,$S527-4,0)&amp;"")</f>
        <v/>
      </c>
      <c r="E527" s="161" t="str">
        <f ca="1">IF(ISERROR($S527),"",OFFSET('Smelter Reference List'!$D$4,$S527-4,0)&amp;"")</f>
        <v/>
      </c>
      <c r="F527" s="161" t="str">
        <f ca="1">IF(ISERROR($S527),"",OFFSET('Smelter Reference List'!$E$4,$S527-4,0))</f>
        <v/>
      </c>
      <c r="G527" s="161" t="str">
        <f ca="1">IF(C527=$U$4,"Enter smelter details", IF(ISERROR($S527),"",OFFSET('Smelter Reference List'!$F$4,$S527-4,0)))</f>
        <v/>
      </c>
      <c r="H527" s="247" t="str">
        <f ca="1">IF(ISERROR($S527),"",OFFSET('Smelter Reference List'!$G$4,$S527-4,0))</f>
        <v/>
      </c>
      <c r="I527" s="248" t="str">
        <f ca="1">IF(ISERROR($S527),"",OFFSET('Smelter Reference List'!$H$4,$S527-4,0))</f>
        <v/>
      </c>
      <c r="J527" s="248" t="str">
        <f ca="1">IF(ISERROR($S527),"",OFFSET('Smelter Reference List'!$I$4,$S527-4,0))</f>
        <v/>
      </c>
      <c r="K527" s="245"/>
      <c r="L527" s="245"/>
      <c r="M527" s="245"/>
      <c r="N527" s="245"/>
      <c r="O527" s="245"/>
      <c r="P527" s="245"/>
      <c r="Q527" s="246"/>
      <c r="R527" s="233"/>
      <c r="S527" s="234" t="e">
        <f>IF(C527="",NA(),MATCH($B527&amp;$C527,'Smelter Reference List'!$J:$J,0))</f>
        <v>#N/A</v>
      </c>
      <c r="T527" s="235"/>
      <c r="U527" s="235">
        <f t="shared" ca="1" si="16"/>
        <v>0</v>
      </c>
      <c r="V527" s="235"/>
      <c r="W527" s="235"/>
      <c r="Y527" s="228" t="str">
        <f t="shared" si="17"/>
        <v/>
      </c>
    </row>
    <row r="528" spans="1:25" s="228" customFormat="1" ht="20.399999999999999">
      <c r="A528" s="257"/>
      <c r="B528" s="232" t="str">
        <f>IF(LEN(A528)=0,"",INDEX('Smelter Reference List'!$A:$A,MATCH($A528,'Smelter Reference List'!$E:$E,0)))</f>
        <v/>
      </c>
      <c r="C528" s="297" t="str">
        <f>IF(LEN(A528)=0,"",INDEX('Smelter Reference List'!$C:$C,MATCH($A528,'Smelter Reference List'!$E:$E,0)))</f>
        <v/>
      </c>
      <c r="D528" s="161" t="str">
        <f ca="1">IF(ISERROR($S528),"",OFFSET('Smelter Reference List'!$C$4,$S528-4,0)&amp;"")</f>
        <v/>
      </c>
      <c r="E528" s="161" t="str">
        <f ca="1">IF(ISERROR($S528),"",OFFSET('Smelter Reference List'!$D$4,$S528-4,0)&amp;"")</f>
        <v/>
      </c>
      <c r="F528" s="161" t="str">
        <f ca="1">IF(ISERROR($S528),"",OFFSET('Smelter Reference List'!$E$4,$S528-4,0))</f>
        <v/>
      </c>
      <c r="G528" s="161" t="str">
        <f ca="1">IF(C528=$U$4,"Enter smelter details", IF(ISERROR($S528),"",OFFSET('Smelter Reference List'!$F$4,$S528-4,0)))</f>
        <v/>
      </c>
      <c r="H528" s="247" t="str">
        <f ca="1">IF(ISERROR($S528),"",OFFSET('Smelter Reference List'!$G$4,$S528-4,0))</f>
        <v/>
      </c>
      <c r="I528" s="248" t="str">
        <f ca="1">IF(ISERROR($S528),"",OFFSET('Smelter Reference List'!$H$4,$S528-4,0))</f>
        <v/>
      </c>
      <c r="J528" s="248" t="str">
        <f ca="1">IF(ISERROR($S528),"",OFFSET('Smelter Reference List'!$I$4,$S528-4,0))</f>
        <v/>
      </c>
      <c r="K528" s="245"/>
      <c r="L528" s="245"/>
      <c r="M528" s="245"/>
      <c r="N528" s="245"/>
      <c r="O528" s="245"/>
      <c r="P528" s="245"/>
      <c r="Q528" s="246"/>
      <c r="R528" s="233"/>
      <c r="S528" s="234" t="e">
        <f>IF(C528="",NA(),MATCH($B528&amp;$C528,'Smelter Reference List'!$J:$J,0))</f>
        <v>#N/A</v>
      </c>
      <c r="T528" s="235"/>
      <c r="U528" s="235">
        <f t="shared" ca="1" si="16"/>
        <v>0</v>
      </c>
      <c r="V528" s="235"/>
      <c r="W528" s="235"/>
      <c r="Y528" s="228" t="str">
        <f t="shared" si="17"/>
        <v/>
      </c>
    </row>
    <row r="529" spans="1:25" s="228" customFormat="1" ht="20.399999999999999">
      <c r="A529" s="257"/>
      <c r="B529" s="232" t="str">
        <f>IF(LEN(A529)=0,"",INDEX('Smelter Reference List'!$A:$A,MATCH($A529,'Smelter Reference List'!$E:$E,0)))</f>
        <v/>
      </c>
      <c r="C529" s="297" t="str">
        <f>IF(LEN(A529)=0,"",INDEX('Smelter Reference List'!$C:$C,MATCH($A529,'Smelter Reference List'!$E:$E,0)))</f>
        <v/>
      </c>
      <c r="D529" s="161" t="str">
        <f ca="1">IF(ISERROR($S529),"",OFFSET('Smelter Reference List'!$C$4,$S529-4,0)&amp;"")</f>
        <v/>
      </c>
      <c r="E529" s="161" t="str">
        <f ca="1">IF(ISERROR($S529),"",OFFSET('Smelter Reference List'!$D$4,$S529-4,0)&amp;"")</f>
        <v/>
      </c>
      <c r="F529" s="161" t="str">
        <f ca="1">IF(ISERROR($S529),"",OFFSET('Smelter Reference List'!$E$4,$S529-4,0))</f>
        <v/>
      </c>
      <c r="G529" s="161" t="str">
        <f ca="1">IF(C529=$U$4,"Enter smelter details", IF(ISERROR($S529),"",OFFSET('Smelter Reference List'!$F$4,$S529-4,0)))</f>
        <v/>
      </c>
      <c r="H529" s="247" t="str">
        <f ca="1">IF(ISERROR($S529),"",OFFSET('Smelter Reference List'!$G$4,$S529-4,0))</f>
        <v/>
      </c>
      <c r="I529" s="248" t="str">
        <f ca="1">IF(ISERROR($S529),"",OFFSET('Smelter Reference List'!$H$4,$S529-4,0))</f>
        <v/>
      </c>
      <c r="J529" s="248" t="str">
        <f ca="1">IF(ISERROR($S529),"",OFFSET('Smelter Reference List'!$I$4,$S529-4,0))</f>
        <v/>
      </c>
      <c r="K529" s="245"/>
      <c r="L529" s="245"/>
      <c r="M529" s="245"/>
      <c r="N529" s="245"/>
      <c r="O529" s="245"/>
      <c r="P529" s="245"/>
      <c r="Q529" s="246"/>
      <c r="R529" s="233"/>
      <c r="S529" s="234" t="e">
        <f>IF(C529="",NA(),MATCH($B529&amp;$C529,'Smelter Reference List'!$J:$J,0))</f>
        <v>#N/A</v>
      </c>
      <c r="T529" s="235"/>
      <c r="U529" s="235">
        <f t="shared" ca="1" si="16"/>
        <v>0</v>
      </c>
      <c r="V529" s="235"/>
      <c r="W529" s="235"/>
      <c r="Y529" s="228" t="str">
        <f t="shared" si="17"/>
        <v/>
      </c>
    </row>
    <row r="530" spans="1:25" s="228" customFormat="1" ht="20.399999999999999">
      <c r="A530" s="257"/>
      <c r="B530" s="232" t="str">
        <f>IF(LEN(A530)=0,"",INDEX('Smelter Reference List'!$A:$A,MATCH($A530,'Smelter Reference List'!$E:$E,0)))</f>
        <v/>
      </c>
      <c r="C530" s="297" t="str">
        <f>IF(LEN(A530)=0,"",INDEX('Smelter Reference List'!$C:$C,MATCH($A530,'Smelter Reference List'!$E:$E,0)))</f>
        <v/>
      </c>
      <c r="D530" s="161" t="str">
        <f ca="1">IF(ISERROR($S530),"",OFFSET('Smelter Reference List'!$C$4,$S530-4,0)&amp;"")</f>
        <v/>
      </c>
      <c r="E530" s="161" t="str">
        <f ca="1">IF(ISERROR($S530),"",OFFSET('Smelter Reference List'!$D$4,$S530-4,0)&amp;"")</f>
        <v/>
      </c>
      <c r="F530" s="161" t="str">
        <f ca="1">IF(ISERROR($S530),"",OFFSET('Smelter Reference List'!$E$4,$S530-4,0))</f>
        <v/>
      </c>
      <c r="G530" s="161" t="str">
        <f ca="1">IF(C530=$U$4,"Enter smelter details", IF(ISERROR($S530),"",OFFSET('Smelter Reference List'!$F$4,$S530-4,0)))</f>
        <v/>
      </c>
      <c r="H530" s="247" t="str">
        <f ca="1">IF(ISERROR($S530),"",OFFSET('Smelter Reference List'!$G$4,$S530-4,0))</f>
        <v/>
      </c>
      <c r="I530" s="248" t="str">
        <f ca="1">IF(ISERROR($S530),"",OFFSET('Smelter Reference List'!$H$4,$S530-4,0))</f>
        <v/>
      </c>
      <c r="J530" s="248" t="str">
        <f ca="1">IF(ISERROR($S530),"",OFFSET('Smelter Reference List'!$I$4,$S530-4,0))</f>
        <v/>
      </c>
      <c r="K530" s="245"/>
      <c r="L530" s="245"/>
      <c r="M530" s="245"/>
      <c r="N530" s="245"/>
      <c r="O530" s="245"/>
      <c r="P530" s="245"/>
      <c r="Q530" s="246"/>
      <c r="R530" s="233"/>
      <c r="S530" s="234" t="e">
        <f>IF(C530="",NA(),MATCH($B530&amp;$C530,'Smelter Reference List'!$J:$J,0))</f>
        <v>#N/A</v>
      </c>
      <c r="T530" s="235"/>
      <c r="U530" s="235">
        <f t="shared" ca="1" si="16"/>
        <v>0</v>
      </c>
      <c r="V530" s="235"/>
      <c r="W530" s="235"/>
      <c r="Y530" s="228" t="str">
        <f t="shared" si="17"/>
        <v/>
      </c>
    </row>
    <row r="531" spans="1:25" s="228" customFormat="1" ht="20.399999999999999">
      <c r="A531" s="257"/>
      <c r="B531" s="232" t="str">
        <f>IF(LEN(A531)=0,"",INDEX('Smelter Reference List'!$A:$A,MATCH($A531,'Smelter Reference List'!$E:$E,0)))</f>
        <v/>
      </c>
      <c r="C531" s="297" t="str">
        <f>IF(LEN(A531)=0,"",INDEX('Smelter Reference List'!$C:$C,MATCH($A531,'Smelter Reference List'!$E:$E,0)))</f>
        <v/>
      </c>
      <c r="D531" s="161" t="str">
        <f ca="1">IF(ISERROR($S531),"",OFFSET('Smelter Reference List'!$C$4,$S531-4,0)&amp;"")</f>
        <v/>
      </c>
      <c r="E531" s="161" t="str">
        <f ca="1">IF(ISERROR($S531),"",OFFSET('Smelter Reference List'!$D$4,$S531-4,0)&amp;"")</f>
        <v/>
      </c>
      <c r="F531" s="161" t="str">
        <f ca="1">IF(ISERROR($S531),"",OFFSET('Smelter Reference List'!$E$4,$S531-4,0))</f>
        <v/>
      </c>
      <c r="G531" s="161" t="str">
        <f ca="1">IF(C531=$U$4,"Enter smelter details", IF(ISERROR($S531),"",OFFSET('Smelter Reference List'!$F$4,$S531-4,0)))</f>
        <v/>
      </c>
      <c r="H531" s="247" t="str">
        <f ca="1">IF(ISERROR($S531),"",OFFSET('Smelter Reference List'!$G$4,$S531-4,0))</f>
        <v/>
      </c>
      <c r="I531" s="248" t="str">
        <f ca="1">IF(ISERROR($S531),"",OFFSET('Smelter Reference List'!$H$4,$S531-4,0))</f>
        <v/>
      </c>
      <c r="J531" s="248" t="str">
        <f ca="1">IF(ISERROR($S531),"",OFFSET('Smelter Reference List'!$I$4,$S531-4,0))</f>
        <v/>
      </c>
      <c r="K531" s="245"/>
      <c r="L531" s="245"/>
      <c r="M531" s="245"/>
      <c r="N531" s="245"/>
      <c r="O531" s="245"/>
      <c r="P531" s="245"/>
      <c r="Q531" s="246"/>
      <c r="R531" s="233"/>
      <c r="S531" s="234" t="e">
        <f>IF(C531="",NA(),MATCH($B531&amp;$C531,'Smelter Reference List'!$J:$J,0))</f>
        <v>#N/A</v>
      </c>
      <c r="T531" s="235"/>
      <c r="U531" s="235">
        <f t="shared" ca="1" si="16"/>
        <v>0</v>
      </c>
      <c r="V531" s="235"/>
      <c r="W531" s="235"/>
      <c r="Y531" s="228" t="str">
        <f t="shared" si="17"/>
        <v/>
      </c>
    </row>
    <row r="532" spans="1:25" s="228" customFormat="1" ht="20.399999999999999">
      <c r="A532" s="257"/>
      <c r="B532" s="232" t="str">
        <f>IF(LEN(A532)=0,"",INDEX('Smelter Reference List'!$A:$A,MATCH($A532,'Smelter Reference List'!$E:$E,0)))</f>
        <v/>
      </c>
      <c r="C532" s="297" t="str">
        <f>IF(LEN(A532)=0,"",INDEX('Smelter Reference List'!$C:$C,MATCH($A532,'Smelter Reference List'!$E:$E,0)))</f>
        <v/>
      </c>
      <c r="D532" s="161" t="str">
        <f ca="1">IF(ISERROR($S532),"",OFFSET('Smelter Reference List'!$C$4,$S532-4,0)&amp;"")</f>
        <v/>
      </c>
      <c r="E532" s="161" t="str">
        <f ca="1">IF(ISERROR($S532),"",OFFSET('Smelter Reference List'!$D$4,$S532-4,0)&amp;"")</f>
        <v/>
      </c>
      <c r="F532" s="161" t="str">
        <f ca="1">IF(ISERROR($S532),"",OFFSET('Smelter Reference List'!$E$4,$S532-4,0))</f>
        <v/>
      </c>
      <c r="G532" s="161" t="str">
        <f ca="1">IF(C532=$U$4,"Enter smelter details", IF(ISERROR($S532),"",OFFSET('Smelter Reference List'!$F$4,$S532-4,0)))</f>
        <v/>
      </c>
      <c r="H532" s="247" t="str">
        <f ca="1">IF(ISERROR($S532),"",OFFSET('Smelter Reference List'!$G$4,$S532-4,0))</f>
        <v/>
      </c>
      <c r="I532" s="248" t="str">
        <f ca="1">IF(ISERROR($S532),"",OFFSET('Smelter Reference List'!$H$4,$S532-4,0))</f>
        <v/>
      </c>
      <c r="J532" s="248" t="str">
        <f ca="1">IF(ISERROR($S532),"",OFFSET('Smelter Reference List'!$I$4,$S532-4,0))</f>
        <v/>
      </c>
      <c r="K532" s="245"/>
      <c r="L532" s="245"/>
      <c r="M532" s="245"/>
      <c r="N532" s="245"/>
      <c r="O532" s="245"/>
      <c r="P532" s="245"/>
      <c r="Q532" s="246"/>
      <c r="R532" s="233"/>
      <c r="S532" s="234" t="e">
        <f>IF(C532="",NA(),MATCH($B532&amp;$C532,'Smelter Reference List'!$J:$J,0))</f>
        <v>#N/A</v>
      </c>
      <c r="T532" s="235"/>
      <c r="U532" s="235">
        <f t="shared" ca="1" si="16"/>
        <v>0</v>
      </c>
      <c r="V532" s="235"/>
      <c r="W532" s="235"/>
      <c r="Y532" s="228" t="str">
        <f t="shared" si="17"/>
        <v/>
      </c>
    </row>
    <row r="533" spans="1:25" s="228" customFormat="1" ht="20.399999999999999">
      <c r="A533" s="257"/>
      <c r="B533" s="232" t="str">
        <f>IF(LEN(A533)=0,"",INDEX('Smelter Reference List'!$A:$A,MATCH($A533,'Smelter Reference List'!$E:$E,0)))</f>
        <v/>
      </c>
      <c r="C533" s="297" t="str">
        <f>IF(LEN(A533)=0,"",INDEX('Smelter Reference List'!$C:$C,MATCH($A533,'Smelter Reference List'!$E:$E,0)))</f>
        <v/>
      </c>
      <c r="D533" s="161" t="str">
        <f ca="1">IF(ISERROR($S533),"",OFFSET('Smelter Reference List'!$C$4,$S533-4,0)&amp;"")</f>
        <v/>
      </c>
      <c r="E533" s="161" t="str">
        <f ca="1">IF(ISERROR($S533),"",OFFSET('Smelter Reference List'!$D$4,$S533-4,0)&amp;"")</f>
        <v/>
      </c>
      <c r="F533" s="161" t="str">
        <f ca="1">IF(ISERROR($S533),"",OFFSET('Smelter Reference List'!$E$4,$S533-4,0))</f>
        <v/>
      </c>
      <c r="G533" s="161" t="str">
        <f ca="1">IF(C533=$U$4,"Enter smelter details", IF(ISERROR($S533),"",OFFSET('Smelter Reference List'!$F$4,$S533-4,0)))</f>
        <v/>
      </c>
      <c r="H533" s="247" t="str">
        <f ca="1">IF(ISERROR($S533),"",OFFSET('Smelter Reference List'!$G$4,$S533-4,0))</f>
        <v/>
      </c>
      <c r="I533" s="248" t="str">
        <f ca="1">IF(ISERROR($S533),"",OFFSET('Smelter Reference List'!$H$4,$S533-4,0))</f>
        <v/>
      </c>
      <c r="J533" s="248" t="str">
        <f ca="1">IF(ISERROR($S533),"",OFFSET('Smelter Reference List'!$I$4,$S533-4,0))</f>
        <v/>
      </c>
      <c r="K533" s="245"/>
      <c r="L533" s="245"/>
      <c r="M533" s="245"/>
      <c r="N533" s="245"/>
      <c r="O533" s="245"/>
      <c r="P533" s="245"/>
      <c r="Q533" s="246"/>
      <c r="R533" s="233"/>
      <c r="S533" s="234" t="e">
        <f>IF(C533="",NA(),MATCH($B533&amp;$C533,'Smelter Reference List'!$J:$J,0))</f>
        <v>#N/A</v>
      </c>
      <c r="T533" s="235"/>
      <c r="U533" s="235">
        <f t="shared" ca="1" si="16"/>
        <v>0</v>
      </c>
      <c r="V533" s="235"/>
      <c r="W533" s="235"/>
      <c r="Y533" s="228" t="str">
        <f t="shared" si="17"/>
        <v/>
      </c>
    </row>
    <row r="534" spans="1:25" s="228" customFormat="1" ht="20.399999999999999">
      <c r="A534" s="257"/>
      <c r="B534" s="232" t="str">
        <f>IF(LEN(A534)=0,"",INDEX('Smelter Reference List'!$A:$A,MATCH($A534,'Smelter Reference List'!$E:$E,0)))</f>
        <v/>
      </c>
      <c r="C534" s="297" t="str">
        <f>IF(LEN(A534)=0,"",INDEX('Smelter Reference List'!$C:$C,MATCH($A534,'Smelter Reference List'!$E:$E,0)))</f>
        <v/>
      </c>
      <c r="D534" s="161" t="str">
        <f ca="1">IF(ISERROR($S534),"",OFFSET('Smelter Reference List'!$C$4,$S534-4,0)&amp;"")</f>
        <v/>
      </c>
      <c r="E534" s="161" t="str">
        <f ca="1">IF(ISERROR($S534),"",OFFSET('Smelter Reference List'!$D$4,$S534-4,0)&amp;"")</f>
        <v/>
      </c>
      <c r="F534" s="161" t="str">
        <f ca="1">IF(ISERROR($S534),"",OFFSET('Smelter Reference List'!$E$4,$S534-4,0))</f>
        <v/>
      </c>
      <c r="G534" s="161" t="str">
        <f ca="1">IF(C534=$U$4,"Enter smelter details", IF(ISERROR($S534),"",OFFSET('Smelter Reference List'!$F$4,$S534-4,0)))</f>
        <v/>
      </c>
      <c r="H534" s="247" t="str">
        <f ca="1">IF(ISERROR($S534),"",OFFSET('Smelter Reference List'!$G$4,$S534-4,0))</f>
        <v/>
      </c>
      <c r="I534" s="248" t="str">
        <f ca="1">IF(ISERROR($S534),"",OFFSET('Smelter Reference List'!$H$4,$S534-4,0))</f>
        <v/>
      </c>
      <c r="J534" s="248" t="str">
        <f ca="1">IF(ISERROR($S534),"",OFFSET('Smelter Reference List'!$I$4,$S534-4,0))</f>
        <v/>
      </c>
      <c r="K534" s="245"/>
      <c r="L534" s="245"/>
      <c r="M534" s="245"/>
      <c r="N534" s="245"/>
      <c r="O534" s="245"/>
      <c r="P534" s="245"/>
      <c r="Q534" s="246"/>
      <c r="R534" s="233"/>
      <c r="S534" s="234" t="e">
        <f>IF(C534="",NA(),MATCH($B534&amp;$C534,'Smelter Reference List'!$J:$J,0))</f>
        <v>#N/A</v>
      </c>
      <c r="T534" s="235"/>
      <c r="U534" s="235">
        <f t="shared" ca="1" si="16"/>
        <v>0</v>
      </c>
      <c r="V534" s="235"/>
      <c r="W534" s="235"/>
      <c r="Y534" s="228" t="str">
        <f t="shared" si="17"/>
        <v/>
      </c>
    </row>
    <row r="535" spans="1:25" s="228" customFormat="1" ht="20.399999999999999">
      <c r="A535" s="257"/>
      <c r="B535" s="232" t="str">
        <f>IF(LEN(A535)=0,"",INDEX('Smelter Reference List'!$A:$A,MATCH($A535,'Smelter Reference List'!$E:$E,0)))</f>
        <v/>
      </c>
      <c r="C535" s="297" t="str">
        <f>IF(LEN(A535)=0,"",INDEX('Smelter Reference List'!$C:$C,MATCH($A535,'Smelter Reference List'!$E:$E,0)))</f>
        <v/>
      </c>
      <c r="D535" s="161" t="str">
        <f ca="1">IF(ISERROR($S535),"",OFFSET('Smelter Reference List'!$C$4,$S535-4,0)&amp;"")</f>
        <v/>
      </c>
      <c r="E535" s="161" t="str">
        <f ca="1">IF(ISERROR($S535),"",OFFSET('Smelter Reference List'!$D$4,$S535-4,0)&amp;"")</f>
        <v/>
      </c>
      <c r="F535" s="161" t="str">
        <f ca="1">IF(ISERROR($S535),"",OFFSET('Smelter Reference List'!$E$4,$S535-4,0))</f>
        <v/>
      </c>
      <c r="G535" s="161" t="str">
        <f ca="1">IF(C535=$U$4,"Enter smelter details", IF(ISERROR($S535),"",OFFSET('Smelter Reference List'!$F$4,$S535-4,0)))</f>
        <v/>
      </c>
      <c r="H535" s="247" t="str">
        <f ca="1">IF(ISERROR($S535),"",OFFSET('Smelter Reference List'!$G$4,$S535-4,0))</f>
        <v/>
      </c>
      <c r="I535" s="248" t="str">
        <f ca="1">IF(ISERROR($S535),"",OFFSET('Smelter Reference List'!$H$4,$S535-4,0))</f>
        <v/>
      </c>
      <c r="J535" s="248" t="str">
        <f ca="1">IF(ISERROR($S535),"",OFFSET('Smelter Reference List'!$I$4,$S535-4,0))</f>
        <v/>
      </c>
      <c r="K535" s="245"/>
      <c r="L535" s="245"/>
      <c r="M535" s="245"/>
      <c r="N535" s="245"/>
      <c r="O535" s="245"/>
      <c r="P535" s="245"/>
      <c r="Q535" s="246"/>
      <c r="R535" s="233"/>
      <c r="S535" s="234" t="e">
        <f>IF(C535="",NA(),MATCH($B535&amp;$C535,'Smelter Reference List'!$J:$J,0))</f>
        <v>#N/A</v>
      </c>
      <c r="T535" s="235"/>
      <c r="U535" s="235">
        <f t="shared" ca="1" si="16"/>
        <v>0</v>
      </c>
      <c r="V535" s="235"/>
      <c r="W535" s="235"/>
      <c r="Y535" s="228" t="str">
        <f t="shared" si="17"/>
        <v/>
      </c>
    </row>
    <row r="536" spans="1:25" s="228" customFormat="1" ht="20.399999999999999">
      <c r="A536" s="257"/>
      <c r="B536" s="232" t="str">
        <f>IF(LEN(A536)=0,"",INDEX('Smelter Reference List'!$A:$A,MATCH($A536,'Smelter Reference List'!$E:$E,0)))</f>
        <v/>
      </c>
      <c r="C536" s="297" t="str">
        <f>IF(LEN(A536)=0,"",INDEX('Smelter Reference List'!$C:$C,MATCH($A536,'Smelter Reference List'!$E:$E,0)))</f>
        <v/>
      </c>
      <c r="D536" s="161" t="str">
        <f ca="1">IF(ISERROR($S536),"",OFFSET('Smelter Reference List'!$C$4,$S536-4,0)&amp;"")</f>
        <v/>
      </c>
      <c r="E536" s="161" t="str">
        <f ca="1">IF(ISERROR($S536),"",OFFSET('Smelter Reference List'!$D$4,$S536-4,0)&amp;"")</f>
        <v/>
      </c>
      <c r="F536" s="161" t="str">
        <f ca="1">IF(ISERROR($S536),"",OFFSET('Smelter Reference List'!$E$4,$S536-4,0))</f>
        <v/>
      </c>
      <c r="G536" s="161" t="str">
        <f ca="1">IF(C536=$U$4,"Enter smelter details", IF(ISERROR($S536),"",OFFSET('Smelter Reference List'!$F$4,$S536-4,0)))</f>
        <v/>
      </c>
      <c r="H536" s="247" t="str">
        <f ca="1">IF(ISERROR($S536),"",OFFSET('Smelter Reference List'!$G$4,$S536-4,0))</f>
        <v/>
      </c>
      <c r="I536" s="248" t="str">
        <f ca="1">IF(ISERROR($S536),"",OFFSET('Smelter Reference List'!$H$4,$S536-4,0))</f>
        <v/>
      </c>
      <c r="J536" s="248" t="str">
        <f ca="1">IF(ISERROR($S536),"",OFFSET('Smelter Reference List'!$I$4,$S536-4,0))</f>
        <v/>
      </c>
      <c r="K536" s="245"/>
      <c r="L536" s="245"/>
      <c r="M536" s="245"/>
      <c r="N536" s="245"/>
      <c r="O536" s="245"/>
      <c r="P536" s="245"/>
      <c r="Q536" s="246"/>
      <c r="R536" s="233"/>
      <c r="S536" s="234" t="e">
        <f>IF(C536="",NA(),MATCH($B536&amp;$C536,'Smelter Reference List'!$J:$J,0))</f>
        <v>#N/A</v>
      </c>
      <c r="T536" s="235"/>
      <c r="U536" s="235">
        <f t="shared" ca="1" si="16"/>
        <v>0</v>
      </c>
      <c r="V536" s="235"/>
      <c r="W536" s="235"/>
      <c r="Y536" s="228" t="str">
        <f t="shared" si="17"/>
        <v/>
      </c>
    </row>
    <row r="537" spans="1:25" s="228" customFormat="1" ht="20.399999999999999">
      <c r="A537" s="257"/>
      <c r="B537" s="232" t="str">
        <f>IF(LEN(A537)=0,"",INDEX('Smelter Reference List'!$A:$A,MATCH($A537,'Smelter Reference List'!$E:$E,0)))</f>
        <v/>
      </c>
      <c r="C537" s="297" t="str">
        <f>IF(LEN(A537)=0,"",INDEX('Smelter Reference List'!$C:$C,MATCH($A537,'Smelter Reference List'!$E:$E,0)))</f>
        <v/>
      </c>
      <c r="D537" s="161" t="str">
        <f ca="1">IF(ISERROR($S537),"",OFFSET('Smelter Reference List'!$C$4,$S537-4,0)&amp;"")</f>
        <v/>
      </c>
      <c r="E537" s="161" t="str">
        <f ca="1">IF(ISERROR($S537),"",OFFSET('Smelter Reference List'!$D$4,$S537-4,0)&amp;"")</f>
        <v/>
      </c>
      <c r="F537" s="161" t="str">
        <f ca="1">IF(ISERROR($S537),"",OFFSET('Smelter Reference List'!$E$4,$S537-4,0))</f>
        <v/>
      </c>
      <c r="G537" s="161" t="str">
        <f ca="1">IF(C537=$U$4,"Enter smelter details", IF(ISERROR($S537),"",OFFSET('Smelter Reference List'!$F$4,$S537-4,0)))</f>
        <v/>
      </c>
      <c r="H537" s="247" t="str">
        <f ca="1">IF(ISERROR($S537),"",OFFSET('Smelter Reference List'!$G$4,$S537-4,0))</f>
        <v/>
      </c>
      <c r="I537" s="248" t="str">
        <f ca="1">IF(ISERROR($S537),"",OFFSET('Smelter Reference List'!$H$4,$S537-4,0))</f>
        <v/>
      </c>
      <c r="J537" s="248" t="str">
        <f ca="1">IF(ISERROR($S537),"",OFFSET('Smelter Reference List'!$I$4,$S537-4,0))</f>
        <v/>
      </c>
      <c r="K537" s="245"/>
      <c r="L537" s="245"/>
      <c r="M537" s="245"/>
      <c r="N537" s="245"/>
      <c r="O537" s="245"/>
      <c r="P537" s="245"/>
      <c r="Q537" s="246"/>
      <c r="R537" s="233"/>
      <c r="S537" s="234" t="e">
        <f>IF(C537="",NA(),MATCH($B537&amp;$C537,'Smelter Reference List'!$J:$J,0))</f>
        <v>#N/A</v>
      </c>
      <c r="T537" s="235"/>
      <c r="U537" s="235">
        <f t="shared" ca="1" si="16"/>
        <v>0</v>
      </c>
      <c r="V537" s="235"/>
      <c r="W537" s="235"/>
      <c r="Y537" s="228" t="str">
        <f t="shared" si="17"/>
        <v/>
      </c>
    </row>
    <row r="538" spans="1:25" s="228" customFormat="1" ht="20.399999999999999">
      <c r="A538" s="257"/>
      <c r="B538" s="232" t="str">
        <f>IF(LEN(A538)=0,"",INDEX('Smelter Reference List'!$A:$A,MATCH($A538,'Smelter Reference List'!$E:$E,0)))</f>
        <v/>
      </c>
      <c r="C538" s="297" t="str">
        <f>IF(LEN(A538)=0,"",INDEX('Smelter Reference List'!$C:$C,MATCH($A538,'Smelter Reference List'!$E:$E,0)))</f>
        <v/>
      </c>
      <c r="D538" s="161" t="str">
        <f ca="1">IF(ISERROR($S538),"",OFFSET('Smelter Reference List'!$C$4,$S538-4,0)&amp;"")</f>
        <v/>
      </c>
      <c r="E538" s="161" t="str">
        <f ca="1">IF(ISERROR($S538),"",OFFSET('Smelter Reference List'!$D$4,$S538-4,0)&amp;"")</f>
        <v/>
      </c>
      <c r="F538" s="161" t="str">
        <f ca="1">IF(ISERROR($S538),"",OFFSET('Smelter Reference List'!$E$4,$S538-4,0))</f>
        <v/>
      </c>
      <c r="G538" s="161" t="str">
        <f ca="1">IF(C538=$U$4,"Enter smelter details", IF(ISERROR($S538),"",OFFSET('Smelter Reference List'!$F$4,$S538-4,0)))</f>
        <v/>
      </c>
      <c r="H538" s="247" t="str">
        <f ca="1">IF(ISERROR($S538),"",OFFSET('Smelter Reference List'!$G$4,$S538-4,0))</f>
        <v/>
      </c>
      <c r="I538" s="248" t="str">
        <f ca="1">IF(ISERROR($S538),"",OFFSET('Smelter Reference List'!$H$4,$S538-4,0))</f>
        <v/>
      </c>
      <c r="J538" s="248" t="str">
        <f ca="1">IF(ISERROR($S538),"",OFFSET('Smelter Reference List'!$I$4,$S538-4,0))</f>
        <v/>
      </c>
      <c r="K538" s="245"/>
      <c r="L538" s="245"/>
      <c r="M538" s="245"/>
      <c r="N538" s="245"/>
      <c r="O538" s="245"/>
      <c r="P538" s="245"/>
      <c r="Q538" s="246"/>
      <c r="R538" s="233"/>
      <c r="S538" s="234" t="e">
        <f>IF(C538="",NA(),MATCH($B538&amp;$C538,'Smelter Reference List'!$J:$J,0))</f>
        <v>#N/A</v>
      </c>
      <c r="T538" s="235"/>
      <c r="U538" s="235">
        <f t="shared" ca="1" si="16"/>
        <v>0</v>
      </c>
      <c r="V538" s="235"/>
      <c r="W538" s="235"/>
      <c r="Y538" s="228" t="str">
        <f t="shared" si="17"/>
        <v/>
      </c>
    </row>
    <row r="539" spans="1:25" s="228" customFormat="1" ht="20.399999999999999">
      <c r="A539" s="257"/>
      <c r="B539" s="232" t="str">
        <f>IF(LEN(A539)=0,"",INDEX('Smelter Reference List'!$A:$A,MATCH($A539,'Smelter Reference List'!$E:$E,0)))</f>
        <v/>
      </c>
      <c r="C539" s="297" t="str">
        <f>IF(LEN(A539)=0,"",INDEX('Smelter Reference List'!$C:$C,MATCH($A539,'Smelter Reference List'!$E:$E,0)))</f>
        <v/>
      </c>
      <c r="D539" s="161" t="str">
        <f ca="1">IF(ISERROR($S539),"",OFFSET('Smelter Reference List'!$C$4,$S539-4,0)&amp;"")</f>
        <v/>
      </c>
      <c r="E539" s="161" t="str">
        <f ca="1">IF(ISERROR($S539),"",OFFSET('Smelter Reference List'!$D$4,$S539-4,0)&amp;"")</f>
        <v/>
      </c>
      <c r="F539" s="161" t="str">
        <f ca="1">IF(ISERROR($S539),"",OFFSET('Smelter Reference List'!$E$4,$S539-4,0))</f>
        <v/>
      </c>
      <c r="G539" s="161" t="str">
        <f ca="1">IF(C539=$U$4,"Enter smelter details", IF(ISERROR($S539),"",OFFSET('Smelter Reference List'!$F$4,$S539-4,0)))</f>
        <v/>
      </c>
      <c r="H539" s="247" t="str">
        <f ca="1">IF(ISERROR($S539),"",OFFSET('Smelter Reference List'!$G$4,$S539-4,0))</f>
        <v/>
      </c>
      <c r="I539" s="248" t="str">
        <f ca="1">IF(ISERROR($S539),"",OFFSET('Smelter Reference List'!$H$4,$S539-4,0))</f>
        <v/>
      </c>
      <c r="J539" s="248" t="str">
        <f ca="1">IF(ISERROR($S539),"",OFFSET('Smelter Reference List'!$I$4,$S539-4,0))</f>
        <v/>
      </c>
      <c r="K539" s="245"/>
      <c r="L539" s="245"/>
      <c r="M539" s="245"/>
      <c r="N539" s="245"/>
      <c r="O539" s="245"/>
      <c r="P539" s="245"/>
      <c r="Q539" s="246"/>
      <c r="R539" s="233"/>
      <c r="S539" s="234" t="e">
        <f>IF(C539="",NA(),MATCH($B539&amp;$C539,'Smelter Reference List'!$J:$J,0))</f>
        <v>#N/A</v>
      </c>
      <c r="T539" s="235"/>
      <c r="U539" s="235">
        <f t="shared" ca="1" si="16"/>
        <v>0</v>
      </c>
      <c r="V539" s="235"/>
      <c r="W539" s="235"/>
      <c r="Y539" s="228" t="str">
        <f t="shared" si="17"/>
        <v/>
      </c>
    </row>
    <row r="540" spans="1:25" s="228" customFormat="1" ht="20.399999999999999">
      <c r="A540" s="257"/>
      <c r="B540" s="232" t="str">
        <f>IF(LEN(A540)=0,"",INDEX('Smelter Reference List'!$A:$A,MATCH($A540,'Smelter Reference List'!$E:$E,0)))</f>
        <v/>
      </c>
      <c r="C540" s="297" t="str">
        <f>IF(LEN(A540)=0,"",INDEX('Smelter Reference List'!$C:$C,MATCH($A540,'Smelter Reference List'!$E:$E,0)))</f>
        <v/>
      </c>
      <c r="D540" s="161" t="str">
        <f ca="1">IF(ISERROR($S540),"",OFFSET('Smelter Reference List'!$C$4,$S540-4,0)&amp;"")</f>
        <v/>
      </c>
      <c r="E540" s="161" t="str">
        <f ca="1">IF(ISERROR($S540),"",OFFSET('Smelter Reference List'!$D$4,$S540-4,0)&amp;"")</f>
        <v/>
      </c>
      <c r="F540" s="161" t="str">
        <f ca="1">IF(ISERROR($S540),"",OFFSET('Smelter Reference List'!$E$4,$S540-4,0))</f>
        <v/>
      </c>
      <c r="G540" s="161" t="str">
        <f ca="1">IF(C540=$U$4,"Enter smelter details", IF(ISERROR($S540),"",OFFSET('Smelter Reference List'!$F$4,$S540-4,0)))</f>
        <v/>
      </c>
      <c r="H540" s="247" t="str">
        <f ca="1">IF(ISERROR($S540),"",OFFSET('Smelter Reference List'!$G$4,$S540-4,0))</f>
        <v/>
      </c>
      <c r="I540" s="248" t="str">
        <f ca="1">IF(ISERROR($S540),"",OFFSET('Smelter Reference List'!$H$4,$S540-4,0))</f>
        <v/>
      </c>
      <c r="J540" s="248" t="str">
        <f ca="1">IF(ISERROR($S540),"",OFFSET('Smelter Reference List'!$I$4,$S540-4,0))</f>
        <v/>
      </c>
      <c r="K540" s="245"/>
      <c r="L540" s="245"/>
      <c r="M540" s="245"/>
      <c r="N540" s="245"/>
      <c r="O540" s="245"/>
      <c r="P540" s="245"/>
      <c r="Q540" s="246"/>
      <c r="R540" s="233"/>
      <c r="S540" s="234" t="e">
        <f>IF(C540="",NA(),MATCH($B540&amp;$C540,'Smelter Reference List'!$J:$J,0))</f>
        <v>#N/A</v>
      </c>
      <c r="T540" s="235"/>
      <c r="U540" s="235">
        <f t="shared" ca="1" si="16"/>
        <v>0</v>
      </c>
      <c r="V540" s="235"/>
      <c r="W540" s="235"/>
      <c r="Y540" s="228" t="str">
        <f t="shared" si="17"/>
        <v/>
      </c>
    </row>
    <row r="541" spans="1:25" s="228" customFormat="1" ht="20.399999999999999">
      <c r="A541" s="257"/>
      <c r="B541" s="232" t="str">
        <f>IF(LEN(A541)=0,"",INDEX('Smelter Reference List'!$A:$A,MATCH($A541,'Smelter Reference List'!$E:$E,0)))</f>
        <v/>
      </c>
      <c r="C541" s="297" t="str">
        <f>IF(LEN(A541)=0,"",INDEX('Smelter Reference List'!$C:$C,MATCH($A541,'Smelter Reference List'!$E:$E,0)))</f>
        <v/>
      </c>
      <c r="D541" s="161" t="str">
        <f ca="1">IF(ISERROR($S541),"",OFFSET('Smelter Reference List'!$C$4,$S541-4,0)&amp;"")</f>
        <v/>
      </c>
      <c r="E541" s="161" t="str">
        <f ca="1">IF(ISERROR($S541),"",OFFSET('Smelter Reference List'!$D$4,$S541-4,0)&amp;"")</f>
        <v/>
      </c>
      <c r="F541" s="161" t="str">
        <f ca="1">IF(ISERROR($S541),"",OFFSET('Smelter Reference List'!$E$4,$S541-4,0))</f>
        <v/>
      </c>
      <c r="G541" s="161" t="str">
        <f ca="1">IF(C541=$U$4,"Enter smelter details", IF(ISERROR($S541),"",OFFSET('Smelter Reference List'!$F$4,$S541-4,0)))</f>
        <v/>
      </c>
      <c r="H541" s="247" t="str">
        <f ca="1">IF(ISERROR($S541),"",OFFSET('Smelter Reference List'!$G$4,$S541-4,0))</f>
        <v/>
      </c>
      <c r="I541" s="248" t="str">
        <f ca="1">IF(ISERROR($S541),"",OFFSET('Smelter Reference List'!$H$4,$S541-4,0))</f>
        <v/>
      </c>
      <c r="J541" s="248" t="str">
        <f ca="1">IF(ISERROR($S541),"",OFFSET('Smelter Reference List'!$I$4,$S541-4,0))</f>
        <v/>
      </c>
      <c r="K541" s="245"/>
      <c r="L541" s="245"/>
      <c r="M541" s="245"/>
      <c r="N541" s="245"/>
      <c r="O541" s="245"/>
      <c r="P541" s="245"/>
      <c r="Q541" s="246"/>
      <c r="R541" s="233"/>
      <c r="S541" s="234" t="e">
        <f>IF(C541="",NA(),MATCH($B541&amp;$C541,'Smelter Reference List'!$J:$J,0))</f>
        <v>#N/A</v>
      </c>
      <c r="T541" s="235"/>
      <c r="U541" s="235">
        <f t="shared" ca="1" si="16"/>
        <v>0</v>
      </c>
      <c r="V541" s="235"/>
      <c r="W541" s="235"/>
      <c r="Y541" s="228" t="str">
        <f t="shared" si="17"/>
        <v/>
      </c>
    </row>
    <row r="542" spans="1:25" s="228" customFormat="1" ht="20.399999999999999">
      <c r="A542" s="257"/>
      <c r="B542" s="232" t="str">
        <f>IF(LEN(A542)=0,"",INDEX('Smelter Reference List'!$A:$A,MATCH($A542,'Smelter Reference List'!$E:$E,0)))</f>
        <v/>
      </c>
      <c r="C542" s="297" t="str">
        <f>IF(LEN(A542)=0,"",INDEX('Smelter Reference List'!$C:$C,MATCH($A542,'Smelter Reference List'!$E:$E,0)))</f>
        <v/>
      </c>
      <c r="D542" s="161" t="str">
        <f ca="1">IF(ISERROR($S542),"",OFFSET('Smelter Reference List'!$C$4,$S542-4,0)&amp;"")</f>
        <v/>
      </c>
      <c r="E542" s="161" t="str">
        <f ca="1">IF(ISERROR($S542),"",OFFSET('Smelter Reference List'!$D$4,$S542-4,0)&amp;"")</f>
        <v/>
      </c>
      <c r="F542" s="161" t="str">
        <f ca="1">IF(ISERROR($S542),"",OFFSET('Smelter Reference List'!$E$4,$S542-4,0))</f>
        <v/>
      </c>
      <c r="G542" s="161" t="str">
        <f ca="1">IF(C542=$U$4,"Enter smelter details", IF(ISERROR($S542),"",OFFSET('Smelter Reference List'!$F$4,$S542-4,0)))</f>
        <v/>
      </c>
      <c r="H542" s="247" t="str">
        <f ca="1">IF(ISERROR($S542),"",OFFSET('Smelter Reference List'!$G$4,$S542-4,0))</f>
        <v/>
      </c>
      <c r="I542" s="248" t="str">
        <f ca="1">IF(ISERROR($S542),"",OFFSET('Smelter Reference List'!$H$4,$S542-4,0))</f>
        <v/>
      </c>
      <c r="J542" s="248" t="str">
        <f ca="1">IF(ISERROR($S542),"",OFFSET('Smelter Reference List'!$I$4,$S542-4,0))</f>
        <v/>
      </c>
      <c r="K542" s="245"/>
      <c r="L542" s="245"/>
      <c r="M542" s="245"/>
      <c r="N542" s="245"/>
      <c r="O542" s="245"/>
      <c r="P542" s="245"/>
      <c r="Q542" s="246"/>
      <c r="R542" s="233"/>
      <c r="S542" s="234" t="e">
        <f>IF(C542="",NA(),MATCH($B542&amp;$C542,'Smelter Reference List'!$J:$J,0))</f>
        <v>#N/A</v>
      </c>
      <c r="T542" s="235"/>
      <c r="U542" s="235">
        <f t="shared" ca="1" si="16"/>
        <v>0</v>
      </c>
      <c r="V542" s="235"/>
      <c r="W542" s="235"/>
      <c r="Y542" s="228" t="str">
        <f t="shared" si="17"/>
        <v/>
      </c>
    </row>
    <row r="543" spans="1:25" s="228" customFormat="1" ht="20.399999999999999">
      <c r="A543" s="257"/>
      <c r="B543" s="232" t="str">
        <f>IF(LEN(A543)=0,"",INDEX('Smelter Reference List'!$A:$A,MATCH($A543,'Smelter Reference List'!$E:$E,0)))</f>
        <v/>
      </c>
      <c r="C543" s="297" t="str">
        <f>IF(LEN(A543)=0,"",INDEX('Smelter Reference List'!$C:$C,MATCH($A543,'Smelter Reference List'!$E:$E,0)))</f>
        <v/>
      </c>
      <c r="D543" s="161" t="str">
        <f ca="1">IF(ISERROR($S543),"",OFFSET('Smelter Reference List'!$C$4,$S543-4,0)&amp;"")</f>
        <v/>
      </c>
      <c r="E543" s="161" t="str">
        <f ca="1">IF(ISERROR($S543),"",OFFSET('Smelter Reference List'!$D$4,$S543-4,0)&amp;"")</f>
        <v/>
      </c>
      <c r="F543" s="161" t="str">
        <f ca="1">IF(ISERROR($S543),"",OFFSET('Smelter Reference List'!$E$4,$S543-4,0))</f>
        <v/>
      </c>
      <c r="G543" s="161" t="str">
        <f ca="1">IF(C543=$U$4,"Enter smelter details", IF(ISERROR($S543),"",OFFSET('Smelter Reference List'!$F$4,$S543-4,0)))</f>
        <v/>
      </c>
      <c r="H543" s="247" t="str">
        <f ca="1">IF(ISERROR($S543),"",OFFSET('Smelter Reference List'!$G$4,$S543-4,0))</f>
        <v/>
      </c>
      <c r="I543" s="248" t="str">
        <f ca="1">IF(ISERROR($S543),"",OFFSET('Smelter Reference List'!$H$4,$S543-4,0))</f>
        <v/>
      </c>
      <c r="J543" s="248" t="str">
        <f ca="1">IF(ISERROR($S543),"",OFFSET('Smelter Reference List'!$I$4,$S543-4,0))</f>
        <v/>
      </c>
      <c r="K543" s="245"/>
      <c r="L543" s="245"/>
      <c r="M543" s="245"/>
      <c r="N543" s="245"/>
      <c r="O543" s="245"/>
      <c r="P543" s="245"/>
      <c r="Q543" s="246"/>
      <c r="R543" s="233"/>
      <c r="S543" s="234" t="e">
        <f>IF(C543="",NA(),MATCH($B543&amp;$C543,'Smelter Reference List'!$J:$J,0))</f>
        <v>#N/A</v>
      </c>
      <c r="T543" s="235"/>
      <c r="U543" s="235">
        <f t="shared" ca="1" si="16"/>
        <v>0</v>
      </c>
      <c r="V543" s="235"/>
      <c r="W543" s="235"/>
      <c r="Y543" s="228" t="str">
        <f t="shared" si="17"/>
        <v/>
      </c>
    </row>
    <row r="544" spans="1:25" s="228" customFormat="1" ht="20.399999999999999">
      <c r="A544" s="257"/>
      <c r="B544" s="232" t="str">
        <f>IF(LEN(A544)=0,"",INDEX('Smelter Reference List'!$A:$A,MATCH($A544,'Smelter Reference List'!$E:$E,0)))</f>
        <v/>
      </c>
      <c r="C544" s="297" t="str">
        <f>IF(LEN(A544)=0,"",INDEX('Smelter Reference List'!$C:$C,MATCH($A544,'Smelter Reference List'!$E:$E,0)))</f>
        <v/>
      </c>
      <c r="D544" s="161" t="str">
        <f ca="1">IF(ISERROR($S544),"",OFFSET('Smelter Reference List'!$C$4,$S544-4,0)&amp;"")</f>
        <v/>
      </c>
      <c r="E544" s="161" t="str">
        <f ca="1">IF(ISERROR($S544),"",OFFSET('Smelter Reference List'!$D$4,$S544-4,0)&amp;"")</f>
        <v/>
      </c>
      <c r="F544" s="161" t="str">
        <f ca="1">IF(ISERROR($S544),"",OFFSET('Smelter Reference List'!$E$4,$S544-4,0))</f>
        <v/>
      </c>
      <c r="G544" s="161" t="str">
        <f ca="1">IF(C544=$U$4,"Enter smelter details", IF(ISERROR($S544),"",OFFSET('Smelter Reference List'!$F$4,$S544-4,0)))</f>
        <v/>
      </c>
      <c r="H544" s="247" t="str">
        <f ca="1">IF(ISERROR($S544),"",OFFSET('Smelter Reference List'!$G$4,$S544-4,0))</f>
        <v/>
      </c>
      <c r="I544" s="248" t="str">
        <f ca="1">IF(ISERROR($S544),"",OFFSET('Smelter Reference List'!$H$4,$S544-4,0))</f>
        <v/>
      </c>
      <c r="J544" s="248" t="str">
        <f ca="1">IF(ISERROR($S544),"",OFFSET('Smelter Reference List'!$I$4,$S544-4,0))</f>
        <v/>
      </c>
      <c r="K544" s="245"/>
      <c r="L544" s="245"/>
      <c r="M544" s="245"/>
      <c r="N544" s="245"/>
      <c r="O544" s="245"/>
      <c r="P544" s="245"/>
      <c r="Q544" s="246"/>
      <c r="R544" s="233"/>
      <c r="S544" s="234" t="e">
        <f>IF(C544="",NA(),MATCH($B544&amp;$C544,'Smelter Reference List'!$J:$J,0))</f>
        <v>#N/A</v>
      </c>
      <c r="T544" s="235"/>
      <c r="U544" s="235">
        <f t="shared" ca="1" si="16"/>
        <v>0</v>
      </c>
      <c r="V544" s="235"/>
      <c r="W544" s="235"/>
      <c r="Y544" s="228" t="str">
        <f t="shared" si="17"/>
        <v/>
      </c>
    </row>
    <row r="545" spans="1:25" s="228" customFormat="1" ht="20.399999999999999">
      <c r="A545" s="257"/>
      <c r="B545" s="232" t="str">
        <f>IF(LEN(A545)=0,"",INDEX('Smelter Reference List'!$A:$A,MATCH($A545,'Smelter Reference List'!$E:$E,0)))</f>
        <v/>
      </c>
      <c r="C545" s="297" t="str">
        <f>IF(LEN(A545)=0,"",INDEX('Smelter Reference List'!$C:$C,MATCH($A545,'Smelter Reference List'!$E:$E,0)))</f>
        <v/>
      </c>
      <c r="D545" s="161" t="str">
        <f ca="1">IF(ISERROR($S545),"",OFFSET('Smelter Reference List'!$C$4,$S545-4,0)&amp;"")</f>
        <v/>
      </c>
      <c r="E545" s="161" t="str">
        <f ca="1">IF(ISERROR($S545),"",OFFSET('Smelter Reference List'!$D$4,$S545-4,0)&amp;"")</f>
        <v/>
      </c>
      <c r="F545" s="161" t="str">
        <f ca="1">IF(ISERROR($S545),"",OFFSET('Smelter Reference List'!$E$4,$S545-4,0))</f>
        <v/>
      </c>
      <c r="G545" s="161" t="str">
        <f ca="1">IF(C545=$U$4,"Enter smelter details", IF(ISERROR($S545),"",OFFSET('Smelter Reference List'!$F$4,$S545-4,0)))</f>
        <v/>
      </c>
      <c r="H545" s="247" t="str">
        <f ca="1">IF(ISERROR($S545),"",OFFSET('Smelter Reference List'!$G$4,$S545-4,0))</f>
        <v/>
      </c>
      <c r="I545" s="248" t="str">
        <f ca="1">IF(ISERROR($S545),"",OFFSET('Smelter Reference List'!$H$4,$S545-4,0))</f>
        <v/>
      </c>
      <c r="J545" s="248" t="str">
        <f ca="1">IF(ISERROR($S545),"",OFFSET('Smelter Reference List'!$I$4,$S545-4,0))</f>
        <v/>
      </c>
      <c r="K545" s="245"/>
      <c r="L545" s="245"/>
      <c r="M545" s="245"/>
      <c r="N545" s="245"/>
      <c r="O545" s="245"/>
      <c r="P545" s="245"/>
      <c r="Q545" s="246"/>
      <c r="R545" s="233"/>
      <c r="S545" s="234" t="e">
        <f>IF(C545="",NA(),MATCH($B545&amp;$C545,'Smelter Reference List'!$J:$J,0))</f>
        <v>#N/A</v>
      </c>
      <c r="T545" s="235"/>
      <c r="U545" s="235">
        <f t="shared" ca="1" si="16"/>
        <v>0</v>
      </c>
      <c r="V545" s="235"/>
      <c r="W545" s="235"/>
      <c r="Y545" s="228" t="str">
        <f t="shared" si="17"/>
        <v/>
      </c>
    </row>
    <row r="546" spans="1:25" s="228" customFormat="1" ht="20.399999999999999">
      <c r="A546" s="257"/>
      <c r="B546" s="232" t="str">
        <f>IF(LEN(A546)=0,"",INDEX('Smelter Reference List'!$A:$A,MATCH($A546,'Smelter Reference List'!$E:$E,0)))</f>
        <v/>
      </c>
      <c r="C546" s="297" t="str">
        <f>IF(LEN(A546)=0,"",INDEX('Smelter Reference List'!$C:$C,MATCH($A546,'Smelter Reference List'!$E:$E,0)))</f>
        <v/>
      </c>
      <c r="D546" s="161" t="str">
        <f ca="1">IF(ISERROR($S546),"",OFFSET('Smelter Reference List'!$C$4,$S546-4,0)&amp;"")</f>
        <v/>
      </c>
      <c r="E546" s="161" t="str">
        <f ca="1">IF(ISERROR($S546),"",OFFSET('Smelter Reference List'!$D$4,$S546-4,0)&amp;"")</f>
        <v/>
      </c>
      <c r="F546" s="161" t="str">
        <f ca="1">IF(ISERROR($S546),"",OFFSET('Smelter Reference List'!$E$4,$S546-4,0))</f>
        <v/>
      </c>
      <c r="G546" s="161" t="str">
        <f ca="1">IF(C546=$U$4,"Enter smelter details", IF(ISERROR($S546),"",OFFSET('Smelter Reference List'!$F$4,$S546-4,0)))</f>
        <v/>
      </c>
      <c r="H546" s="247" t="str">
        <f ca="1">IF(ISERROR($S546),"",OFFSET('Smelter Reference List'!$G$4,$S546-4,0))</f>
        <v/>
      </c>
      <c r="I546" s="248" t="str">
        <f ca="1">IF(ISERROR($S546),"",OFFSET('Smelter Reference List'!$H$4,$S546-4,0))</f>
        <v/>
      </c>
      <c r="J546" s="248" t="str">
        <f ca="1">IF(ISERROR($S546),"",OFFSET('Smelter Reference List'!$I$4,$S546-4,0))</f>
        <v/>
      </c>
      <c r="K546" s="245"/>
      <c r="L546" s="245"/>
      <c r="M546" s="245"/>
      <c r="N546" s="245"/>
      <c r="O546" s="245"/>
      <c r="P546" s="245"/>
      <c r="Q546" s="246"/>
      <c r="R546" s="233"/>
      <c r="S546" s="234" t="e">
        <f>IF(C546="",NA(),MATCH($B546&amp;$C546,'Smelter Reference List'!$J:$J,0))</f>
        <v>#N/A</v>
      </c>
      <c r="T546" s="235"/>
      <c r="U546" s="235">
        <f t="shared" ca="1" si="16"/>
        <v>0</v>
      </c>
      <c r="V546" s="235"/>
      <c r="W546" s="235"/>
      <c r="Y546" s="228" t="str">
        <f t="shared" si="17"/>
        <v/>
      </c>
    </row>
    <row r="547" spans="1:25" s="228" customFormat="1" ht="20.399999999999999">
      <c r="A547" s="257"/>
      <c r="B547" s="232" t="str">
        <f>IF(LEN(A547)=0,"",INDEX('Smelter Reference List'!$A:$A,MATCH($A547,'Smelter Reference List'!$E:$E,0)))</f>
        <v/>
      </c>
      <c r="C547" s="297" t="str">
        <f>IF(LEN(A547)=0,"",INDEX('Smelter Reference List'!$C:$C,MATCH($A547,'Smelter Reference List'!$E:$E,0)))</f>
        <v/>
      </c>
      <c r="D547" s="161" t="str">
        <f ca="1">IF(ISERROR($S547),"",OFFSET('Smelter Reference List'!$C$4,$S547-4,0)&amp;"")</f>
        <v/>
      </c>
      <c r="E547" s="161" t="str">
        <f ca="1">IF(ISERROR($S547),"",OFFSET('Smelter Reference List'!$D$4,$S547-4,0)&amp;"")</f>
        <v/>
      </c>
      <c r="F547" s="161" t="str">
        <f ca="1">IF(ISERROR($S547),"",OFFSET('Smelter Reference List'!$E$4,$S547-4,0))</f>
        <v/>
      </c>
      <c r="G547" s="161" t="str">
        <f ca="1">IF(C547=$U$4,"Enter smelter details", IF(ISERROR($S547),"",OFFSET('Smelter Reference List'!$F$4,$S547-4,0)))</f>
        <v/>
      </c>
      <c r="H547" s="247" t="str">
        <f ca="1">IF(ISERROR($S547),"",OFFSET('Smelter Reference List'!$G$4,$S547-4,0))</f>
        <v/>
      </c>
      <c r="I547" s="248" t="str">
        <f ca="1">IF(ISERROR($S547),"",OFFSET('Smelter Reference List'!$H$4,$S547-4,0))</f>
        <v/>
      </c>
      <c r="J547" s="248" t="str">
        <f ca="1">IF(ISERROR($S547),"",OFFSET('Smelter Reference List'!$I$4,$S547-4,0))</f>
        <v/>
      </c>
      <c r="K547" s="245"/>
      <c r="L547" s="245"/>
      <c r="M547" s="245"/>
      <c r="N547" s="245"/>
      <c r="O547" s="245"/>
      <c r="P547" s="245"/>
      <c r="Q547" s="246"/>
      <c r="R547" s="233"/>
      <c r="S547" s="234" t="e">
        <f>IF(C547="",NA(),MATCH($B547&amp;$C547,'Smelter Reference List'!$J:$J,0))</f>
        <v>#N/A</v>
      </c>
      <c r="T547" s="235"/>
      <c r="U547" s="235">
        <f t="shared" ca="1" si="16"/>
        <v>0</v>
      </c>
      <c r="V547" s="235"/>
      <c r="W547" s="235"/>
      <c r="Y547" s="228" t="str">
        <f t="shared" si="17"/>
        <v/>
      </c>
    </row>
    <row r="548" spans="1:25" s="228" customFormat="1" ht="20.399999999999999">
      <c r="A548" s="257"/>
      <c r="B548" s="232" t="str">
        <f>IF(LEN(A548)=0,"",INDEX('Smelter Reference List'!$A:$A,MATCH($A548,'Smelter Reference List'!$E:$E,0)))</f>
        <v/>
      </c>
      <c r="C548" s="297" t="str">
        <f>IF(LEN(A548)=0,"",INDEX('Smelter Reference List'!$C:$C,MATCH($A548,'Smelter Reference List'!$E:$E,0)))</f>
        <v/>
      </c>
      <c r="D548" s="161" t="str">
        <f ca="1">IF(ISERROR($S548),"",OFFSET('Smelter Reference List'!$C$4,$S548-4,0)&amp;"")</f>
        <v/>
      </c>
      <c r="E548" s="161" t="str">
        <f ca="1">IF(ISERROR($S548),"",OFFSET('Smelter Reference List'!$D$4,$S548-4,0)&amp;"")</f>
        <v/>
      </c>
      <c r="F548" s="161" t="str">
        <f ca="1">IF(ISERROR($S548),"",OFFSET('Smelter Reference List'!$E$4,$S548-4,0))</f>
        <v/>
      </c>
      <c r="G548" s="161" t="str">
        <f ca="1">IF(C548=$U$4,"Enter smelter details", IF(ISERROR($S548),"",OFFSET('Smelter Reference List'!$F$4,$S548-4,0)))</f>
        <v/>
      </c>
      <c r="H548" s="247" t="str">
        <f ca="1">IF(ISERROR($S548),"",OFFSET('Smelter Reference List'!$G$4,$S548-4,0))</f>
        <v/>
      </c>
      <c r="I548" s="248" t="str">
        <f ca="1">IF(ISERROR($S548),"",OFFSET('Smelter Reference List'!$H$4,$S548-4,0))</f>
        <v/>
      </c>
      <c r="J548" s="248" t="str">
        <f ca="1">IF(ISERROR($S548),"",OFFSET('Smelter Reference List'!$I$4,$S548-4,0))</f>
        <v/>
      </c>
      <c r="K548" s="245"/>
      <c r="L548" s="245"/>
      <c r="M548" s="245"/>
      <c r="N548" s="245"/>
      <c r="O548" s="245"/>
      <c r="P548" s="245"/>
      <c r="Q548" s="246"/>
      <c r="R548" s="233"/>
      <c r="S548" s="234" t="e">
        <f>IF(C548="",NA(),MATCH($B548&amp;$C548,'Smelter Reference List'!$J:$J,0))</f>
        <v>#N/A</v>
      </c>
      <c r="T548" s="235"/>
      <c r="U548" s="235">
        <f t="shared" ca="1" si="16"/>
        <v>0</v>
      </c>
      <c r="V548" s="235"/>
      <c r="W548" s="235"/>
      <c r="Y548" s="228" t="str">
        <f t="shared" si="17"/>
        <v/>
      </c>
    </row>
    <row r="549" spans="1:25" s="228" customFormat="1" ht="20.399999999999999">
      <c r="A549" s="257"/>
      <c r="B549" s="232" t="str">
        <f>IF(LEN(A549)=0,"",INDEX('Smelter Reference List'!$A:$A,MATCH($A549,'Smelter Reference List'!$E:$E,0)))</f>
        <v/>
      </c>
      <c r="C549" s="297" t="str">
        <f>IF(LEN(A549)=0,"",INDEX('Smelter Reference List'!$C:$C,MATCH($A549,'Smelter Reference List'!$E:$E,0)))</f>
        <v/>
      </c>
      <c r="D549" s="161" t="str">
        <f ca="1">IF(ISERROR($S549),"",OFFSET('Smelter Reference List'!$C$4,$S549-4,0)&amp;"")</f>
        <v/>
      </c>
      <c r="E549" s="161" t="str">
        <f ca="1">IF(ISERROR($S549),"",OFFSET('Smelter Reference List'!$D$4,$S549-4,0)&amp;"")</f>
        <v/>
      </c>
      <c r="F549" s="161" t="str">
        <f ca="1">IF(ISERROR($S549),"",OFFSET('Smelter Reference List'!$E$4,$S549-4,0))</f>
        <v/>
      </c>
      <c r="G549" s="161" t="str">
        <f ca="1">IF(C549=$U$4,"Enter smelter details", IF(ISERROR($S549),"",OFFSET('Smelter Reference List'!$F$4,$S549-4,0)))</f>
        <v/>
      </c>
      <c r="H549" s="247" t="str">
        <f ca="1">IF(ISERROR($S549),"",OFFSET('Smelter Reference List'!$G$4,$S549-4,0))</f>
        <v/>
      </c>
      <c r="I549" s="248" t="str">
        <f ca="1">IF(ISERROR($S549),"",OFFSET('Smelter Reference List'!$H$4,$S549-4,0))</f>
        <v/>
      </c>
      <c r="J549" s="248" t="str">
        <f ca="1">IF(ISERROR($S549),"",OFFSET('Smelter Reference List'!$I$4,$S549-4,0))</f>
        <v/>
      </c>
      <c r="K549" s="245"/>
      <c r="L549" s="245"/>
      <c r="M549" s="245"/>
      <c r="N549" s="245"/>
      <c r="O549" s="245"/>
      <c r="P549" s="245"/>
      <c r="Q549" s="246"/>
      <c r="R549" s="233"/>
      <c r="S549" s="234" t="e">
        <f>IF(C549="",NA(),MATCH($B549&amp;$C549,'Smelter Reference List'!$J:$J,0))</f>
        <v>#N/A</v>
      </c>
      <c r="T549" s="235"/>
      <c r="U549" s="235">
        <f t="shared" ca="1" si="16"/>
        <v>0</v>
      </c>
      <c r="V549" s="235"/>
      <c r="W549" s="235"/>
      <c r="Y549" s="228" t="str">
        <f t="shared" si="17"/>
        <v/>
      </c>
    </row>
    <row r="550" spans="1:25" s="228" customFormat="1" ht="20.399999999999999">
      <c r="A550" s="257"/>
      <c r="B550" s="232" t="str">
        <f>IF(LEN(A550)=0,"",INDEX('Smelter Reference List'!$A:$A,MATCH($A550,'Smelter Reference List'!$E:$E,0)))</f>
        <v/>
      </c>
      <c r="C550" s="297" t="str">
        <f>IF(LEN(A550)=0,"",INDEX('Smelter Reference List'!$C:$C,MATCH($A550,'Smelter Reference List'!$E:$E,0)))</f>
        <v/>
      </c>
      <c r="D550" s="161" t="str">
        <f ca="1">IF(ISERROR($S550),"",OFFSET('Smelter Reference List'!$C$4,$S550-4,0)&amp;"")</f>
        <v/>
      </c>
      <c r="E550" s="161" t="str">
        <f ca="1">IF(ISERROR($S550),"",OFFSET('Smelter Reference List'!$D$4,$S550-4,0)&amp;"")</f>
        <v/>
      </c>
      <c r="F550" s="161" t="str">
        <f ca="1">IF(ISERROR($S550),"",OFFSET('Smelter Reference List'!$E$4,$S550-4,0))</f>
        <v/>
      </c>
      <c r="G550" s="161" t="str">
        <f ca="1">IF(C550=$U$4,"Enter smelter details", IF(ISERROR($S550),"",OFFSET('Smelter Reference List'!$F$4,$S550-4,0)))</f>
        <v/>
      </c>
      <c r="H550" s="247" t="str">
        <f ca="1">IF(ISERROR($S550),"",OFFSET('Smelter Reference List'!$G$4,$S550-4,0))</f>
        <v/>
      </c>
      <c r="I550" s="248" t="str">
        <f ca="1">IF(ISERROR($S550),"",OFFSET('Smelter Reference List'!$H$4,$S550-4,0))</f>
        <v/>
      </c>
      <c r="J550" s="248" t="str">
        <f ca="1">IF(ISERROR($S550),"",OFFSET('Smelter Reference List'!$I$4,$S550-4,0))</f>
        <v/>
      </c>
      <c r="K550" s="245"/>
      <c r="L550" s="245"/>
      <c r="M550" s="245"/>
      <c r="N550" s="245"/>
      <c r="O550" s="245"/>
      <c r="P550" s="245"/>
      <c r="Q550" s="246"/>
      <c r="R550" s="233"/>
      <c r="S550" s="234" t="e">
        <f>IF(C550="",NA(),MATCH($B550&amp;$C550,'Smelter Reference List'!$J:$J,0))</f>
        <v>#N/A</v>
      </c>
      <c r="T550" s="235"/>
      <c r="U550" s="235">
        <f t="shared" ca="1" si="16"/>
        <v>0</v>
      </c>
      <c r="V550" s="235"/>
      <c r="W550" s="235"/>
      <c r="Y550" s="228" t="str">
        <f t="shared" si="17"/>
        <v/>
      </c>
    </row>
    <row r="551" spans="1:25" s="228" customFormat="1" ht="20.399999999999999">
      <c r="A551" s="257"/>
      <c r="B551" s="232" t="str">
        <f>IF(LEN(A551)=0,"",INDEX('Smelter Reference List'!$A:$A,MATCH($A551,'Smelter Reference List'!$E:$E,0)))</f>
        <v/>
      </c>
      <c r="C551" s="297" t="str">
        <f>IF(LEN(A551)=0,"",INDEX('Smelter Reference List'!$C:$C,MATCH($A551,'Smelter Reference List'!$E:$E,0)))</f>
        <v/>
      </c>
      <c r="D551" s="161" t="str">
        <f ca="1">IF(ISERROR($S551),"",OFFSET('Smelter Reference List'!$C$4,$S551-4,0)&amp;"")</f>
        <v/>
      </c>
      <c r="E551" s="161" t="str">
        <f ca="1">IF(ISERROR($S551),"",OFFSET('Smelter Reference List'!$D$4,$S551-4,0)&amp;"")</f>
        <v/>
      </c>
      <c r="F551" s="161" t="str">
        <f ca="1">IF(ISERROR($S551),"",OFFSET('Smelter Reference List'!$E$4,$S551-4,0))</f>
        <v/>
      </c>
      <c r="G551" s="161" t="str">
        <f ca="1">IF(C551=$U$4,"Enter smelter details", IF(ISERROR($S551),"",OFFSET('Smelter Reference List'!$F$4,$S551-4,0)))</f>
        <v/>
      </c>
      <c r="H551" s="247" t="str">
        <f ca="1">IF(ISERROR($S551),"",OFFSET('Smelter Reference List'!$G$4,$S551-4,0))</f>
        <v/>
      </c>
      <c r="I551" s="248" t="str">
        <f ca="1">IF(ISERROR($S551),"",OFFSET('Smelter Reference List'!$H$4,$S551-4,0))</f>
        <v/>
      </c>
      <c r="J551" s="248" t="str">
        <f ca="1">IF(ISERROR($S551),"",OFFSET('Smelter Reference List'!$I$4,$S551-4,0))</f>
        <v/>
      </c>
      <c r="K551" s="245"/>
      <c r="L551" s="245"/>
      <c r="M551" s="245"/>
      <c r="N551" s="245"/>
      <c r="O551" s="245"/>
      <c r="P551" s="245"/>
      <c r="Q551" s="246"/>
      <c r="R551" s="233"/>
      <c r="S551" s="234" t="e">
        <f>IF(C551="",NA(),MATCH($B551&amp;$C551,'Smelter Reference List'!$J:$J,0))</f>
        <v>#N/A</v>
      </c>
      <c r="T551" s="235"/>
      <c r="U551" s="235">
        <f t="shared" ca="1" si="16"/>
        <v>0</v>
      </c>
      <c r="V551" s="235"/>
      <c r="W551" s="235"/>
      <c r="Y551" s="228" t="str">
        <f t="shared" si="17"/>
        <v/>
      </c>
    </row>
    <row r="552" spans="1:25" s="228" customFormat="1" ht="20.399999999999999">
      <c r="A552" s="257"/>
      <c r="B552" s="232" t="str">
        <f>IF(LEN(A552)=0,"",INDEX('Smelter Reference List'!$A:$A,MATCH($A552,'Smelter Reference List'!$E:$E,0)))</f>
        <v/>
      </c>
      <c r="C552" s="297" t="str">
        <f>IF(LEN(A552)=0,"",INDEX('Smelter Reference List'!$C:$C,MATCH($A552,'Smelter Reference List'!$E:$E,0)))</f>
        <v/>
      </c>
      <c r="D552" s="161" t="str">
        <f ca="1">IF(ISERROR($S552),"",OFFSET('Smelter Reference List'!$C$4,$S552-4,0)&amp;"")</f>
        <v/>
      </c>
      <c r="E552" s="161" t="str">
        <f ca="1">IF(ISERROR($S552),"",OFFSET('Smelter Reference List'!$D$4,$S552-4,0)&amp;"")</f>
        <v/>
      </c>
      <c r="F552" s="161" t="str">
        <f ca="1">IF(ISERROR($S552),"",OFFSET('Smelter Reference List'!$E$4,$S552-4,0))</f>
        <v/>
      </c>
      <c r="G552" s="161" t="str">
        <f ca="1">IF(C552=$U$4,"Enter smelter details", IF(ISERROR($S552),"",OFFSET('Smelter Reference List'!$F$4,$S552-4,0)))</f>
        <v/>
      </c>
      <c r="H552" s="247" t="str">
        <f ca="1">IF(ISERROR($S552),"",OFFSET('Smelter Reference List'!$G$4,$S552-4,0))</f>
        <v/>
      </c>
      <c r="I552" s="248" t="str">
        <f ca="1">IF(ISERROR($S552),"",OFFSET('Smelter Reference List'!$H$4,$S552-4,0))</f>
        <v/>
      </c>
      <c r="J552" s="248" t="str">
        <f ca="1">IF(ISERROR($S552),"",OFFSET('Smelter Reference List'!$I$4,$S552-4,0))</f>
        <v/>
      </c>
      <c r="K552" s="245"/>
      <c r="L552" s="245"/>
      <c r="M552" s="245"/>
      <c r="N552" s="245"/>
      <c r="O552" s="245"/>
      <c r="P552" s="245"/>
      <c r="Q552" s="246"/>
      <c r="R552" s="233"/>
      <c r="S552" s="234" t="e">
        <f>IF(C552="",NA(),MATCH($B552&amp;$C552,'Smelter Reference List'!$J:$J,0))</f>
        <v>#N/A</v>
      </c>
      <c r="T552" s="235"/>
      <c r="U552" s="235">
        <f t="shared" ca="1" si="16"/>
        <v>0</v>
      </c>
      <c r="V552" s="235"/>
      <c r="W552" s="235"/>
      <c r="Y552" s="228" t="str">
        <f t="shared" si="17"/>
        <v/>
      </c>
    </row>
    <row r="553" spans="1:25" s="228" customFormat="1" ht="20.399999999999999">
      <c r="A553" s="257"/>
      <c r="B553" s="232" t="str">
        <f>IF(LEN(A553)=0,"",INDEX('Smelter Reference List'!$A:$A,MATCH($A553,'Smelter Reference List'!$E:$E,0)))</f>
        <v/>
      </c>
      <c r="C553" s="297" t="str">
        <f>IF(LEN(A553)=0,"",INDEX('Smelter Reference List'!$C:$C,MATCH($A553,'Smelter Reference List'!$E:$E,0)))</f>
        <v/>
      </c>
      <c r="D553" s="161" t="str">
        <f ca="1">IF(ISERROR($S553),"",OFFSET('Smelter Reference List'!$C$4,$S553-4,0)&amp;"")</f>
        <v/>
      </c>
      <c r="E553" s="161" t="str">
        <f ca="1">IF(ISERROR($S553),"",OFFSET('Smelter Reference List'!$D$4,$S553-4,0)&amp;"")</f>
        <v/>
      </c>
      <c r="F553" s="161" t="str">
        <f ca="1">IF(ISERROR($S553),"",OFFSET('Smelter Reference List'!$E$4,$S553-4,0))</f>
        <v/>
      </c>
      <c r="G553" s="161" t="str">
        <f ca="1">IF(C553=$U$4,"Enter smelter details", IF(ISERROR($S553),"",OFFSET('Smelter Reference List'!$F$4,$S553-4,0)))</f>
        <v/>
      </c>
      <c r="H553" s="247" t="str">
        <f ca="1">IF(ISERROR($S553),"",OFFSET('Smelter Reference List'!$G$4,$S553-4,0))</f>
        <v/>
      </c>
      <c r="I553" s="248" t="str">
        <f ca="1">IF(ISERROR($S553),"",OFFSET('Smelter Reference List'!$H$4,$S553-4,0))</f>
        <v/>
      </c>
      <c r="J553" s="248" t="str">
        <f ca="1">IF(ISERROR($S553),"",OFFSET('Smelter Reference List'!$I$4,$S553-4,0))</f>
        <v/>
      </c>
      <c r="K553" s="245"/>
      <c r="L553" s="245"/>
      <c r="M553" s="245"/>
      <c r="N553" s="245"/>
      <c r="O553" s="245"/>
      <c r="P553" s="245"/>
      <c r="Q553" s="246"/>
      <c r="R553" s="233"/>
      <c r="S553" s="234" t="e">
        <f>IF(C553="",NA(),MATCH($B553&amp;$C553,'Smelter Reference List'!$J:$J,0))</f>
        <v>#N/A</v>
      </c>
      <c r="T553" s="235"/>
      <c r="U553" s="235">
        <f t="shared" ca="1" si="16"/>
        <v>0</v>
      </c>
      <c r="V553" s="235"/>
      <c r="W553" s="235"/>
      <c r="Y553" s="228" t="str">
        <f t="shared" si="17"/>
        <v/>
      </c>
    </row>
    <row r="554" spans="1:25" s="228" customFormat="1" ht="20.399999999999999">
      <c r="A554" s="257"/>
      <c r="B554" s="232" t="str">
        <f>IF(LEN(A554)=0,"",INDEX('Smelter Reference List'!$A:$A,MATCH($A554,'Smelter Reference List'!$E:$E,0)))</f>
        <v/>
      </c>
      <c r="C554" s="297" t="str">
        <f>IF(LEN(A554)=0,"",INDEX('Smelter Reference List'!$C:$C,MATCH($A554,'Smelter Reference List'!$E:$E,0)))</f>
        <v/>
      </c>
      <c r="D554" s="161" t="str">
        <f ca="1">IF(ISERROR($S554),"",OFFSET('Smelter Reference List'!$C$4,$S554-4,0)&amp;"")</f>
        <v/>
      </c>
      <c r="E554" s="161" t="str">
        <f ca="1">IF(ISERROR($S554),"",OFFSET('Smelter Reference List'!$D$4,$S554-4,0)&amp;"")</f>
        <v/>
      </c>
      <c r="F554" s="161" t="str">
        <f ca="1">IF(ISERROR($S554),"",OFFSET('Smelter Reference List'!$E$4,$S554-4,0))</f>
        <v/>
      </c>
      <c r="G554" s="161" t="str">
        <f ca="1">IF(C554=$U$4,"Enter smelter details", IF(ISERROR($S554),"",OFFSET('Smelter Reference List'!$F$4,$S554-4,0)))</f>
        <v/>
      </c>
      <c r="H554" s="247" t="str">
        <f ca="1">IF(ISERROR($S554),"",OFFSET('Smelter Reference List'!$G$4,$S554-4,0))</f>
        <v/>
      </c>
      <c r="I554" s="248" t="str">
        <f ca="1">IF(ISERROR($S554),"",OFFSET('Smelter Reference List'!$H$4,$S554-4,0))</f>
        <v/>
      </c>
      <c r="J554" s="248" t="str">
        <f ca="1">IF(ISERROR($S554),"",OFFSET('Smelter Reference List'!$I$4,$S554-4,0))</f>
        <v/>
      </c>
      <c r="K554" s="245"/>
      <c r="L554" s="245"/>
      <c r="M554" s="245"/>
      <c r="N554" s="245"/>
      <c r="O554" s="245"/>
      <c r="P554" s="245"/>
      <c r="Q554" s="246"/>
      <c r="R554" s="233"/>
      <c r="S554" s="234" t="e">
        <f>IF(C554="",NA(),MATCH($B554&amp;$C554,'Smelter Reference List'!$J:$J,0))</f>
        <v>#N/A</v>
      </c>
      <c r="T554" s="235"/>
      <c r="U554" s="235">
        <f t="shared" ca="1" si="16"/>
        <v>0</v>
      </c>
      <c r="V554" s="235"/>
      <c r="W554" s="235"/>
      <c r="Y554" s="228" t="str">
        <f t="shared" si="17"/>
        <v/>
      </c>
    </row>
    <row r="555" spans="1:25" s="228" customFormat="1" ht="20.399999999999999">
      <c r="A555" s="257"/>
      <c r="B555" s="232" t="str">
        <f>IF(LEN(A555)=0,"",INDEX('Smelter Reference List'!$A:$A,MATCH($A555,'Smelter Reference List'!$E:$E,0)))</f>
        <v/>
      </c>
      <c r="C555" s="297" t="str">
        <f>IF(LEN(A555)=0,"",INDEX('Smelter Reference List'!$C:$C,MATCH($A555,'Smelter Reference List'!$E:$E,0)))</f>
        <v/>
      </c>
      <c r="D555" s="161" t="str">
        <f ca="1">IF(ISERROR($S555),"",OFFSET('Smelter Reference List'!$C$4,$S555-4,0)&amp;"")</f>
        <v/>
      </c>
      <c r="E555" s="161" t="str">
        <f ca="1">IF(ISERROR($S555),"",OFFSET('Smelter Reference List'!$D$4,$S555-4,0)&amp;"")</f>
        <v/>
      </c>
      <c r="F555" s="161" t="str">
        <f ca="1">IF(ISERROR($S555),"",OFFSET('Smelter Reference List'!$E$4,$S555-4,0))</f>
        <v/>
      </c>
      <c r="G555" s="161" t="str">
        <f ca="1">IF(C555=$U$4,"Enter smelter details", IF(ISERROR($S555),"",OFFSET('Smelter Reference List'!$F$4,$S555-4,0)))</f>
        <v/>
      </c>
      <c r="H555" s="247" t="str">
        <f ca="1">IF(ISERROR($S555),"",OFFSET('Smelter Reference List'!$G$4,$S555-4,0))</f>
        <v/>
      </c>
      <c r="I555" s="248" t="str">
        <f ca="1">IF(ISERROR($S555),"",OFFSET('Smelter Reference List'!$H$4,$S555-4,0))</f>
        <v/>
      </c>
      <c r="J555" s="248" t="str">
        <f ca="1">IF(ISERROR($S555),"",OFFSET('Smelter Reference List'!$I$4,$S555-4,0))</f>
        <v/>
      </c>
      <c r="K555" s="245"/>
      <c r="L555" s="245"/>
      <c r="M555" s="245"/>
      <c r="N555" s="245"/>
      <c r="O555" s="245"/>
      <c r="P555" s="245"/>
      <c r="Q555" s="246"/>
      <c r="R555" s="233"/>
      <c r="S555" s="234" t="e">
        <f>IF(C555="",NA(),MATCH($B555&amp;$C555,'Smelter Reference List'!$J:$J,0))</f>
        <v>#N/A</v>
      </c>
      <c r="T555" s="235"/>
      <c r="U555" s="235">
        <f t="shared" ca="1" si="16"/>
        <v>0</v>
      </c>
      <c r="V555" s="235"/>
      <c r="W555" s="235"/>
      <c r="Y555" s="228" t="str">
        <f t="shared" si="17"/>
        <v/>
      </c>
    </row>
    <row r="556" spans="1:25" s="228" customFormat="1" ht="20.399999999999999">
      <c r="A556" s="257"/>
      <c r="B556" s="232" t="str">
        <f>IF(LEN(A556)=0,"",INDEX('Smelter Reference List'!$A:$A,MATCH($A556,'Smelter Reference List'!$E:$E,0)))</f>
        <v/>
      </c>
      <c r="C556" s="297" t="str">
        <f>IF(LEN(A556)=0,"",INDEX('Smelter Reference List'!$C:$C,MATCH($A556,'Smelter Reference List'!$E:$E,0)))</f>
        <v/>
      </c>
      <c r="D556" s="161" t="str">
        <f ca="1">IF(ISERROR($S556),"",OFFSET('Smelter Reference List'!$C$4,$S556-4,0)&amp;"")</f>
        <v/>
      </c>
      <c r="E556" s="161" t="str">
        <f ca="1">IF(ISERROR($S556),"",OFFSET('Smelter Reference List'!$D$4,$S556-4,0)&amp;"")</f>
        <v/>
      </c>
      <c r="F556" s="161" t="str">
        <f ca="1">IF(ISERROR($S556),"",OFFSET('Smelter Reference List'!$E$4,$S556-4,0))</f>
        <v/>
      </c>
      <c r="G556" s="161" t="str">
        <f ca="1">IF(C556=$U$4,"Enter smelter details", IF(ISERROR($S556),"",OFFSET('Smelter Reference List'!$F$4,$S556-4,0)))</f>
        <v/>
      </c>
      <c r="H556" s="247" t="str">
        <f ca="1">IF(ISERROR($S556),"",OFFSET('Smelter Reference List'!$G$4,$S556-4,0))</f>
        <v/>
      </c>
      <c r="I556" s="248" t="str">
        <f ca="1">IF(ISERROR($S556),"",OFFSET('Smelter Reference List'!$H$4,$S556-4,0))</f>
        <v/>
      </c>
      <c r="J556" s="248" t="str">
        <f ca="1">IF(ISERROR($S556),"",OFFSET('Smelter Reference List'!$I$4,$S556-4,0))</f>
        <v/>
      </c>
      <c r="K556" s="245"/>
      <c r="L556" s="245"/>
      <c r="M556" s="245"/>
      <c r="N556" s="245"/>
      <c r="O556" s="245"/>
      <c r="P556" s="245"/>
      <c r="Q556" s="246"/>
      <c r="R556" s="233"/>
      <c r="S556" s="234" t="e">
        <f>IF(C556="",NA(),MATCH($B556&amp;$C556,'Smelter Reference List'!$J:$J,0))</f>
        <v>#N/A</v>
      </c>
      <c r="T556" s="235"/>
      <c r="U556" s="235">
        <f t="shared" ca="1" si="16"/>
        <v>0</v>
      </c>
      <c r="V556" s="235"/>
      <c r="W556" s="235"/>
      <c r="Y556" s="228" t="str">
        <f t="shared" si="17"/>
        <v/>
      </c>
    </row>
    <row r="557" spans="1:25" s="228" customFormat="1" ht="20.399999999999999">
      <c r="A557" s="257"/>
      <c r="B557" s="232" t="str">
        <f>IF(LEN(A557)=0,"",INDEX('Smelter Reference List'!$A:$A,MATCH($A557,'Smelter Reference List'!$E:$E,0)))</f>
        <v/>
      </c>
      <c r="C557" s="297" t="str">
        <f>IF(LEN(A557)=0,"",INDEX('Smelter Reference List'!$C:$C,MATCH($A557,'Smelter Reference List'!$E:$E,0)))</f>
        <v/>
      </c>
      <c r="D557" s="161" t="str">
        <f ca="1">IF(ISERROR($S557),"",OFFSET('Smelter Reference List'!$C$4,$S557-4,0)&amp;"")</f>
        <v/>
      </c>
      <c r="E557" s="161" t="str">
        <f ca="1">IF(ISERROR($S557),"",OFFSET('Smelter Reference List'!$D$4,$S557-4,0)&amp;"")</f>
        <v/>
      </c>
      <c r="F557" s="161" t="str">
        <f ca="1">IF(ISERROR($S557),"",OFFSET('Smelter Reference List'!$E$4,$S557-4,0))</f>
        <v/>
      </c>
      <c r="G557" s="161" t="str">
        <f ca="1">IF(C557=$U$4,"Enter smelter details", IF(ISERROR($S557),"",OFFSET('Smelter Reference List'!$F$4,$S557-4,0)))</f>
        <v/>
      </c>
      <c r="H557" s="247" t="str">
        <f ca="1">IF(ISERROR($S557),"",OFFSET('Smelter Reference List'!$G$4,$S557-4,0))</f>
        <v/>
      </c>
      <c r="I557" s="248" t="str">
        <f ca="1">IF(ISERROR($S557),"",OFFSET('Smelter Reference List'!$H$4,$S557-4,0))</f>
        <v/>
      </c>
      <c r="J557" s="248" t="str">
        <f ca="1">IF(ISERROR($S557),"",OFFSET('Smelter Reference List'!$I$4,$S557-4,0))</f>
        <v/>
      </c>
      <c r="K557" s="245"/>
      <c r="L557" s="245"/>
      <c r="M557" s="245"/>
      <c r="N557" s="245"/>
      <c r="O557" s="245"/>
      <c r="P557" s="245"/>
      <c r="Q557" s="246"/>
      <c r="R557" s="233"/>
      <c r="S557" s="234" t="e">
        <f>IF(C557="",NA(),MATCH($B557&amp;$C557,'Smelter Reference List'!$J:$J,0))</f>
        <v>#N/A</v>
      </c>
      <c r="T557" s="235"/>
      <c r="U557" s="235">
        <f t="shared" ca="1" si="16"/>
        <v>0</v>
      </c>
      <c r="V557" s="235"/>
      <c r="W557" s="235"/>
      <c r="Y557" s="228" t="str">
        <f t="shared" si="17"/>
        <v/>
      </c>
    </row>
    <row r="558" spans="1:25" s="228" customFormat="1" ht="20.399999999999999">
      <c r="A558" s="257"/>
      <c r="B558" s="232" t="str">
        <f>IF(LEN(A558)=0,"",INDEX('Smelter Reference List'!$A:$A,MATCH($A558,'Smelter Reference List'!$E:$E,0)))</f>
        <v/>
      </c>
      <c r="C558" s="297" t="str">
        <f>IF(LEN(A558)=0,"",INDEX('Smelter Reference List'!$C:$C,MATCH($A558,'Smelter Reference List'!$E:$E,0)))</f>
        <v/>
      </c>
      <c r="D558" s="161" t="str">
        <f ca="1">IF(ISERROR($S558),"",OFFSET('Smelter Reference List'!$C$4,$S558-4,0)&amp;"")</f>
        <v/>
      </c>
      <c r="E558" s="161" t="str">
        <f ca="1">IF(ISERROR($S558),"",OFFSET('Smelter Reference List'!$D$4,$S558-4,0)&amp;"")</f>
        <v/>
      </c>
      <c r="F558" s="161" t="str">
        <f ca="1">IF(ISERROR($S558),"",OFFSET('Smelter Reference List'!$E$4,$S558-4,0))</f>
        <v/>
      </c>
      <c r="G558" s="161" t="str">
        <f ca="1">IF(C558=$U$4,"Enter smelter details", IF(ISERROR($S558),"",OFFSET('Smelter Reference List'!$F$4,$S558-4,0)))</f>
        <v/>
      </c>
      <c r="H558" s="247" t="str">
        <f ca="1">IF(ISERROR($S558),"",OFFSET('Smelter Reference List'!$G$4,$S558-4,0))</f>
        <v/>
      </c>
      <c r="I558" s="248" t="str">
        <f ca="1">IF(ISERROR($S558),"",OFFSET('Smelter Reference List'!$H$4,$S558-4,0))</f>
        <v/>
      </c>
      <c r="J558" s="248" t="str">
        <f ca="1">IF(ISERROR($S558),"",OFFSET('Smelter Reference List'!$I$4,$S558-4,0))</f>
        <v/>
      </c>
      <c r="K558" s="245"/>
      <c r="L558" s="245"/>
      <c r="M558" s="245"/>
      <c r="N558" s="245"/>
      <c r="O558" s="245"/>
      <c r="P558" s="245"/>
      <c r="Q558" s="246"/>
      <c r="R558" s="233"/>
      <c r="S558" s="234" t="e">
        <f>IF(C558="",NA(),MATCH($B558&amp;$C558,'Smelter Reference List'!$J:$J,0))</f>
        <v>#N/A</v>
      </c>
      <c r="T558" s="235"/>
      <c r="U558" s="235">
        <f t="shared" ca="1" si="16"/>
        <v>0</v>
      </c>
      <c r="V558" s="235"/>
      <c r="W558" s="235"/>
      <c r="Y558" s="228" t="str">
        <f t="shared" si="17"/>
        <v/>
      </c>
    </row>
    <row r="559" spans="1:25" s="228" customFormat="1" ht="20.399999999999999">
      <c r="A559" s="257"/>
      <c r="B559" s="232" t="str">
        <f>IF(LEN(A559)=0,"",INDEX('Smelter Reference List'!$A:$A,MATCH($A559,'Smelter Reference List'!$E:$E,0)))</f>
        <v/>
      </c>
      <c r="C559" s="297" t="str">
        <f>IF(LEN(A559)=0,"",INDEX('Smelter Reference List'!$C:$C,MATCH($A559,'Smelter Reference List'!$E:$E,0)))</f>
        <v/>
      </c>
      <c r="D559" s="161" t="str">
        <f ca="1">IF(ISERROR($S559),"",OFFSET('Smelter Reference List'!$C$4,$S559-4,0)&amp;"")</f>
        <v/>
      </c>
      <c r="E559" s="161" t="str">
        <f ca="1">IF(ISERROR($S559),"",OFFSET('Smelter Reference List'!$D$4,$S559-4,0)&amp;"")</f>
        <v/>
      </c>
      <c r="F559" s="161" t="str">
        <f ca="1">IF(ISERROR($S559),"",OFFSET('Smelter Reference List'!$E$4,$S559-4,0))</f>
        <v/>
      </c>
      <c r="G559" s="161" t="str">
        <f ca="1">IF(C559=$U$4,"Enter smelter details", IF(ISERROR($S559),"",OFFSET('Smelter Reference List'!$F$4,$S559-4,0)))</f>
        <v/>
      </c>
      <c r="H559" s="247" t="str">
        <f ca="1">IF(ISERROR($S559),"",OFFSET('Smelter Reference List'!$G$4,$S559-4,0))</f>
        <v/>
      </c>
      <c r="I559" s="248" t="str">
        <f ca="1">IF(ISERROR($S559),"",OFFSET('Smelter Reference List'!$H$4,$S559-4,0))</f>
        <v/>
      </c>
      <c r="J559" s="248" t="str">
        <f ca="1">IF(ISERROR($S559),"",OFFSET('Smelter Reference List'!$I$4,$S559-4,0))</f>
        <v/>
      </c>
      <c r="K559" s="245"/>
      <c r="L559" s="245"/>
      <c r="M559" s="245"/>
      <c r="N559" s="245"/>
      <c r="O559" s="245"/>
      <c r="P559" s="245"/>
      <c r="Q559" s="246"/>
      <c r="R559" s="233"/>
      <c r="S559" s="234" t="e">
        <f>IF(C559="",NA(),MATCH($B559&amp;$C559,'Smelter Reference List'!$J:$J,0))</f>
        <v>#N/A</v>
      </c>
      <c r="T559" s="235"/>
      <c r="U559" s="235">
        <f t="shared" ca="1" si="16"/>
        <v>0</v>
      </c>
      <c r="V559" s="235"/>
      <c r="W559" s="235"/>
      <c r="Y559" s="228" t="str">
        <f t="shared" si="17"/>
        <v/>
      </c>
    </row>
    <row r="560" spans="1:25" s="228" customFormat="1" ht="20.399999999999999">
      <c r="A560" s="257"/>
      <c r="B560" s="232" t="str">
        <f>IF(LEN(A560)=0,"",INDEX('Smelter Reference List'!$A:$A,MATCH($A560,'Smelter Reference List'!$E:$E,0)))</f>
        <v/>
      </c>
      <c r="C560" s="297" t="str">
        <f>IF(LEN(A560)=0,"",INDEX('Smelter Reference List'!$C:$C,MATCH($A560,'Smelter Reference List'!$E:$E,0)))</f>
        <v/>
      </c>
      <c r="D560" s="161" t="str">
        <f ca="1">IF(ISERROR($S560),"",OFFSET('Smelter Reference List'!$C$4,$S560-4,0)&amp;"")</f>
        <v/>
      </c>
      <c r="E560" s="161" t="str">
        <f ca="1">IF(ISERROR($S560),"",OFFSET('Smelter Reference List'!$D$4,$S560-4,0)&amp;"")</f>
        <v/>
      </c>
      <c r="F560" s="161" t="str">
        <f ca="1">IF(ISERROR($S560),"",OFFSET('Smelter Reference List'!$E$4,$S560-4,0))</f>
        <v/>
      </c>
      <c r="G560" s="161" t="str">
        <f ca="1">IF(C560=$U$4,"Enter smelter details", IF(ISERROR($S560),"",OFFSET('Smelter Reference List'!$F$4,$S560-4,0)))</f>
        <v/>
      </c>
      <c r="H560" s="247" t="str">
        <f ca="1">IF(ISERROR($S560),"",OFFSET('Smelter Reference List'!$G$4,$S560-4,0))</f>
        <v/>
      </c>
      <c r="I560" s="248" t="str">
        <f ca="1">IF(ISERROR($S560),"",OFFSET('Smelter Reference List'!$H$4,$S560-4,0))</f>
        <v/>
      </c>
      <c r="J560" s="248" t="str">
        <f ca="1">IF(ISERROR($S560),"",OFFSET('Smelter Reference List'!$I$4,$S560-4,0))</f>
        <v/>
      </c>
      <c r="K560" s="245"/>
      <c r="L560" s="245"/>
      <c r="M560" s="245"/>
      <c r="N560" s="245"/>
      <c r="O560" s="245"/>
      <c r="P560" s="245"/>
      <c r="Q560" s="246"/>
      <c r="R560" s="233"/>
      <c r="S560" s="234" t="e">
        <f>IF(C560="",NA(),MATCH($B560&amp;$C560,'Smelter Reference List'!$J:$J,0))</f>
        <v>#N/A</v>
      </c>
      <c r="T560" s="235"/>
      <c r="U560" s="235">
        <f t="shared" ca="1" si="16"/>
        <v>0</v>
      </c>
      <c r="V560" s="235"/>
      <c r="W560" s="235"/>
      <c r="Y560" s="228" t="str">
        <f t="shared" si="17"/>
        <v/>
      </c>
    </row>
    <row r="561" spans="1:25" s="228" customFormat="1" ht="20.399999999999999">
      <c r="A561" s="257"/>
      <c r="B561" s="232" t="str">
        <f>IF(LEN(A561)=0,"",INDEX('Smelter Reference List'!$A:$A,MATCH($A561,'Smelter Reference List'!$E:$E,0)))</f>
        <v/>
      </c>
      <c r="C561" s="297" t="str">
        <f>IF(LEN(A561)=0,"",INDEX('Smelter Reference List'!$C:$C,MATCH($A561,'Smelter Reference List'!$E:$E,0)))</f>
        <v/>
      </c>
      <c r="D561" s="161" t="str">
        <f ca="1">IF(ISERROR($S561),"",OFFSET('Smelter Reference List'!$C$4,$S561-4,0)&amp;"")</f>
        <v/>
      </c>
      <c r="E561" s="161" t="str">
        <f ca="1">IF(ISERROR($S561),"",OFFSET('Smelter Reference List'!$D$4,$S561-4,0)&amp;"")</f>
        <v/>
      </c>
      <c r="F561" s="161" t="str">
        <f ca="1">IF(ISERROR($S561),"",OFFSET('Smelter Reference List'!$E$4,$S561-4,0))</f>
        <v/>
      </c>
      <c r="G561" s="161" t="str">
        <f ca="1">IF(C561=$U$4,"Enter smelter details", IF(ISERROR($S561),"",OFFSET('Smelter Reference List'!$F$4,$S561-4,0)))</f>
        <v/>
      </c>
      <c r="H561" s="247" t="str">
        <f ca="1">IF(ISERROR($S561),"",OFFSET('Smelter Reference List'!$G$4,$S561-4,0))</f>
        <v/>
      </c>
      <c r="I561" s="248" t="str">
        <f ca="1">IF(ISERROR($S561),"",OFFSET('Smelter Reference List'!$H$4,$S561-4,0))</f>
        <v/>
      </c>
      <c r="J561" s="248" t="str">
        <f ca="1">IF(ISERROR($S561),"",OFFSET('Smelter Reference List'!$I$4,$S561-4,0))</f>
        <v/>
      </c>
      <c r="K561" s="245"/>
      <c r="L561" s="245"/>
      <c r="M561" s="245"/>
      <c r="N561" s="245"/>
      <c r="O561" s="245"/>
      <c r="P561" s="245"/>
      <c r="Q561" s="246"/>
      <c r="R561" s="233"/>
      <c r="S561" s="234" t="e">
        <f>IF(C561="",NA(),MATCH($B561&amp;$C561,'Smelter Reference List'!$J:$J,0))</f>
        <v>#N/A</v>
      </c>
      <c r="T561" s="235"/>
      <c r="U561" s="235">
        <f t="shared" ca="1" si="16"/>
        <v>0</v>
      </c>
      <c r="V561" s="235"/>
      <c r="W561" s="235"/>
      <c r="Y561" s="228" t="str">
        <f t="shared" si="17"/>
        <v/>
      </c>
    </row>
    <row r="562" spans="1:25" s="228" customFormat="1" ht="20.399999999999999">
      <c r="A562" s="257"/>
      <c r="B562" s="232" t="str">
        <f>IF(LEN(A562)=0,"",INDEX('Smelter Reference List'!$A:$A,MATCH($A562,'Smelter Reference List'!$E:$E,0)))</f>
        <v/>
      </c>
      <c r="C562" s="297" t="str">
        <f>IF(LEN(A562)=0,"",INDEX('Smelter Reference List'!$C:$C,MATCH($A562,'Smelter Reference List'!$E:$E,0)))</f>
        <v/>
      </c>
      <c r="D562" s="161" t="str">
        <f ca="1">IF(ISERROR($S562),"",OFFSET('Smelter Reference List'!$C$4,$S562-4,0)&amp;"")</f>
        <v/>
      </c>
      <c r="E562" s="161" t="str">
        <f ca="1">IF(ISERROR($S562),"",OFFSET('Smelter Reference List'!$D$4,$S562-4,0)&amp;"")</f>
        <v/>
      </c>
      <c r="F562" s="161" t="str">
        <f ca="1">IF(ISERROR($S562),"",OFFSET('Smelter Reference List'!$E$4,$S562-4,0))</f>
        <v/>
      </c>
      <c r="G562" s="161" t="str">
        <f ca="1">IF(C562=$U$4,"Enter smelter details", IF(ISERROR($S562),"",OFFSET('Smelter Reference List'!$F$4,$S562-4,0)))</f>
        <v/>
      </c>
      <c r="H562" s="247" t="str">
        <f ca="1">IF(ISERROR($S562),"",OFFSET('Smelter Reference List'!$G$4,$S562-4,0))</f>
        <v/>
      </c>
      <c r="I562" s="248" t="str">
        <f ca="1">IF(ISERROR($S562),"",OFFSET('Smelter Reference List'!$H$4,$S562-4,0))</f>
        <v/>
      </c>
      <c r="J562" s="248" t="str">
        <f ca="1">IF(ISERROR($S562),"",OFFSET('Smelter Reference List'!$I$4,$S562-4,0))</f>
        <v/>
      </c>
      <c r="K562" s="245"/>
      <c r="L562" s="245"/>
      <c r="M562" s="245"/>
      <c r="N562" s="245"/>
      <c r="O562" s="245"/>
      <c r="P562" s="245"/>
      <c r="Q562" s="246"/>
      <c r="R562" s="233"/>
      <c r="S562" s="234" t="e">
        <f>IF(C562="",NA(),MATCH($B562&amp;$C562,'Smelter Reference List'!$J:$J,0))</f>
        <v>#N/A</v>
      </c>
      <c r="T562" s="235"/>
      <c r="U562" s="235">
        <f t="shared" ca="1" si="16"/>
        <v>0</v>
      </c>
      <c r="V562" s="235"/>
      <c r="W562" s="235"/>
      <c r="Y562" s="228" t="str">
        <f t="shared" si="17"/>
        <v/>
      </c>
    </row>
    <row r="563" spans="1:25" s="228" customFormat="1" ht="20.399999999999999">
      <c r="A563" s="257"/>
      <c r="B563" s="232" t="str">
        <f>IF(LEN(A563)=0,"",INDEX('Smelter Reference List'!$A:$A,MATCH($A563,'Smelter Reference List'!$E:$E,0)))</f>
        <v/>
      </c>
      <c r="C563" s="297" t="str">
        <f>IF(LEN(A563)=0,"",INDEX('Smelter Reference List'!$C:$C,MATCH($A563,'Smelter Reference List'!$E:$E,0)))</f>
        <v/>
      </c>
      <c r="D563" s="161" t="str">
        <f ca="1">IF(ISERROR($S563),"",OFFSET('Smelter Reference List'!$C$4,$S563-4,0)&amp;"")</f>
        <v/>
      </c>
      <c r="E563" s="161" t="str">
        <f ca="1">IF(ISERROR($S563),"",OFFSET('Smelter Reference List'!$D$4,$S563-4,0)&amp;"")</f>
        <v/>
      </c>
      <c r="F563" s="161" t="str">
        <f ca="1">IF(ISERROR($S563),"",OFFSET('Smelter Reference List'!$E$4,$S563-4,0))</f>
        <v/>
      </c>
      <c r="G563" s="161" t="str">
        <f ca="1">IF(C563=$U$4,"Enter smelter details", IF(ISERROR($S563),"",OFFSET('Smelter Reference List'!$F$4,$S563-4,0)))</f>
        <v/>
      </c>
      <c r="H563" s="247" t="str">
        <f ca="1">IF(ISERROR($S563),"",OFFSET('Smelter Reference List'!$G$4,$S563-4,0))</f>
        <v/>
      </c>
      <c r="I563" s="248" t="str">
        <f ca="1">IF(ISERROR($S563),"",OFFSET('Smelter Reference List'!$H$4,$S563-4,0))</f>
        <v/>
      </c>
      <c r="J563" s="248" t="str">
        <f ca="1">IF(ISERROR($S563),"",OFFSET('Smelter Reference List'!$I$4,$S563-4,0))</f>
        <v/>
      </c>
      <c r="K563" s="245"/>
      <c r="L563" s="245"/>
      <c r="M563" s="245"/>
      <c r="N563" s="245"/>
      <c r="O563" s="245"/>
      <c r="P563" s="245"/>
      <c r="Q563" s="246"/>
      <c r="R563" s="233"/>
      <c r="S563" s="234" t="e">
        <f>IF(C563="",NA(),MATCH($B563&amp;$C563,'Smelter Reference List'!$J:$J,0))</f>
        <v>#N/A</v>
      </c>
      <c r="T563" s="235"/>
      <c r="U563" s="235">
        <f t="shared" ca="1" si="16"/>
        <v>0</v>
      </c>
      <c r="V563" s="235"/>
      <c r="W563" s="235"/>
      <c r="Y563" s="228" t="str">
        <f t="shared" si="17"/>
        <v/>
      </c>
    </row>
    <row r="564" spans="1:25" s="228" customFormat="1" ht="20.399999999999999">
      <c r="A564" s="257"/>
      <c r="B564" s="232" t="str">
        <f>IF(LEN(A564)=0,"",INDEX('Smelter Reference List'!$A:$A,MATCH($A564,'Smelter Reference List'!$E:$E,0)))</f>
        <v/>
      </c>
      <c r="C564" s="297" t="str">
        <f>IF(LEN(A564)=0,"",INDEX('Smelter Reference List'!$C:$C,MATCH($A564,'Smelter Reference List'!$E:$E,0)))</f>
        <v/>
      </c>
      <c r="D564" s="161" t="str">
        <f ca="1">IF(ISERROR($S564),"",OFFSET('Smelter Reference List'!$C$4,$S564-4,0)&amp;"")</f>
        <v/>
      </c>
      <c r="E564" s="161" t="str">
        <f ca="1">IF(ISERROR($S564),"",OFFSET('Smelter Reference List'!$D$4,$S564-4,0)&amp;"")</f>
        <v/>
      </c>
      <c r="F564" s="161" t="str">
        <f ca="1">IF(ISERROR($S564),"",OFFSET('Smelter Reference List'!$E$4,$S564-4,0))</f>
        <v/>
      </c>
      <c r="G564" s="161" t="str">
        <f ca="1">IF(C564=$U$4,"Enter smelter details", IF(ISERROR($S564),"",OFFSET('Smelter Reference List'!$F$4,$S564-4,0)))</f>
        <v/>
      </c>
      <c r="H564" s="247" t="str">
        <f ca="1">IF(ISERROR($S564),"",OFFSET('Smelter Reference List'!$G$4,$S564-4,0))</f>
        <v/>
      </c>
      <c r="I564" s="248" t="str">
        <f ca="1">IF(ISERROR($S564),"",OFFSET('Smelter Reference List'!$H$4,$S564-4,0))</f>
        <v/>
      </c>
      <c r="J564" s="248" t="str">
        <f ca="1">IF(ISERROR($S564),"",OFFSET('Smelter Reference List'!$I$4,$S564-4,0))</f>
        <v/>
      </c>
      <c r="K564" s="245"/>
      <c r="L564" s="245"/>
      <c r="M564" s="245"/>
      <c r="N564" s="245"/>
      <c r="O564" s="245"/>
      <c r="P564" s="245"/>
      <c r="Q564" s="246"/>
      <c r="R564" s="233"/>
      <c r="S564" s="234" t="e">
        <f>IF(C564="",NA(),MATCH($B564&amp;$C564,'Smelter Reference List'!$J:$J,0))</f>
        <v>#N/A</v>
      </c>
      <c r="T564" s="235"/>
      <c r="U564" s="235">
        <f t="shared" ca="1" si="16"/>
        <v>0</v>
      </c>
      <c r="V564" s="235"/>
      <c r="W564" s="235"/>
      <c r="Y564" s="228" t="str">
        <f t="shared" si="17"/>
        <v/>
      </c>
    </row>
    <row r="565" spans="1:25" s="228" customFormat="1" ht="20.399999999999999">
      <c r="A565" s="257"/>
      <c r="B565" s="232" t="str">
        <f>IF(LEN(A565)=0,"",INDEX('Smelter Reference List'!$A:$A,MATCH($A565,'Smelter Reference List'!$E:$E,0)))</f>
        <v/>
      </c>
      <c r="C565" s="297" t="str">
        <f>IF(LEN(A565)=0,"",INDEX('Smelter Reference List'!$C:$C,MATCH($A565,'Smelter Reference List'!$E:$E,0)))</f>
        <v/>
      </c>
      <c r="D565" s="161" t="str">
        <f ca="1">IF(ISERROR($S565),"",OFFSET('Smelter Reference List'!$C$4,$S565-4,0)&amp;"")</f>
        <v/>
      </c>
      <c r="E565" s="161" t="str">
        <f ca="1">IF(ISERROR($S565),"",OFFSET('Smelter Reference List'!$D$4,$S565-4,0)&amp;"")</f>
        <v/>
      </c>
      <c r="F565" s="161" t="str">
        <f ca="1">IF(ISERROR($S565),"",OFFSET('Smelter Reference List'!$E$4,$S565-4,0))</f>
        <v/>
      </c>
      <c r="G565" s="161" t="str">
        <f ca="1">IF(C565=$U$4,"Enter smelter details", IF(ISERROR($S565),"",OFFSET('Smelter Reference List'!$F$4,$S565-4,0)))</f>
        <v/>
      </c>
      <c r="H565" s="247" t="str">
        <f ca="1">IF(ISERROR($S565),"",OFFSET('Smelter Reference List'!$G$4,$S565-4,0))</f>
        <v/>
      </c>
      <c r="I565" s="248" t="str">
        <f ca="1">IF(ISERROR($S565),"",OFFSET('Smelter Reference List'!$H$4,$S565-4,0))</f>
        <v/>
      </c>
      <c r="J565" s="248" t="str">
        <f ca="1">IF(ISERROR($S565),"",OFFSET('Smelter Reference List'!$I$4,$S565-4,0))</f>
        <v/>
      </c>
      <c r="K565" s="245"/>
      <c r="L565" s="245"/>
      <c r="M565" s="245"/>
      <c r="N565" s="245"/>
      <c r="O565" s="245"/>
      <c r="P565" s="245"/>
      <c r="Q565" s="246"/>
      <c r="R565" s="233"/>
      <c r="S565" s="234" t="e">
        <f>IF(C565="",NA(),MATCH($B565&amp;$C565,'Smelter Reference List'!$J:$J,0))</f>
        <v>#N/A</v>
      </c>
      <c r="T565" s="235"/>
      <c r="U565" s="235">
        <f t="shared" ca="1" si="16"/>
        <v>0</v>
      </c>
      <c r="V565" s="235"/>
      <c r="W565" s="235"/>
      <c r="Y565" s="228" t="str">
        <f t="shared" si="17"/>
        <v/>
      </c>
    </row>
    <row r="566" spans="1:25" s="228" customFormat="1" ht="20.399999999999999">
      <c r="A566" s="257"/>
      <c r="B566" s="232" t="str">
        <f>IF(LEN(A566)=0,"",INDEX('Smelter Reference List'!$A:$A,MATCH($A566,'Smelter Reference List'!$E:$E,0)))</f>
        <v/>
      </c>
      <c r="C566" s="297" t="str">
        <f>IF(LEN(A566)=0,"",INDEX('Smelter Reference List'!$C:$C,MATCH($A566,'Smelter Reference List'!$E:$E,0)))</f>
        <v/>
      </c>
      <c r="D566" s="161" t="str">
        <f ca="1">IF(ISERROR($S566),"",OFFSET('Smelter Reference List'!$C$4,$S566-4,0)&amp;"")</f>
        <v/>
      </c>
      <c r="E566" s="161" t="str">
        <f ca="1">IF(ISERROR($S566),"",OFFSET('Smelter Reference List'!$D$4,$S566-4,0)&amp;"")</f>
        <v/>
      </c>
      <c r="F566" s="161" t="str">
        <f ca="1">IF(ISERROR($S566),"",OFFSET('Smelter Reference List'!$E$4,$S566-4,0))</f>
        <v/>
      </c>
      <c r="G566" s="161" t="str">
        <f ca="1">IF(C566=$U$4,"Enter smelter details", IF(ISERROR($S566),"",OFFSET('Smelter Reference List'!$F$4,$S566-4,0)))</f>
        <v/>
      </c>
      <c r="H566" s="247" t="str">
        <f ca="1">IF(ISERROR($S566),"",OFFSET('Smelter Reference List'!$G$4,$S566-4,0))</f>
        <v/>
      </c>
      <c r="I566" s="248" t="str">
        <f ca="1">IF(ISERROR($S566),"",OFFSET('Smelter Reference List'!$H$4,$S566-4,0))</f>
        <v/>
      </c>
      <c r="J566" s="248" t="str">
        <f ca="1">IF(ISERROR($S566),"",OFFSET('Smelter Reference List'!$I$4,$S566-4,0))</f>
        <v/>
      </c>
      <c r="K566" s="245"/>
      <c r="L566" s="245"/>
      <c r="M566" s="245"/>
      <c r="N566" s="245"/>
      <c r="O566" s="245"/>
      <c r="P566" s="245"/>
      <c r="Q566" s="246"/>
      <c r="R566" s="233"/>
      <c r="S566" s="234" t="e">
        <f>IF(C566="",NA(),MATCH($B566&amp;$C566,'Smelter Reference List'!$J:$J,0))</f>
        <v>#N/A</v>
      </c>
      <c r="T566" s="235"/>
      <c r="U566" s="235">
        <f t="shared" ca="1" si="16"/>
        <v>0</v>
      </c>
      <c r="V566" s="235"/>
      <c r="W566" s="235"/>
      <c r="Y566" s="228" t="str">
        <f t="shared" si="17"/>
        <v/>
      </c>
    </row>
    <row r="567" spans="1:25" s="228" customFormat="1" ht="20.399999999999999">
      <c r="A567" s="257"/>
      <c r="B567" s="232" t="str">
        <f>IF(LEN(A567)=0,"",INDEX('Smelter Reference List'!$A:$A,MATCH($A567,'Smelter Reference List'!$E:$E,0)))</f>
        <v/>
      </c>
      <c r="C567" s="297" t="str">
        <f>IF(LEN(A567)=0,"",INDEX('Smelter Reference List'!$C:$C,MATCH($A567,'Smelter Reference List'!$E:$E,0)))</f>
        <v/>
      </c>
      <c r="D567" s="161" t="str">
        <f ca="1">IF(ISERROR($S567),"",OFFSET('Smelter Reference List'!$C$4,$S567-4,0)&amp;"")</f>
        <v/>
      </c>
      <c r="E567" s="161" t="str">
        <f ca="1">IF(ISERROR($S567),"",OFFSET('Smelter Reference List'!$D$4,$S567-4,0)&amp;"")</f>
        <v/>
      </c>
      <c r="F567" s="161" t="str">
        <f ca="1">IF(ISERROR($S567),"",OFFSET('Smelter Reference List'!$E$4,$S567-4,0))</f>
        <v/>
      </c>
      <c r="G567" s="161" t="str">
        <f ca="1">IF(C567=$U$4,"Enter smelter details", IF(ISERROR($S567),"",OFFSET('Smelter Reference List'!$F$4,$S567-4,0)))</f>
        <v/>
      </c>
      <c r="H567" s="247" t="str">
        <f ca="1">IF(ISERROR($S567),"",OFFSET('Smelter Reference List'!$G$4,$S567-4,0))</f>
        <v/>
      </c>
      <c r="I567" s="248" t="str">
        <f ca="1">IF(ISERROR($S567),"",OFFSET('Smelter Reference List'!$H$4,$S567-4,0))</f>
        <v/>
      </c>
      <c r="J567" s="248" t="str">
        <f ca="1">IF(ISERROR($S567),"",OFFSET('Smelter Reference List'!$I$4,$S567-4,0))</f>
        <v/>
      </c>
      <c r="K567" s="245"/>
      <c r="L567" s="245"/>
      <c r="M567" s="245"/>
      <c r="N567" s="245"/>
      <c r="O567" s="245"/>
      <c r="P567" s="245"/>
      <c r="Q567" s="246"/>
      <c r="R567" s="233"/>
      <c r="S567" s="234" t="e">
        <f>IF(C567="",NA(),MATCH($B567&amp;$C567,'Smelter Reference List'!$J:$J,0))</f>
        <v>#N/A</v>
      </c>
      <c r="T567" s="235"/>
      <c r="U567" s="235">
        <f t="shared" ca="1" si="16"/>
        <v>0</v>
      </c>
      <c r="V567" s="235"/>
      <c r="W567" s="235"/>
      <c r="Y567" s="228" t="str">
        <f t="shared" si="17"/>
        <v/>
      </c>
    </row>
    <row r="568" spans="1:25" s="228" customFormat="1" ht="20.399999999999999">
      <c r="A568" s="257"/>
      <c r="B568" s="232" t="str">
        <f>IF(LEN(A568)=0,"",INDEX('Smelter Reference List'!$A:$A,MATCH($A568,'Smelter Reference List'!$E:$E,0)))</f>
        <v/>
      </c>
      <c r="C568" s="297" t="str">
        <f>IF(LEN(A568)=0,"",INDEX('Smelter Reference List'!$C:$C,MATCH($A568,'Smelter Reference List'!$E:$E,0)))</f>
        <v/>
      </c>
      <c r="D568" s="161" t="str">
        <f ca="1">IF(ISERROR($S568),"",OFFSET('Smelter Reference List'!$C$4,$S568-4,0)&amp;"")</f>
        <v/>
      </c>
      <c r="E568" s="161" t="str">
        <f ca="1">IF(ISERROR($S568),"",OFFSET('Smelter Reference List'!$D$4,$S568-4,0)&amp;"")</f>
        <v/>
      </c>
      <c r="F568" s="161" t="str">
        <f ca="1">IF(ISERROR($S568),"",OFFSET('Smelter Reference List'!$E$4,$S568-4,0))</f>
        <v/>
      </c>
      <c r="G568" s="161" t="str">
        <f ca="1">IF(C568=$U$4,"Enter smelter details", IF(ISERROR($S568),"",OFFSET('Smelter Reference List'!$F$4,$S568-4,0)))</f>
        <v/>
      </c>
      <c r="H568" s="247" t="str">
        <f ca="1">IF(ISERROR($S568),"",OFFSET('Smelter Reference List'!$G$4,$S568-4,0))</f>
        <v/>
      </c>
      <c r="I568" s="248" t="str">
        <f ca="1">IF(ISERROR($S568),"",OFFSET('Smelter Reference List'!$H$4,$S568-4,0))</f>
        <v/>
      </c>
      <c r="J568" s="248" t="str">
        <f ca="1">IF(ISERROR($S568),"",OFFSET('Smelter Reference List'!$I$4,$S568-4,0))</f>
        <v/>
      </c>
      <c r="K568" s="245"/>
      <c r="L568" s="245"/>
      <c r="M568" s="245"/>
      <c r="N568" s="245"/>
      <c r="O568" s="245"/>
      <c r="P568" s="245"/>
      <c r="Q568" s="246"/>
      <c r="R568" s="233"/>
      <c r="S568" s="234" t="e">
        <f>IF(C568="",NA(),MATCH($B568&amp;$C568,'Smelter Reference List'!$J:$J,0))</f>
        <v>#N/A</v>
      </c>
      <c r="T568" s="235"/>
      <c r="U568" s="235">
        <f t="shared" ref="U568:U631" ca="1" si="18">IF(AND(C568="Smelter not listed",OR(LEN(D568)=0,LEN(E568)=0)),1,0)</f>
        <v>0</v>
      </c>
      <c r="V568" s="235"/>
      <c r="W568" s="235"/>
      <c r="Y568" s="228" t="str">
        <f t="shared" ref="Y568:Y631" si="19">B568&amp;C568</f>
        <v/>
      </c>
    </row>
    <row r="569" spans="1:25" s="228" customFormat="1" ht="20.399999999999999">
      <c r="A569" s="257"/>
      <c r="B569" s="232" t="str">
        <f>IF(LEN(A569)=0,"",INDEX('Smelter Reference List'!$A:$A,MATCH($A569,'Smelter Reference List'!$E:$E,0)))</f>
        <v/>
      </c>
      <c r="C569" s="297" t="str">
        <f>IF(LEN(A569)=0,"",INDEX('Smelter Reference List'!$C:$C,MATCH($A569,'Smelter Reference List'!$E:$E,0)))</f>
        <v/>
      </c>
      <c r="D569" s="161" t="str">
        <f ca="1">IF(ISERROR($S569),"",OFFSET('Smelter Reference List'!$C$4,$S569-4,0)&amp;"")</f>
        <v/>
      </c>
      <c r="E569" s="161" t="str">
        <f ca="1">IF(ISERROR($S569),"",OFFSET('Smelter Reference List'!$D$4,$S569-4,0)&amp;"")</f>
        <v/>
      </c>
      <c r="F569" s="161" t="str">
        <f ca="1">IF(ISERROR($S569),"",OFFSET('Smelter Reference List'!$E$4,$S569-4,0))</f>
        <v/>
      </c>
      <c r="G569" s="161" t="str">
        <f ca="1">IF(C569=$U$4,"Enter smelter details", IF(ISERROR($S569),"",OFFSET('Smelter Reference List'!$F$4,$S569-4,0)))</f>
        <v/>
      </c>
      <c r="H569" s="247" t="str">
        <f ca="1">IF(ISERROR($S569),"",OFFSET('Smelter Reference List'!$G$4,$S569-4,0))</f>
        <v/>
      </c>
      <c r="I569" s="248" t="str">
        <f ca="1">IF(ISERROR($S569),"",OFFSET('Smelter Reference List'!$H$4,$S569-4,0))</f>
        <v/>
      </c>
      <c r="J569" s="248" t="str">
        <f ca="1">IF(ISERROR($S569),"",OFFSET('Smelter Reference List'!$I$4,$S569-4,0))</f>
        <v/>
      </c>
      <c r="K569" s="245"/>
      <c r="L569" s="245"/>
      <c r="M569" s="245"/>
      <c r="N569" s="245"/>
      <c r="O569" s="245"/>
      <c r="P569" s="245"/>
      <c r="Q569" s="246"/>
      <c r="R569" s="233"/>
      <c r="S569" s="234" t="e">
        <f>IF(C569="",NA(),MATCH($B569&amp;$C569,'Smelter Reference List'!$J:$J,0))</f>
        <v>#N/A</v>
      </c>
      <c r="T569" s="235"/>
      <c r="U569" s="235">
        <f t="shared" ca="1" si="18"/>
        <v>0</v>
      </c>
      <c r="V569" s="235"/>
      <c r="W569" s="235"/>
      <c r="Y569" s="228" t="str">
        <f t="shared" si="19"/>
        <v/>
      </c>
    </row>
    <row r="570" spans="1:25" s="228" customFormat="1" ht="20.399999999999999">
      <c r="A570" s="257"/>
      <c r="B570" s="232" t="str">
        <f>IF(LEN(A570)=0,"",INDEX('Smelter Reference List'!$A:$A,MATCH($A570,'Smelter Reference List'!$E:$E,0)))</f>
        <v/>
      </c>
      <c r="C570" s="297" t="str">
        <f>IF(LEN(A570)=0,"",INDEX('Smelter Reference List'!$C:$C,MATCH($A570,'Smelter Reference List'!$E:$E,0)))</f>
        <v/>
      </c>
      <c r="D570" s="161" t="str">
        <f ca="1">IF(ISERROR($S570),"",OFFSET('Smelter Reference List'!$C$4,$S570-4,0)&amp;"")</f>
        <v/>
      </c>
      <c r="E570" s="161" t="str">
        <f ca="1">IF(ISERROR($S570),"",OFFSET('Smelter Reference List'!$D$4,$S570-4,0)&amp;"")</f>
        <v/>
      </c>
      <c r="F570" s="161" t="str">
        <f ca="1">IF(ISERROR($S570),"",OFFSET('Smelter Reference List'!$E$4,$S570-4,0))</f>
        <v/>
      </c>
      <c r="G570" s="161" t="str">
        <f ca="1">IF(C570=$U$4,"Enter smelter details", IF(ISERROR($S570),"",OFFSET('Smelter Reference List'!$F$4,$S570-4,0)))</f>
        <v/>
      </c>
      <c r="H570" s="247" t="str">
        <f ca="1">IF(ISERROR($S570),"",OFFSET('Smelter Reference List'!$G$4,$S570-4,0))</f>
        <v/>
      </c>
      <c r="I570" s="248" t="str">
        <f ca="1">IF(ISERROR($S570),"",OFFSET('Smelter Reference List'!$H$4,$S570-4,0))</f>
        <v/>
      </c>
      <c r="J570" s="248" t="str">
        <f ca="1">IF(ISERROR($S570),"",OFFSET('Smelter Reference List'!$I$4,$S570-4,0))</f>
        <v/>
      </c>
      <c r="K570" s="245"/>
      <c r="L570" s="245"/>
      <c r="M570" s="245"/>
      <c r="N570" s="245"/>
      <c r="O570" s="245"/>
      <c r="P570" s="245"/>
      <c r="Q570" s="246"/>
      <c r="R570" s="233"/>
      <c r="S570" s="234" t="e">
        <f>IF(C570="",NA(),MATCH($B570&amp;$C570,'Smelter Reference List'!$J:$J,0))</f>
        <v>#N/A</v>
      </c>
      <c r="T570" s="235"/>
      <c r="U570" s="235">
        <f t="shared" ca="1" si="18"/>
        <v>0</v>
      </c>
      <c r="V570" s="235"/>
      <c r="W570" s="235"/>
      <c r="Y570" s="228" t="str">
        <f t="shared" si="19"/>
        <v/>
      </c>
    </row>
    <row r="571" spans="1:25" s="228" customFormat="1" ht="20.399999999999999">
      <c r="A571" s="257"/>
      <c r="B571" s="232" t="str">
        <f>IF(LEN(A571)=0,"",INDEX('Smelter Reference List'!$A:$A,MATCH($A571,'Smelter Reference List'!$E:$E,0)))</f>
        <v/>
      </c>
      <c r="C571" s="297" t="str">
        <f>IF(LEN(A571)=0,"",INDEX('Smelter Reference List'!$C:$C,MATCH($A571,'Smelter Reference List'!$E:$E,0)))</f>
        <v/>
      </c>
      <c r="D571" s="161" t="str">
        <f ca="1">IF(ISERROR($S571),"",OFFSET('Smelter Reference List'!$C$4,$S571-4,0)&amp;"")</f>
        <v/>
      </c>
      <c r="E571" s="161" t="str">
        <f ca="1">IF(ISERROR($S571),"",OFFSET('Smelter Reference List'!$D$4,$S571-4,0)&amp;"")</f>
        <v/>
      </c>
      <c r="F571" s="161" t="str">
        <f ca="1">IF(ISERROR($S571),"",OFFSET('Smelter Reference List'!$E$4,$S571-4,0))</f>
        <v/>
      </c>
      <c r="G571" s="161" t="str">
        <f ca="1">IF(C571=$U$4,"Enter smelter details", IF(ISERROR($S571),"",OFFSET('Smelter Reference List'!$F$4,$S571-4,0)))</f>
        <v/>
      </c>
      <c r="H571" s="247" t="str">
        <f ca="1">IF(ISERROR($S571),"",OFFSET('Smelter Reference List'!$G$4,$S571-4,0))</f>
        <v/>
      </c>
      <c r="I571" s="248" t="str">
        <f ca="1">IF(ISERROR($S571),"",OFFSET('Smelter Reference List'!$H$4,$S571-4,0))</f>
        <v/>
      </c>
      <c r="J571" s="248" t="str">
        <f ca="1">IF(ISERROR($S571),"",OFFSET('Smelter Reference List'!$I$4,$S571-4,0))</f>
        <v/>
      </c>
      <c r="K571" s="245"/>
      <c r="L571" s="245"/>
      <c r="M571" s="245"/>
      <c r="N571" s="245"/>
      <c r="O571" s="245"/>
      <c r="P571" s="245"/>
      <c r="Q571" s="246"/>
      <c r="R571" s="233"/>
      <c r="S571" s="234" t="e">
        <f>IF(C571="",NA(),MATCH($B571&amp;$C571,'Smelter Reference List'!$J:$J,0))</f>
        <v>#N/A</v>
      </c>
      <c r="T571" s="235"/>
      <c r="U571" s="235">
        <f t="shared" ca="1" si="18"/>
        <v>0</v>
      </c>
      <c r="V571" s="235"/>
      <c r="W571" s="235"/>
      <c r="Y571" s="228" t="str">
        <f t="shared" si="19"/>
        <v/>
      </c>
    </row>
    <row r="572" spans="1:25" s="228" customFormat="1" ht="20.399999999999999">
      <c r="A572" s="257"/>
      <c r="B572" s="232" t="str">
        <f>IF(LEN(A572)=0,"",INDEX('Smelter Reference List'!$A:$A,MATCH($A572,'Smelter Reference List'!$E:$E,0)))</f>
        <v/>
      </c>
      <c r="C572" s="297" t="str">
        <f>IF(LEN(A572)=0,"",INDEX('Smelter Reference List'!$C:$C,MATCH($A572,'Smelter Reference List'!$E:$E,0)))</f>
        <v/>
      </c>
      <c r="D572" s="161" t="str">
        <f ca="1">IF(ISERROR($S572),"",OFFSET('Smelter Reference List'!$C$4,$S572-4,0)&amp;"")</f>
        <v/>
      </c>
      <c r="E572" s="161" t="str">
        <f ca="1">IF(ISERROR($S572),"",OFFSET('Smelter Reference List'!$D$4,$S572-4,0)&amp;"")</f>
        <v/>
      </c>
      <c r="F572" s="161" t="str">
        <f ca="1">IF(ISERROR($S572),"",OFFSET('Smelter Reference List'!$E$4,$S572-4,0))</f>
        <v/>
      </c>
      <c r="G572" s="161" t="str">
        <f ca="1">IF(C572=$U$4,"Enter smelter details", IF(ISERROR($S572),"",OFFSET('Smelter Reference List'!$F$4,$S572-4,0)))</f>
        <v/>
      </c>
      <c r="H572" s="247" t="str">
        <f ca="1">IF(ISERROR($S572),"",OFFSET('Smelter Reference List'!$G$4,$S572-4,0))</f>
        <v/>
      </c>
      <c r="I572" s="248" t="str">
        <f ca="1">IF(ISERROR($S572),"",OFFSET('Smelter Reference List'!$H$4,$S572-4,0))</f>
        <v/>
      </c>
      <c r="J572" s="248" t="str">
        <f ca="1">IF(ISERROR($S572),"",OFFSET('Smelter Reference List'!$I$4,$S572-4,0))</f>
        <v/>
      </c>
      <c r="K572" s="245"/>
      <c r="L572" s="245"/>
      <c r="M572" s="245"/>
      <c r="N572" s="245"/>
      <c r="O572" s="245"/>
      <c r="P572" s="245"/>
      <c r="Q572" s="246"/>
      <c r="R572" s="233"/>
      <c r="S572" s="234" t="e">
        <f>IF(C572="",NA(),MATCH($B572&amp;$C572,'Smelter Reference List'!$J:$J,0))</f>
        <v>#N/A</v>
      </c>
      <c r="T572" s="235"/>
      <c r="U572" s="235">
        <f t="shared" ca="1" si="18"/>
        <v>0</v>
      </c>
      <c r="V572" s="235"/>
      <c r="W572" s="235"/>
      <c r="Y572" s="228" t="str">
        <f t="shared" si="19"/>
        <v/>
      </c>
    </row>
    <row r="573" spans="1:25" s="228" customFormat="1" ht="20.399999999999999">
      <c r="A573" s="257"/>
      <c r="B573" s="232" t="str">
        <f>IF(LEN(A573)=0,"",INDEX('Smelter Reference List'!$A:$A,MATCH($A573,'Smelter Reference List'!$E:$E,0)))</f>
        <v/>
      </c>
      <c r="C573" s="297" t="str">
        <f>IF(LEN(A573)=0,"",INDEX('Smelter Reference List'!$C:$C,MATCH($A573,'Smelter Reference List'!$E:$E,0)))</f>
        <v/>
      </c>
      <c r="D573" s="161" t="str">
        <f ca="1">IF(ISERROR($S573),"",OFFSET('Smelter Reference List'!$C$4,$S573-4,0)&amp;"")</f>
        <v/>
      </c>
      <c r="E573" s="161" t="str">
        <f ca="1">IF(ISERROR($S573),"",OFFSET('Smelter Reference List'!$D$4,$S573-4,0)&amp;"")</f>
        <v/>
      </c>
      <c r="F573" s="161" t="str">
        <f ca="1">IF(ISERROR($S573),"",OFFSET('Smelter Reference List'!$E$4,$S573-4,0))</f>
        <v/>
      </c>
      <c r="G573" s="161" t="str">
        <f ca="1">IF(C573=$U$4,"Enter smelter details", IF(ISERROR($S573),"",OFFSET('Smelter Reference List'!$F$4,$S573-4,0)))</f>
        <v/>
      </c>
      <c r="H573" s="247" t="str">
        <f ca="1">IF(ISERROR($S573),"",OFFSET('Smelter Reference List'!$G$4,$S573-4,0))</f>
        <v/>
      </c>
      <c r="I573" s="248" t="str">
        <f ca="1">IF(ISERROR($S573),"",OFFSET('Smelter Reference List'!$H$4,$S573-4,0))</f>
        <v/>
      </c>
      <c r="J573" s="248" t="str">
        <f ca="1">IF(ISERROR($S573),"",OFFSET('Smelter Reference List'!$I$4,$S573-4,0))</f>
        <v/>
      </c>
      <c r="K573" s="245"/>
      <c r="L573" s="245"/>
      <c r="M573" s="245"/>
      <c r="N573" s="245"/>
      <c r="O573" s="245"/>
      <c r="P573" s="245"/>
      <c r="Q573" s="246"/>
      <c r="R573" s="233"/>
      <c r="S573" s="234" t="e">
        <f>IF(C573="",NA(),MATCH($B573&amp;$C573,'Smelter Reference List'!$J:$J,0))</f>
        <v>#N/A</v>
      </c>
      <c r="T573" s="235"/>
      <c r="U573" s="235">
        <f t="shared" ca="1" si="18"/>
        <v>0</v>
      </c>
      <c r="V573" s="235"/>
      <c r="W573" s="235"/>
      <c r="Y573" s="228" t="str">
        <f t="shared" si="19"/>
        <v/>
      </c>
    </row>
    <row r="574" spans="1:25" s="228" customFormat="1" ht="20.399999999999999">
      <c r="A574" s="257"/>
      <c r="B574" s="232" t="str">
        <f>IF(LEN(A574)=0,"",INDEX('Smelter Reference List'!$A:$A,MATCH($A574,'Smelter Reference List'!$E:$E,0)))</f>
        <v/>
      </c>
      <c r="C574" s="297" t="str">
        <f>IF(LEN(A574)=0,"",INDEX('Smelter Reference List'!$C:$C,MATCH($A574,'Smelter Reference List'!$E:$E,0)))</f>
        <v/>
      </c>
      <c r="D574" s="161" t="str">
        <f ca="1">IF(ISERROR($S574),"",OFFSET('Smelter Reference List'!$C$4,$S574-4,0)&amp;"")</f>
        <v/>
      </c>
      <c r="E574" s="161" t="str">
        <f ca="1">IF(ISERROR($S574),"",OFFSET('Smelter Reference List'!$D$4,$S574-4,0)&amp;"")</f>
        <v/>
      </c>
      <c r="F574" s="161" t="str">
        <f ca="1">IF(ISERROR($S574),"",OFFSET('Smelter Reference List'!$E$4,$S574-4,0))</f>
        <v/>
      </c>
      <c r="G574" s="161" t="str">
        <f ca="1">IF(C574=$U$4,"Enter smelter details", IF(ISERROR($S574),"",OFFSET('Smelter Reference List'!$F$4,$S574-4,0)))</f>
        <v/>
      </c>
      <c r="H574" s="247" t="str">
        <f ca="1">IF(ISERROR($S574),"",OFFSET('Smelter Reference List'!$G$4,$S574-4,0))</f>
        <v/>
      </c>
      <c r="I574" s="248" t="str">
        <f ca="1">IF(ISERROR($S574),"",OFFSET('Smelter Reference List'!$H$4,$S574-4,0))</f>
        <v/>
      </c>
      <c r="J574" s="248" t="str">
        <f ca="1">IF(ISERROR($S574),"",OFFSET('Smelter Reference List'!$I$4,$S574-4,0))</f>
        <v/>
      </c>
      <c r="K574" s="245"/>
      <c r="L574" s="245"/>
      <c r="M574" s="245"/>
      <c r="N574" s="245"/>
      <c r="O574" s="245"/>
      <c r="P574" s="245"/>
      <c r="Q574" s="246"/>
      <c r="R574" s="233"/>
      <c r="S574" s="234" t="e">
        <f>IF(C574="",NA(),MATCH($B574&amp;$C574,'Smelter Reference List'!$J:$J,0))</f>
        <v>#N/A</v>
      </c>
      <c r="T574" s="235"/>
      <c r="U574" s="235">
        <f t="shared" ca="1" si="18"/>
        <v>0</v>
      </c>
      <c r="V574" s="235"/>
      <c r="W574" s="235"/>
      <c r="Y574" s="228" t="str">
        <f t="shared" si="19"/>
        <v/>
      </c>
    </row>
    <row r="575" spans="1:25" s="228" customFormat="1" ht="20.399999999999999">
      <c r="A575" s="257"/>
      <c r="B575" s="232" t="str">
        <f>IF(LEN(A575)=0,"",INDEX('Smelter Reference List'!$A:$A,MATCH($A575,'Smelter Reference List'!$E:$E,0)))</f>
        <v/>
      </c>
      <c r="C575" s="297" t="str">
        <f>IF(LEN(A575)=0,"",INDEX('Smelter Reference List'!$C:$C,MATCH($A575,'Smelter Reference List'!$E:$E,0)))</f>
        <v/>
      </c>
      <c r="D575" s="161" t="str">
        <f ca="1">IF(ISERROR($S575),"",OFFSET('Smelter Reference List'!$C$4,$S575-4,0)&amp;"")</f>
        <v/>
      </c>
      <c r="E575" s="161" t="str">
        <f ca="1">IF(ISERROR($S575),"",OFFSET('Smelter Reference List'!$D$4,$S575-4,0)&amp;"")</f>
        <v/>
      </c>
      <c r="F575" s="161" t="str">
        <f ca="1">IF(ISERROR($S575),"",OFFSET('Smelter Reference List'!$E$4,$S575-4,0))</f>
        <v/>
      </c>
      <c r="G575" s="161" t="str">
        <f ca="1">IF(C575=$U$4,"Enter smelter details", IF(ISERROR($S575),"",OFFSET('Smelter Reference List'!$F$4,$S575-4,0)))</f>
        <v/>
      </c>
      <c r="H575" s="247" t="str">
        <f ca="1">IF(ISERROR($S575),"",OFFSET('Smelter Reference List'!$G$4,$S575-4,0))</f>
        <v/>
      </c>
      <c r="I575" s="248" t="str">
        <f ca="1">IF(ISERROR($S575),"",OFFSET('Smelter Reference List'!$H$4,$S575-4,0))</f>
        <v/>
      </c>
      <c r="J575" s="248" t="str">
        <f ca="1">IF(ISERROR($S575),"",OFFSET('Smelter Reference List'!$I$4,$S575-4,0))</f>
        <v/>
      </c>
      <c r="K575" s="245"/>
      <c r="L575" s="245"/>
      <c r="M575" s="245"/>
      <c r="N575" s="245"/>
      <c r="O575" s="245"/>
      <c r="P575" s="245"/>
      <c r="Q575" s="246"/>
      <c r="R575" s="233"/>
      <c r="S575" s="234" t="e">
        <f>IF(C575="",NA(),MATCH($B575&amp;$C575,'Smelter Reference List'!$J:$J,0))</f>
        <v>#N/A</v>
      </c>
      <c r="T575" s="235"/>
      <c r="U575" s="235">
        <f t="shared" ca="1" si="18"/>
        <v>0</v>
      </c>
      <c r="V575" s="235"/>
      <c r="W575" s="235"/>
      <c r="Y575" s="228" t="str">
        <f t="shared" si="19"/>
        <v/>
      </c>
    </row>
    <row r="576" spans="1:25" s="228" customFormat="1" ht="20.399999999999999">
      <c r="A576" s="257"/>
      <c r="B576" s="232" t="str">
        <f>IF(LEN(A576)=0,"",INDEX('Smelter Reference List'!$A:$A,MATCH($A576,'Smelter Reference List'!$E:$E,0)))</f>
        <v/>
      </c>
      <c r="C576" s="297" t="str">
        <f>IF(LEN(A576)=0,"",INDEX('Smelter Reference List'!$C:$C,MATCH($A576,'Smelter Reference List'!$E:$E,0)))</f>
        <v/>
      </c>
      <c r="D576" s="161" t="str">
        <f ca="1">IF(ISERROR($S576),"",OFFSET('Smelter Reference List'!$C$4,$S576-4,0)&amp;"")</f>
        <v/>
      </c>
      <c r="E576" s="161" t="str">
        <f ca="1">IF(ISERROR($S576),"",OFFSET('Smelter Reference List'!$D$4,$S576-4,0)&amp;"")</f>
        <v/>
      </c>
      <c r="F576" s="161" t="str">
        <f ca="1">IF(ISERROR($S576),"",OFFSET('Smelter Reference List'!$E$4,$S576-4,0))</f>
        <v/>
      </c>
      <c r="G576" s="161" t="str">
        <f ca="1">IF(C576=$U$4,"Enter smelter details", IF(ISERROR($S576),"",OFFSET('Smelter Reference List'!$F$4,$S576-4,0)))</f>
        <v/>
      </c>
      <c r="H576" s="247" t="str">
        <f ca="1">IF(ISERROR($S576),"",OFFSET('Smelter Reference List'!$G$4,$S576-4,0))</f>
        <v/>
      </c>
      <c r="I576" s="248" t="str">
        <f ca="1">IF(ISERROR($S576),"",OFFSET('Smelter Reference List'!$H$4,$S576-4,0))</f>
        <v/>
      </c>
      <c r="J576" s="248" t="str">
        <f ca="1">IF(ISERROR($S576),"",OFFSET('Smelter Reference List'!$I$4,$S576-4,0))</f>
        <v/>
      </c>
      <c r="K576" s="245"/>
      <c r="L576" s="245"/>
      <c r="M576" s="245"/>
      <c r="N576" s="245"/>
      <c r="O576" s="245"/>
      <c r="P576" s="245"/>
      <c r="Q576" s="246"/>
      <c r="R576" s="233"/>
      <c r="S576" s="234" t="e">
        <f>IF(C576="",NA(),MATCH($B576&amp;$C576,'Smelter Reference List'!$J:$J,0))</f>
        <v>#N/A</v>
      </c>
      <c r="T576" s="235"/>
      <c r="U576" s="235">
        <f t="shared" ca="1" si="18"/>
        <v>0</v>
      </c>
      <c r="V576" s="235"/>
      <c r="W576" s="235"/>
      <c r="Y576" s="228" t="str">
        <f t="shared" si="19"/>
        <v/>
      </c>
    </row>
    <row r="577" spans="1:25" s="228" customFormat="1" ht="20.399999999999999">
      <c r="A577" s="257"/>
      <c r="B577" s="232" t="str">
        <f>IF(LEN(A577)=0,"",INDEX('Smelter Reference List'!$A:$A,MATCH($A577,'Smelter Reference List'!$E:$E,0)))</f>
        <v/>
      </c>
      <c r="C577" s="297" t="str">
        <f>IF(LEN(A577)=0,"",INDEX('Smelter Reference List'!$C:$C,MATCH($A577,'Smelter Reference List'!$E:$E,0)))</f>
        <v/>
      </c>
      <c r="D577" s="161" t="str">
        <f ca="1">IF(ISERROR($S577),"",OFFSET('Smelter Reference List'!$C$4,$S577-4,0)&amp;"")</f>
        <v/>
      </c>
      <c r="E577" s="161" t="str">
        <f ca="1">IF(ISERROR($S577),"",OFFSET('Smelter Reference List'!$D$4,$S577-4,0)&amp;"")</f>
        <v/>
      </c>
      <c r="F577" s="161" t="str">
        <f ca="1">IF(ISERROR($S577),"",OFFSET('Smelter Reference List'!$E$4,$S577-4,0))</f>
        <v/>
      </c>
      <c r="G577" s="161" t="str">
        <f ca="1">IF(C577=$U$4,"Enter smelter details", IF(ISERROR($S577),"",OFFSET('Smelter Reference List'!$F$4,$S577-4,0)))</f>
        <v/>
      </c>
      <c r="H577" s="247" t="str">
        <f ca="1">IF(ISERROR($S577),"",OFFSET('Smelter Reference List'!$G$4,$S577-4,0))</f>
        <v/>
      </c>
      <c r="I577" s="248" t="str">
        <f ca="1">IF(ISERROR($S577),"",OFFSET('Smelter Reference List'!$H$4,$S577-4,0))</f>
        <v/>
      </c>
      <c r="J577" s="248" t="str">
        <f ca="1">IF(ISERROR($S577),"",OFFSET('Smelter Reference List'!$I$4,$S577-4,0))</f>
        <v/>
      </c>
      <c r="K577" s="245"/>
      <c r="L577" s="245"/>
      <c r="M577" s="245"/>
      <c r="N577" s="245"/>
      <c r="O577" s="245"/>
      <c r="P577" s="245"/>
      <c r="Q577" s="246"/>
      <c r="R577" s="233"/>
      <c r="S577" s="234" t="e">
        <f>IF(C577="",NA(),MATCH($B577&amp;$C577,'Smelter Reference List'!$J:$J,0))</f>
        <v>#N/A</v>
      </c>
      <c r="T577" s="235"/>
      <c r="U577" s="235">
        <f t="shared" ca="1" si="18"/>
        <v>0</v>
      </c>
      <c r="V577" s="235"/>
      <c r="W577" s="235"/>
      <c r="Y577" s="228" t="str">
        <f t="shared" si="19"/>
        <v/>
      </c>
    </row>
    <row r="578" spans="1:25" s="228" customFormat="1" ht="20.399999999999999">
      <c r="A578" s="257"/>
      <c r="B578" s="232" t="str">
        <f>IF(LEN(A578)=0,"",INDEX('Smelter Reference List'!$A:$A,MATCH($A578,'Smelter Reference List'!$E:$E,0)))</f>
        <v/>
      </c>
      <c r="C578" s="297" t="str">
        <f>IF(LEN(A578)=0,"",INDEX('Smelter Reference List'!$C:$C,MATCH($A578,'Smelter Reference List'!$E:$E,0)))</f>
        <v/>
      </c>
      <c r="D578" s="161" t="str">
        <f ca="1">IF(ISERROR($S578),"",OFFSET('Smelter Reference List'!$C$4,$S578-4,0)&amp;"")</f>
        <v/>
      </c>
      <c r="E578" s="161" t="str">
        <f ca="1">IF(ISERROR($S578),"",OFFSET('Smelter Reference List'!$D$4,$S578-4,0)&amp;"")</f>
        <v/>
      </c>
      <c r="F578" s="161" t="str">
        <f ca="1">IF(ISERROR($S578),"",OFFSET('Smelter Reference List'!$E$4,$S578-4,0))</f>
        <v/>
      </c>
      <c r="G578" s="161" t="str">
        <f ca="1">IF(C578=$U$4,"Enter smelter details", IF(ISERROR($S578),"",OFFSET('Smelter Reference List'!$F$4,$S578-4,0)))</f>
        <v/>
      </c>
      <c r="H578" s="247" t="str">
        <f ca="1">IF(ISERROR($S578),"",OFFSET('Smelter Reference List'!$G$4,$S578-4,0))</f>
        <v/>
      </c>
      <c r="I578" s="248" t="str">
        <f ca="1">IF(ISERROR($S578),"",OFFSET('Smelter Reference List'!$H$4,$S578-4,0))</f>
        <v/>
      </c>
      <c r="J578" s="248" t="str">
        <f ca="1">IF(ISERROR($S578),"",OFFSET('Smelter Reference List'!$I$4,$S578-4,0))</f>
        <v/>
      </c>
      <c r="K578" s="245"/>
      <c r="L578" s="245"/>
      <c r="M578" s="245"/>
      <c r="N578" s="245"/>
      <c r="O578" s="245"/>
      <c r="P578" s="245"/>
      <c r="Q578" s="246"/>
      <c r="R578" s="233"/>
      <c r="S578" s="234" t="e">
        <f>IF(C578="",NA(),MATCH($B578&amp;$C578,'Smelter Reference List'!$J:$J,0))</f>
        <v>#N/A</v>
      </c>
      <c r="T578" s="235"/>
      <c r="U578" s="235">
        <f t="shared" ca="1" si="18"/>
        <v>0</v>
      </c>
      <c r="V578" s="235"/>
      <c r="W578" s="235"/>
      <c r="Y578" s="228" t="str">
        <f t="shared" si="19"/>
        <v/>
      </c>
    </row>
    <row r="579" spans="1:25" s="228" customFormat="1" ht="20.399999999999999">
      <c r="A579" s="257"/>
      <c r="B579" s="232" t="str">
        <f>IF(LEN(A579)=0,"",INDEX('Smelter Reference List'!$A:$A,MATCH($A579,'Smelter Reference List'!$E:$E,0)))</f>
        <v/>
      </c>
      <c r="C579" s="297" t="str">
        <f>IF(LEN(A579)=0,"",INDEX('Smelter Reference List'!$C:$C,MATCH($A579,'Smelter Reference List'!$E:$E,0)))</f>
        <v/>
      </c>
      <c r="D579" s="161" t="str">
        <f ca="1">IF(ISERROR($S579),"",OFFSET('Smelter Reference List'!$C$4,$S579-4,0)&amp;"")</f>
        <v/>
      </c>
      <c r="E579" s="161" t="str">
        <f ca="1">IF(ISERROR($S579),"",OFFSET('Smelter Reference List'!$D$4,$S579-4,0)&amp;"")</f>
        <v/>
      </c>
      <c r="F579" s="161" t="str">
        <f ca="1">IF(ISERROR($S579),"",OFFSET('Smelter Reference List'!$E$4,$S579-4,0))</f>
        <v/>
      </c>
      <c r="G579" s="161" t="str">
        <f ca="1">IF(C579=$U$4,"Enter smelter details", IF(ISERROR($S579),"",OFFSET('Smelter Reference List'!$F$4,$S579-4,0)))</f>
        <v/>
      </c>
      <c r="H579" s="247" t="str">
        <f ca="1">IF(ISERROR($S579),"",OFFSET('Smelter Reference List'!$G$4,$S579-4,0))</f>
        <v/>
      </c>
      <c r="I579" s="248" t="str">
        <f ca="1">IF(ISERROR($S579),"",OFFSET('Smelter Reference List'!$H$4,$S579-4,0))</f>
        <v/>
      </c>
      <c r="J579" s="248" t="str">
        <f ca="1">IF(ISERROR($S579),"",OFFSET('Smelter Reference List'!$I$4,$S579-4,0))</f>
        <v/>
      </c>
      <c r="K579" s="245"/>
      <c r="L579" s="245"/>
      <c r="M579" s="245"/>
      <c r="N579" s="245"/>
      <c r="O579" s="245"/>
      <c r="P579" s="245"/>
      <c r="Q579" s="246"/>
      <c r="R579" s="233"/>
      <c r="S579" s="234" t="e">
        <f>IF(C579="",NA(),MATCH($B579&amp;$C579,'Smelter Reference List'!$J:$J,0))</f>
        <v>#N/A</v>
      </c>
      <c r="T579" s="235"/>
      <c r="U579" s="235">
        <f t="shared" ca="1" si="18"/>
        <v>0</v>
      </c>
      <c r="V579" s="235"/>
      <c r="W579" s="235"/>
      <c r="Y579" s="228" t="str">
        <f t="shared" si="19"/>
        <v/>
      </c>
    </row>
    <row r="580" spans="1:25" s="228" customFormat="1" ht="20.399999999999999">
      <c r="A580" s="257"/>
      <c r="B580" s="232" t="str">
        <f>IF(LEN(A580)=0,"",INDEX('Smelter Reference List'!$A:$A,MATCH($A580,'Smelter Reference List'!$E:$E,0)))</f>
        <v/>
      </c>
      <c r="C580" s="297" t="str">
        <f>IF(LEN(A580)=0,"",INDEX('Smelter Reference List'!$C:$C,MATCH($A580,'Smelter Reference List'!$E:$E,0)))</f>
        <v/>
      </c>
      <c r="D580" s="161" t="str">
        <f ca="1">IF(ISERROR($S580),"",OFFSET('Smelter Reference List'!$C$4,$S580-4,0)&amp;"")</f>
        <v/>
      </c>
      <c r="E580" s="161" t="str">
        <f ca="1">IF(ISERROR($S580),"",OFFSET('Smelter Reference List'!$D$4,$S580-4,0)&amp;"")</f>
        <v/>
      </c>
      <c r="F580" s="161" t="str">
        <f ca="1">IF(ISERROR($S580),"",OFFSET('Smelter Reference List'!$E$4,$S580-4,0))</f>
        <v/>
      </c>
      <c r="G580" s="161" t="str">
        <f ca="1">IF(C580=$U$4,"Enter smelter details", IF(ISERROR($S580),"",OFFSET('Smelter Reference List'!$F$4,$S580-4,0)))</f>
        <v/>
      </c>
      <c r="H580" s="247" t="str">
        <f ca="1">IF(ISERROR($S580),"",OFFSET('Smelter Reference List'!$G$4,$S580-4,0))</f>
        <v/>
      </c>
      <c r="I580" s="248" t="str">
        <f ca="1">IF(ISERROR($S580),"",OFFSET('Smelter Reference List'!$H$4,$S580-4,0))</f>
        <v/>
      </c>
      <c r="J580" s="248" t="str">
        <f ca="1">IF(ISERROR($S580),"",OFFSET('Smelter Reference List'!$I$4,$S580-4,0))</f>
        <v/>
      </c>
      <c r="K580" s="245"/>
      <c r="L580" s="245"/>
      <c r="M580" s="245"/>
      <c r="N580" s="245"/>
      <c r="O580" s="245"/>
      <c r="P580" s="245"/>
      <c r="Q580" s="246"/>
      <c r="R580" s="233"/>
      <c r="S580" s="234" t="e">
        <f>IF(C580="",NA(),MATCH($B580&amp;$C580,'Smelter Reference List'!$J:$J,0))</f>
        <v>#N/A</v>
      </c>
      <c r="T580" s="235"/>
      <c r="U580" s="235">
        <f t="shared" ca="1" si="18"/>
        <v>0</v>
      </c>
      <c r="V580" s="235"/>
      <c r="W580" s="235"/>
      <c r="Y580" s="228" t="str">
        <f t="shared" si="19"/>
        <v/>
      </c>
    </row>
    <row r="581" spans="1:25" s="228" customFormat="1" ht="20.399999999999999">
      <c r="A581" s="257"/>
      <c r="B581" s="232" t="str">
        <f>IF(LEN(A581)=0,"",INDEX('Smelter Reference List'!$A:$A,MATCH($A581,'Smelter Reference List'!$E:$E,0)))</f>
        <v/>
      </c>
      <c r="C581" s="297" t="str">
        <f>IF(LEN(A581)=0,"",INDEX('Smelter Reference List'!$C:$C,MATCH($A581,'Smelter Reference List'!$E:$E,0)))</f>
        <v/>
      </c>
      <c r="D581" s="161" t="str">
        <f ca="1">IF(ISERROR($S581),"",OFFSET('Smelter Reference List'!$C$4,$S581-4,0)&amp;"")</f>
        <v/>
      </c>
      <c r="E581" s="161" t="str">
        <f ca="1">IF(ISERROR($S581),"",OFFSET('Smelter Reference List'!$D$4,$S581-4,0)&amp;"")</f>
        <v/>
      </c>
      <c r="F581" s="161" t="str">
        <f ca="1">IF(ISERROR($S581),"",OFFSET('Smelter Reference List'!$E$4,$S581-4,0))</f>
        <v/>
      </c>
      <c r="G581" s="161" t="str">
        <f ca="1">IF(C581=$U$4,"Enter smelter details", IF(ISERROR($S581),"",OFFSET('Smelter Reference List'!$F$4,$S581-4,0)))</f>
        <v/>
      </c>
      <c r="H581" s="247" t="str">
        <f ca="1">IF(ISERROR($S581),"",OFFSET('Smelter Reference List'!$G$4,$S581-4,0))</f>
        <v/>
      </c>
      <c r="I581" s="248" t="str">
        <f ca="1">IF(ISERROR($S581),"",OFFSET('Smelter Reference List'!$H$4,$S581-4,0))</f>
        <v/>
      </c>
      <c r="J581" s="248" t="str">
        <f ca="1">IF(ISERROR($S581),"",OFFSET('Smelter Reference List'!$I$4,$S581-4,0))</f>
        <v/>
      </c>
      <c r="K581" s="245"/>
      <c r="L581" s="245"/>
      <c r="M581" s="245"/>
      <c r="N581" s="245"/>
      <c r="O581" s="245"/>
      <c r="P581" s="245"/>
      <c r="Q581" s="246"/>
      <c r="R581" s="233"/>
      <c r="S581" s="234" t="e">
        <f>IF(C581="",NA(),MATCH($B581&amp;$C581,'Smelter Reference List'!$J:$J,0))</f>
        <v>#N/A</v>
      </c>
      <c r="T581" s="235"/>
      <c r="U581" s="235">
        <f t="shared" ca="1" si="18"/>
        <v>0</v>
      </c>
      <c r="V581" s="235"/>
      <c r="W581" s="235"/>
      <c r="Y581" s="228" t="str">
        <f t="shared" si="19"/>
        <v/>
      </c>
    </row>
    <row r="582" spans="1:25" s="228" customFormat="1" ht="20.399999999999999">
      <c r="A582" s="257"/>
      <c r="B582" s="232" t="str">
        <f>IF(LEN(A582)=0,"",INDEX('Smelter Reference List'!$A:$A,MATCH($A582,'Smelter Reference List'!$E:$E,0)))</f>
        <v/>
      </c>
      <c r="C582" s="297" t="str">
        <f>IF(LEN(A582)=0,"",INDEX('Smelter Reference List'!$C:$C,MATCH($A582,'Smelter Reference List'!$E:$E,0)))</f>
        <v/>
      </c>
      <c r="D582" s="161" t="str">
        <f ca="1">IF(ISERROR($S582),"",OFFSET('Smelter Reference List'!$C$4,$S582-4,0)&amp;"")</f>
        <v/>
      </c>
      <c r="E582" s="161" t="str">
        <f ca="1">IF(ISERROR($S582),"",OFFSET('Smelter Reference List'!$D$4,$S582-4,0)&amp;"")</f>
        <v/>
      </c>
      <c r="F582" s="161" t="str">
        <f ca="1">IF(ISERROR($S582),"",OFFSET('Smelter Reference List'!$E$4,$S582-4,0))</f>
        <v/>
      </c>
      <c r="G582" s="161" t="str">
        <f ca="1">IF(C582=$U$4,"Enter smelter details", IF(ISERROR($S582),"",OFFSET('Smelter Reference List'!$F$4,$S582-4,0)))</f>
        <v/>
      </c>
      <c r="H582" s="247" t="str">
        <f ca="1">IF(ISERROR($S582),"",OFFSET('Smelter Reference List'!$G$4,$S582-4,0))</f>
        <v/>
      </c>
      <c r="I582" s="248" t="str">
        <f ca="1">IF(ISERROR($S582),"",OFFSET('Smelter Reference List'!$H$4,$S582-4,0))</f>
        <v/>
      </c>
      <c r="J582" s="248" t="str">
        <f ca="1">IF(ISERROR($S582),"",OFFSET('Smelter Reference List'!$I$4,$S582-4,0))</f>
        <v/>
      </c>
      <c r="K582" s="245"/>
      <c r="L582" s="245"/>
      <c r="M582" s="245"/>
      <c r="N582" s="245"/>
      <c r="O582" s="245"/>
      <c r="P582" s="245"/>
      <c r="Q582" s="246"/>
      <c r="R582" s="233"/>
      <c r="S582" s="234" t="e">
        <f>IF(C582="",NA(),MATCH($B582&amp;$C582,'Smelter Reference List'!$J:$J,0))</f>
        <v>#N/A</v>
      </c>
      <c r="T582" s="235"/>
      <c r="U582" s="235">
        <f t="shared" ca="1" si="18"/>
        <v>0</v>
      </c>
      <c r="V582" s="235"/>
      <c r="W582" s="235"/>
      <c r="Y582" s="228" t="str">
        <f t="shared" si="19"/>
        <v/>
      </c>
    </row>
    <row r="583" spans="1:25" s="228" customFormat="1" ht="20.399999999999999">
      <c r="A583" s="257"/>
      <c r="B583" s="232" t="str">
        <f>IF(LEN(A583)=0,"",INDEX('Smelter Reference List'!$A:$A,MATCH($A583,'Smelter Reference List'!$E:$E,0)))</f>
        <v/>
      </c>
      <c r="C583" s="297" t="str">
        <f>IF(LEN(A583)=0,"",INDEX('Smelter Reference List'!$C:$C,MATCH($A583,'Smelter Reference List'!$E:$E,0)))</f>
        <v/>
      </c>
      <c r="D583" s="161" t="str">
        <f ca="1">IF(ISERROR($S583),"",OFFSET('Smelter Reference List'!$C$4,$S583-4,0)&amp;"")</f>
        <v/>
      </c>
      <c r="E583" s="161" t="str">
        <f ca="1">IF(ISERROR($S583),"",OFFSET('Smelter Reference List'!$D$4,$S583-4,0)&amp;"")</f>
        <v/>
      </c>
      <c r="F583" s="161" t="str">
        <f ca="1">IF(ISERROR($S583),"",OFFSET('Smelter Reference List'!$E$4,$S583-4,0))</f>
        <v/>
      </c>
      <c r="G583" s="161" t="str">
        <f ca="1">IF(C583=$U$4,"Enter smelter details", IF(ISERROR($S583),"",OFFSET('Smelter Reference List'!$F$4,$S583-4,0)))</f>
        <v/>
      </c>
      <c r="H583" s="247" t="str">
        <f ca="1">IF(ISERROR($S583),"",OFFSET('Smelter Reference List'!$G$4,$S583-4,0))</f>
        <v/>
      </c>
      <c r="I583" s="248" t="str">
        <f ca="1">IF(ISERROR($S583),"",OFFSET('Smelter Reference List'!$H$4,$S583-4,0))</f>
        <v/>
      </c>
      <c r="J583" s="248" t="str">
        <f ca="1">IF(ISERROR($S583),"",OFFSET('Smelter Reference List'!$I$4,$S583-4,0))</f>
        <v/>
      </c>
      <c r="K583" s="245"/>
      <c r="L583" s="245"/>
      <c r="M583" s="245"/>
      <c r="N583" s="245"/>
      <c r="O583" s="245"/>
      <c r="P583" s="245"/>
      <c r="Q583" s="246"/>
      <c r="R583" s="233"/>
      <c r="S583" s="234" t="e">
        <f>IF(C583="",NA(),MATCH($B583&amp;$C583,'Smelter Reference List'!$J:$J,0))</f>
        <v>#N/A</v>
      </c>
      <c r="T583" s="235"/>
      <c r="U583" s="235">
        <f t="shared" ca="1" si="18"/>
        <v>0</v>
      </c>
      <c r="V583" s="235"/>
      <c r="W583" s="235"/>
      <c r="Y583" s="228" t="str">
        <f t="shared" si="19"/>
        <v/>
      </c>
    </row>
    <row r="584" spans="1:25" s="228" customFormat="1" ht="20.399999999999999">
      <c r="A584" s="257"/>
      <c r="B584" s="232" t="str">
        <f>IF(LEN(A584)=0,"",INDEX('Smelter Reference List'!$A:$A,MATCH($A584,'Smelter Reference List'!$E:$E,0)))</f>
        <v/>
      </c>
      <c r="C584" s="297" t="str">
        <f>IF(LEN(A584)=0,"",INDEX('Smelter Reference List'!$C:$C,MATCH($A584,'Smelter Reference List'!$E:$E,0)))</f>
        <v/>
      </c>
      <c r="D584" s="161" t="str">
        <f ca="1">IF(ISERROR($S584),"",OFFSET('Smelter Reference List'!$C$4,$S584-4,0)&amp;"")</f>
        <v/>
      </c>
      <c r="E584" s="161" t="str">
        <f ca="1">IF(ISERROR($S584),"",OFFSET('Smelter Reference List'!$D$4,$S584-4,0)&amp;"")</f>
        <v/>
      </c>
      <c r="F584" s="161" t="str">
        <f ca="1">IF(ISERROR($S584),"",OFFSET('Smelter Reference List'!$E$4,$S584-4,0))</f>
        <v/>
      </c>
      <c r="G584" s="161" t="str">
        <f ca="1">IF(C584=$U$4,"Enter smelter details", IF(ISERROR($S584),"",OFFSET('Smelter Reference List'!$F$4,$S584-4,0)))</f>
        <v/>
      </c>
      <c r="H584" s="247" t="str">
        <f ca="1">IF(ISERROR($S584),"",OFFSET('Smelter Reference List'!$G$4,$S584-4,0))</f>
        <v/>
      </c>
      <c r="I584" s="248" t="str">
        <f ca="1">IF(ISERROR($S584),"",OFFSET('Smelter Reference List'!$H$4,$S584-4,0))</f>
        <v/>
      </c>
      <c r="J584" s="248" t="str">
        <f ca="1">IF(ISERROR($S584),"",OFFSET('Smelter Reference List'!$I$4,$S584-4,0))</f>
        <v/>
      </c>
      <c r="K584" s="245"/>
      <c r="L584" s="245"/>
      <c r="M584" s="245"/>
      <c r="N584" s="245"/>
      <c r="O584" s="245"/>
      <c r="P584" s="245"/>
      <c r="Q584" s="246"/>
      <c r="R584" s="233"/>
      <c r="S584" s="234" t="e">
        <f>IF(C584="",NA(),MATCH($B584&amp;$C584,'Smelter Reference List'!$J:$J,0))</f>
        <v>#N/A</v>
      </c>
      <c r="T584" s="235"/>
      <c r="U584" s="235">
        <f t="shared" ca="1" si="18"/>
        <v>0</v>
      </c>
      <c r="V584" s="235"/>
      <c r="W584" s="235"/>
      <c r="Y584" s="228" t="str">
        <f t="shared" si="19"/>
        <v/>
      </c>
    </row>
    <row r="585" spans="1:25" s="228" customFormat="1" ht="20.399999999999999">
      <c r="A585" s="257"/>
      <c r="B585" s="232" t="str">
        <f>IF(LEN(A585)=0,"",INDEX('Smelter Reference List'!$A:$A,MATCH($A585,'Smelter Reference List'!$E:$E,0)))</f>
        <v/>
      </c>
      <c r="C585" s="297" t="str">
        <f>IF(LEN(A585)=0,"",INDEX('Smelter Reference List'!$C:$C,MATCH($A585,'Smelter Reference List'!$E:$E,0)))</f>
        <v/>
      </c>
      <c r="D585" s="161" t="str">
        <f ca="1">IF(ISERROR($S585),"",OFFSET('Smelter Reference List'!$C$4,$S585-4,0)&amp;"")</f>
        <v/>
      </c>
      <c r="E585" s="161" t="str">
        <f ca="1">IF(ISERROR($S585),"",OFFSET('Smelter Reference List'!$D$4,$S585-4,0)&amp;"")</f>
        <v/>
      </c>
      <c r="F585" s="161" t="str">
        <f ca="1">IF(ISERROR($S585),"",OFFSET('Smelter Reference List'!$E$4,$S585-4,0))</f>
        <v/>
      </c>
      <c r="G585" s="161" t="str">
        <f ca="1">IF(C585=$U$4,"Enter smelter details", IF(ISERROR($S585),"",OFFSET('Smelter Reference List'!$F$4,$S585-4,0)))</f>
        <v/>
      </c>
      <c r="H585" s="247" t="str">
        <f ca="1">IF(ISERROR($S585),"",OFFSET('Smelter Reference List'!$G$4,$S585-4,0))</f>
        <v/>
      </c>
      <c r="I585" s="248" t="str">
        <f ca="1">IF(ISERROR($S585),"",OFFSET('Smelter Reference List'!$H$4,$S585-4,0))</f>
        <v/>
      </c>
      <c r="J585" s="248" t="str">
        <f ca="1">IF(ISERROR($S585),"",OFFSET('Smelter Reference List'!$I$4,$S585-4,0))</f>
        <v/>
      </c>
      <c r="K585" s="245"/>
      <c r="L585" s="245"/>
      <c r="M585" s="245"/>
      <c r="N585" s="245"/>
      <c r="O585" s="245"/>
      <c r="P585" s="245"/>
      <c r="Q585" s="246"/>
      <c r="R585" s="233"/>
      <c r="S585" s="234" t="e">
        <f>IF(C585="",NA(),MATCH($B585&amp;$C585,'Smelter Reference List'!$J:$J,0))</f>
        <v>#N/A</v>
      </c>
      <c r="T585" s="235"/>
      <c r="U585" s="235">
        <f t="shared" ca="1" si="18"/>
        <v>0</v>
      </c>
      <c r="V585" s="235"/>
      <c r="W585" s="235"/>
      <c r="Y585" s="228" t="str">
        <f t="shared" si="19"/>
        <v/>
      </c>
    </row>
    <row r="586" spans="1:25" s="228" customFormat="1" ht="20.399999999999999">
      <c r="A586" s="257"/>
      <c r="B586" s="232" t="str">
        <f>IF(LEN(A586)=0,"",INDEX('Smelter Reference List'!$A:$A,MATCH($A586,'Smelter Reference List'!$E:$E,0)))</f>
        <v/>
      </c>
      <c r="C586" s="297" t="str">
        <f>IF(LEN(A586)=0,"",INDEX('Smelter Reference List'!$C:$C,MATCH($A586,'Smelter Reference List'!$E:$E,0)))</f>
        <v/>
      </c>
      <c r="D586" s="161" t="str">
        <f ca="1">IF(ISERROR($S586),"",OFFSET('Smelter Reference List'!$C$4,$S586-4,0)&amp;"")</f>
        <v/>
      </c>
      <c r="E586" s="161" t="str">
        <f ca="1">IF(ISERROR($S586),"",OFFSET('Smelter Reference List'!$D$4,$S586-4,0)&amp;"")</f>
        <v/>
      </c>
      <c r="F586" s="161" t="str">
        <f ca="1">IF(ISERROR($S586),"",OFFSET('Smelter Reference List'!$E$4,$S586-4,0))</f>
        <v/>
      </c>
      <c r="G586" s="161" t="str">
        <f ca="1">IF(C586=$U$4,"Enter smelter details", IF(ISERROR($S586),"",OFFSET('Smelter Reference List'!$F$4,$S586-4,0)))</f>
        <v/>
      </c>
      <c r="H586" s="247" t="str">
        <f ca="1">IF(ISERROR($S586),"",OFFSET('Smelter Reference List'!$G$4,$S586-4,0))</f>
        <v/>
      </c>
      <c r="I586" s="248" t="str">
        <f ca="1">IF(ISERROR($S586),"",OFFSET('Smelter Reference List'!$H$4,$S586-4,0))</f>
        <v/>
      </c>
      <c r="J586" s="248" t="str">
        <f ca="1">IF(ISERROR($S586),"",OFFSET('Smelter Reference List'!$I$4,$S586-4,0))</f>
        <v/>
      </c>
      <c r="K586" s="245"/>
      <c r="L586" s="245"/>
      <c r="M586" s="245"/>
      <c r="N586" s="245"/>
      <c r="O586" s="245"/>
      <c r="P586" s="245"/>
      <c r="Q586" s="246"/>
      <c r="R586" s="233"/>
      <c r="S586" s="234" t="e">
        <f>IF(C586="",NA(),MATCH($B586&amp;$C586,'Smelter Reference List'!$J:$J,0))</f>
        <v>#N/A</v>
      </c>
      <c r="T586" s="235"/>
      <c r="U586" s="235">
        <f t="shared" ca="1" si="18"/>
        <v>0</v>
      </c>
      <c r="V586" s="235"/>
      <c r="W586" s="235"/>
      <c r="Y586" s="228" t="str">
        <f t="shared" si="19"/>
        <v/>
      </c>
    </row>
    <row r="587" spans="1:25" s="228" customFormat="1" ht="20.399999999999999">
      <c r="A587" s="257"/>
      <c r="B587" s="232" t="str">
        <f>IF(LEN(A587)=0,"",INDEX('Smelter Reference List'!$A:$A,MATCH($A587,'Smelter Reference List'!$E:$E,0)))</f>
        <v/>
      </c>
      <c r="C587" s="297" t="str">
        <f>IF(LEN(A587)=0,"",INDEX('Smelter Reference List'!$C:$C,MATCH($A587,'Smelter Reference List'!$E:$E,0)))</f>
        <v/>
      </c>
      <c r="D587" s="161" t="str">
        <f ca="1">IF(ISERROR($S587),"",OFFSET('Smelter Reference List'!$C$4,$S587-4,0)&amp;"")</f>
        <v/>
      </c>
      <c r="E587" s="161" t="str">
        <f ca="1">IF(ISERROR($S587),"",OFFSET('Smelter Reference List'!$D$4,$S587-4,0)&amp;"")</f>
        <v/>
      </c>
      <c r="F587" s="161" t="str">
        <f ca="1">IF(ISERROR($S587),"",OFFSET('Smelter Reference List'!$E$4,$S587-4,0))</f>
        <v/>
      </c>
      <c r="G587" s="161" t="str">
        <f ca="1">IF(C587=$U$4,"Enter smelter details", IF(ISERROR($S587),"",OFFSET('Smelter Reference List'!$F$4,$S587-4,0)))</f>
        <v/>
      </c>
      <c r="H587" s="247" t="str">
        <f ca="1">IF(ISERROR($S587),"",OFFSET('Smelter Reference List'!$G$4,$S587-4,0))</f>
        <v/>
      </c>
      <c r="I587" s="248" t="str">
        <f ca="1">IF(ISERROR($S587),"",OFFSET('Smelter Reference List'!$H$4,$S587-4,0))</f>
        <v/>
      </c>
      <c r="J587" s="248" t="str">
        <f ca="1">IF(ISERROR($S587),"",OFFSET('Smelter Reference List'!$I$4,$S587-4,0))</f>
        <v/>
      </c>
      <c r="K587" s="245"/>
      <c r="L587" s="245"/>
      <c r="M587" s="245"/>
      <c r="N587" s="245"/>
      <c r="O587" s="245"/>
      <c r="P587" s="245"/>
      <c r="Q587" s="246"/>
      <c r="R587" s="233"/>
      <c r="S587" s="234" t="e">
        <f>IF(C587="",NA(),MATCH($B587&amp;$C587,'Smelter Reference List'!$J:$J,0))</f>
        <v>#N/A</v>
      </c>
      <c r="T587" s="235"/>
      <c r="U587" s="235">
        <f t="shared" ca="1" si="18"/>
        <v>0</v>
      </c>
      <c r="V587" s="235"/>
      <c r="W587" s="235"/>
      <c r="Y587" s="228" t="str">
        <f t="shared" si="19"/>
        <v/>
      </c>
    </row>
    <row r="588" spans="1:25" s="228" customFormat="1" ht="20.399999999999999">
      <c r="A588" s="257"/>
      <c r="B588" s="232" t="str">
        <f>IF(LEN(A588)=0,"",INDEX('Smelter Reference List'!$A:$A,MATCH($A588,'Smelter Reference List'!$E:$E,0)))</f>
        <v/>
      </c>
      <c r="C588" s="297" t="str">
        <f>IF(LEN(A588)=0,"",INDEX('Smelter Reference List'!$C:$C,MATCH($A588,'Smelter Reference List'!$E:$E,0)))</f>
        <v/>
      </c>
      <c r="D588" s="161" t="str">
        <f ca="1">IF(ISERROR($S588),"",OFFSET('Smelter Reference List'!$C$4,$S588-4,0)&amp;"")</f>
        <v/>
      </c>
      <c r="E588" s="161" t="str">
        <f ca="1">IF(ISERROR($S588),"",OFFSET('Smelter Reference List'!$D$4,$S588-4,0)&amp;"")</f>
        <v/>
      </c>
      <c r="F588" s="161" t="str">
        <f ca="1">IF(ISERROR($S588),"",OFFSET('Smelter Reference List'!$E$4,$S588-4,0))</f>
        <v/>
      </c>
      <c r="G588" s="161" t="str">
        <f ca="1">IF(C588=$U$4,"Enter smelter details", IF(ISERROR($S588),"",OFFSET('Smelter Reference List'!$F$4,$S588-4,0)))</f>
        <v/>
      </c>
      <c r="H588" s="247" t="str">
        <f ca="1">IF(ISERROR($S588),"",OFFSET('Smelter Reference List'!$G$4,$S588-4,0))</f>
        <v/>
      </c>
      <c r="I588" s="248" t="str">
        <f ca="1">IF(ISERROR($S588),"",OFFSET('Smelter Reference List'!$H$4,$S588-4,0))</f>
        <v/>
      </c>
      <c r="J588" s="248" t="str">
        <f ca="1">IF(ISERROR($S588),"",OFFSET('Smelter Reference List'!$I$4,$S588-4,0))</f>
        <v/>
      </c>
      <c r="K588" s="245"/>
      <c r="L588" s="245"/>
      <c r="M588" s="245"/>
      <c r="N588" s="245"/>
      <c r="O588" s="245"/>
      <c r="P588" s="245"/>
      <c r="Q588" s="246"/>
      <c r="R588" s="233"/>
      <c r="S588" s="234" t="e">
        <f>IF(C588="",NA(),MATCH($B588&amp;$C588,'Smelter Reference List'!$J:$J,0))</f>
        <v>#N/A</v>
      </c>
      <c r="T588" s="235"/>
      <c r="U588" s="235">
        <f t="shared" ca="1" si="18"/>
        <v>0</v>
      </c>
      <c r="V588" s="235"/>
      <c r="W588" s="235"/>
      <c r="Y588" s="228" t="str">
        <f t="shared" si="19"/>
        <v/>
      </c>
    </row>
    <row r="589" spans="1:25" s="228" customFormat="1" ht="20.399999999999999">
      <c r="A589" s="257"/>
      <c r="B589" s="232" t="str">
        <f>IF(LEN(A589)=0,"",INDEX('Smelter Reference List'!$A:$A,MATCH($A589,'Smelter Reference List'!$E:$E,0)))</f>
        <v/>
      </c>
      <c r="C589" s="297" t="str">
        <f>IF(LEN(A589)=0,"",INDEX('Smelter Reference List'!$C:$C,MATCH($A589,'Smelter Reference List'!$E:$E,0)))</f>
        <v/>
      </c>
      <c r="D589" s="161" t="str">
        <f ca="1">IF(ISERROR($S589),"",OFFSET('Smelter Reference List'!$C$4,$S589-4,0)&amp;"")</f>
        <v/>
      </c>
      <c r="E589" s="161" t="str">
        <f ca="1">IF(ISERROR($S589),"",OFFSET('Smelter Reference List'!$D$4,$S589-4,0)&amp;"")</f>
        <v/>
      </c>
      <c r="F589" s="161" t="str">
        <f ca="1">IF(ISERROR($S589),"",OFFSET('Smelter Reference List'!$E$4,$S589-4,0))</f>
        <v/>
      </c>
      <c r="G589" s="161" t="str">
        <f ca="1">IF(C589=$U$4,"Enter smelter details", IF(ISERROR($S589),"",OFFSET('Smelter Reference List'!$F$4,$S589-4,0)))</f>
        <v/>
      </c>
      <c r="H589" s="247" t="str">
        <f ca="1">IF(ISERROR($S589),"",OFFSET('Smelter Reference List'!$G$4,$S589-4,0))</f>
        <v/>
      </c>
      <c r="I589" s="248" t="str">
        <f ca="1">IF(ISERROR($S589),"",OFFSET('Smelter Reference List'!$H$4,$S589-4,0))</f>
        <v/>
      </c>
      <c r="J589" s="248" t="str">
        <f ca="1">IF(ISERROR($S589),"",OFFSET('Smelter Reference List'!$I$4,$S589-4,0))</f>
        <v/>
      </c>
      <c r="K589" s="245"/>
      <c r="L589" s="245"/>
      <c r="M589" s="245"/>
      <c r="N589" s="245"/>
      <c r="O589" s="245"/>
      <c r="P589" s="245"/>
      <c r="Q589" s="246"/>
      <c r="R589" s="233"/>
      <c r="S589" s="234" t="e">
        <f>IF(C589="",NA(),MATCH($B589&amp;$C589,'Smelter Reference List'!$J:$J,0))</f>
        <v>#N/A</v>
      </c>
      <c r="T589" s="235"/>
      <c r="U589" s="235">
        <f t="shared" ca="1" si="18"/>
        <v>0</v>
      </c>
      <c r="V589" s="235"/>
      <c r="W589" s="235"/>
      <c r="Y589" s="228" t="str">
        <f t="shared" si="19"/>
        <v/>
      </c>
    </row>
    <row r="590" spans="1:25" s="228" customFormat="1" ht="20.399999999999999">
      <c r="A590" s="257"/>
      <c r="B590" s="232" t="str">
        <f>IF(LEN(A590)=0,"",INDEX('Smelter Reference List'!$A:$A,MATCH($A590,'Smelter Reference List'!$E:$E,0)))</f>
        <v/>
      </c>
      <c r="C590" s="297" t="str">
        <f>IF(LEN(A590)=0,"",INDEX('Smelter Reference List'!$C:$C,MATCH($A590,'Smelter Reference List'!$E:$E,0)))</f>
        <v/>
      </c>
      <c r="D590" s="161" t="str">
        <f ca="1">IF(ISERROR($S590),"",OFFSET('Smelter Reference List'!$C$4,$S590-4,0)&amp;"")</f>
        <v/>
      </c>
      <c r="E590" s="161" t="str">
        <f ca="1">IF(ISERROR($S590),"",OFFSET('Smelter Reference List'!$D$4,$S590-4,0)&amp;"")</f>
        <v/>
      </c>
      <c r="F590" s="161" t="str">
        <f ca="1">IF(ISERROR($S590),"",OFFSET('Smelter Reference List'!$E$4,$S590-4,0))</f>
        <v/>
      </c>
      <c r="G590" s="161" t="str">
        <f ca="1">IF(C590=$U$4,"Enter smelter details", IF(ISERROR($S590),"",OFFSET('Smelter Reference List'!$F$4,$S590-4,0)))</f>
        <v/>
      </c>
      <c r="H590" s="247" t="str">
        <f ca="1">IF(ISERROR($S590),"",OFFSET('Smelter Reference List'!$G$4,$S590-4,0))</f>
        <v/>
      </c>
      <c r="I590" s="248" t="str">
        <f ca="1">IF(ISERROR($S590),"",OFFSET('Smelter Reference List'!$H$4,$S590-4,0))</f>
        <v/>
      </c>
      <c r="J590" s="248" t="str">
        <f ca="1">IF(ISERROR($S590),"",OFFSET('Smelter Reference List'!$I$4,$S590-4,0))</f>
        <v/>
      </c>
      <c r="K590" s="245"/>
      <c r="L590" s="245"/>
      <c r="M590" s="245"/>
      <c r="N590" s="245"/>
      <c r="O590" s="245"/>
      <c r="P590" s="245"/>
      <c r="Q590" s="246"/>
      <c r="R590" s="233"/>
      <c r="S590" s="234" t="e">
        <f>IF(C590="",NA(),MATCH($B590&amp;$C590,'Smelter Reference List'!$J:$J,0))</f>
        <v>#N/A</v>
      </c>
      <c r="T590" s="235"/>
      <c r="U590" s="235">
        <f t="shared" ca="1" si="18"/>
        <v>0</v>
      </c>
      <c r="V590" s="235"/>
      <c r="W590" s="235"/>
      <c r="Y590" s="228" t="str">
        <f t="shared" si="19"/>
        <v/>
      </c>
    </row>
    <row r="591" spans="1:25" s="228" customFormat="1" ht="20.399999999999999">
      <c r="A591" s="257"/>
      <c r="B591" s="232" t="str">
        <f>IF(LEN(A591)=0,"",INDEX('Smelter Reference List'!$A:$A,MATCH($A591,'Smelter Reference List'!$E:$E,0)))</f>
        <v/>
      </c>
      <c r="C591" s="297" t="str">
        <f>IF(LEN(A591)=0,"",INDEX('Smelter Reference List'!$C:$C,MATCH($A591,'Smelter Reference List'!$E:$E,0)))</f>
        <v/>
      </c>
      <c r="D591" s="161" t="str">
        <f ca="1">IF(ISERROR($S591),"",OFFSET('Smelter Reference List'!$C$4,$S591-4,0)&amp;"")</f>
        <v/>
      </c>
      <c r="E591" s="161" t="str">
        <f ca="1">IF(ISERROR($S591),"",OFFSET('Smelter Reference List'!$D$4,$S591-4,0)&amp;"")</f>
        <v/>
      </c>
      <c r="F591" s="161" t="str">
        <f ca="1">IF(ISERROR($S591),"",OFFSET('Smelter Reference List'!$E$4,$S591-4,0))</f>
        <v/>
      </c>
      <c r="G591" s="161" t="str">
        <f ca="1">IF(C591=$U$4,"Enter smelter details", IF(ISERROR($S591),"",OFFSET('Smelter Reference List'!$F$4,$S591-4,0)))</f>
        <v/>
      </c>
      <c r="H591" s="247" t="str">
        <f ca="1">IF(ISERROR($S591),"",OFFSET('Smelter Reference List'!$G$4,$S591-4,0))</f>
        <v/>
      </c>
      <c r="I591" s="248" t="str">
        <f ca="1">IF(ISERROR($S591),"",OFFSET('Smelter Reference List'!$H$4,$S591-4,0))</f>
        <v/>
      </c>
      <c r="J591" s="248" t="str">
        <f ca="1">IF(ISERROR($S591),"",OFFSET('Smelter Reference List'!$I$4,$S591-4,0))</f>
        <v/>
      </c>
      <c r="K591" s="245"/>
      <c r="L591" s="245"/>
      <c r="M591" s="245"/>
      <c r="N591" s="245"/>
      <c r="O591" s="245"/>
      <c r="P591" s="245"/>
      <c r="Q591" s="246"/>
      <c r="R591" s="233"/>
      <c r="S591" s="234" t="e">
        <f>IF(C591="",NA(),MATCH($B591&amp;$C591,'Smelter Reference List'!$J:$J,0))</f>
        <v>#N/A</v>
      </c>
      <c r="T591" s="235"/>
      <c r="U591" s="235">
        <f t="shared" ca="1" si="18"/>
        <v>0</v>
      </c>
      <c r="V591" s="235"/>
      <c r="W591" s="235"/>
      <c r="Y591" s="228" t="str">
        <f t="shared" si="19"/>
        <v/>
      </c>
    </row>
    <row r="592" spans="1:25" s="228" customFormat="1" ht="20.399999999999999">
      <c r="A592" s="257"/>
      <c r="B592" s="232" t="str">
        <f>IF(LEN(A592)=0,"",INDEX('Smelter Reference List'!$A:$A,MATCH($A592,'Smelter Reference List'!$E:$E,0)))</f>
        <v/>
      </c>
      <c r="C592" s="297" t="str">
        <f>IF(LEN(A592)=0,"",INDEX('Smelter Reference List'!$C:$C,MATCH($A592,'Smelter Reference List'!$E:$E,0)))</f>
        <v/>
      </c>
      <c r="D592" s="161" t="str">
        <f ca="1">IF(ISERROR($S592),"",OFFSET('Smelter Reference List'!$C$4,$S592-4,0)&amp;"")</f>
        <v/>
      </c>
      <c r="E592" s="161" t="str">
        <f ca="1">IF(ISERROR($S592),"",OFFSET('Smelter Reference List'!$D$4,$S592-4,0)&amp;"")</f>
        <v/>
      </c>
      <c r="F592" s="161" t="str">
        <f ca="1">IF(ISERROR($S592),"",OFFSET('Smelter Reference List'!$E$4,$S592-4,0))</f>
        <v/>
      </c>
      <c r="G592" s="161" t="str">
        <f ca="1">IF(C592=$U$4,"Enter smelter details", IF(ISERROR($S592),"",OFFSET('Smelter Reference List'!$F$4,$S592-4,0)))</f>
        <v/>
      </c>
      <c r="H592" s="247" t="str">
        <f ca="1">IF(ISERROR($S592),"",OFFSET('Smelter Reference List'!$G$4,$S592-4,0))</f>
        <v/>
      </c>
      <c r="I592" s="248" t="str">
        <f ca="1">IF(ISERROR($S592),"",OFFSET('Smelter Reference List'!$H$4,$S592-4,0))</f>
        <v/>
      </c>
      <c r="J592" s="248" t="str">
        <f ca="1">IF(ISERROR($S592),"",OFFSET('Smelter Reference List'!$I$4,$S592-4,0))</f>
        <v/>
      </c>
      <c r="K592" s="245"/>
      <c r="L592" s="245"/>
      <c r="M592" s="245"/>
      <c r="N592" s="245"/>
      <c r="O592" s="245"/>
      <c r="P592" s="245"/>
      <c r="Q592" s="246"/>
      <c r="R592" s="233"/>
      <c r="S592" s="234" t="e">
        <f>IF(C592="",NA(),MATCH($B592&amp;$C592,'Smelter Reference List'!$J:$J,0))</f>
        <v>#N/A</v>
      </c>
      <c r="T592" s="235"/>
      <c r="U592" s="235">
        <f t="shared" ca="1" si="18"/>
        <v>0</v>
      </c>
      <c r="V592" s="235"/>
      <c r="W592" s="235"/>
      <c r="Y592" s="228" t="str">
        <f t="shared" si="19"/>
        <v/>
      </c>
    </row>
    <row r="593" spans="1:25" s="228" customFormat="1" ht="20.399999999999999">
      <c r="A593" s="257"/>
      <c r="B593" s="232" t="str">
        <f>IF(LEN(A593)=0,"",INDEX('Smelter Reference List'!$A:$A,MATCH($A593,'Smelter Reference List'!$E:$E,0)))</f>
        <v/>
      </c>
      <c r="C593" s="297" t="str">
        <f>IF(LEN(A593)=0,"",INDEX('Smelter Reference List'!$C:$C,MATCH($A593,'Smelter Reference List'!$E:$E,0)))</f>
        <v/>
      </c>
      <c r="D593" s="161" t="str">
        <f ca="1">IF(ISERROR($S593),"",OFFSET('Smelter Reference List'!$C$4,$S593-4,0)&amp;"")</f>
        <v/>
      </c>
      <c r="E593" s="161" t="str">
        <f ca="1">IF(ISERROR($S593),"",OFFSET('Smelter Reference List'!$D$4,$S593-4,0)&amp;"")</f>
        <v/>
      </c>
      <c r="F593" s="161" t="str">
        <f ca="1">IF(ISERROR($S593),"",OFFSET('Smelter Reference List'!$E$4,$S593-4,0))</f>
        <v/>
      </c>
      <c r="G593" s="161" t="str">
        <f ca="1">IF(C593=$U$4,"Enter smelter details", IF(ISERROR($S593),"",OFFSET('Smelter Reference List'!$F$4,$S593-4,0)))</f>
        <v/>
      </c>
      <c r="H593" s="247" t="str">
        <f ca="1">IF(ISERROR($S593),"",OFFSET('Smelter Reference List'!$G$4,$S593-4,0))</f>
        <v/>
      </c>
      <c r="I593" s="248" t="str">
        <f ca="1">IF(ISERROR($S593),"",OFFSET('Smelter Reference List'!$H$4,$S593-4,0))</f>
        <v/>
      </c>
      <c r="J593" s="248" t="str">
        <f ca="1">IF(ISERROR($S593),"",OFFSET('Smelter Reference List'!$I$4,$S593-4,0))</f>
        <v/>
      </c>
      <c r="K593" s="245"/>
      <c r="L593" s="245"/>
      <c r="M593" s="245"/>
      <c r="N593" s="245"/>
      <c r="O593" s="245"/>
      <c r="P593" s="245"/>
      <c r="Q593" s="246"/>
      <c r="R593" s="233"/>
      <c r="S593" s="234" t="e">
        <f>IF(C593="",NA(),MATCH($B593&amp;$C593,'Smelter Reference List'!$J:$J,0))</f>
        <v>#N/A</v>
      </c>
      <c r="T593" s="235"/>
      <c r="U593" s="235">
        <f t="shared" ca="1" si="18"/>
        <v>0</v>
      </c>
      <c r="V593" s="235"/>
      <c r="W593" s="235"/>
      <c r="Y593" s="228" t="str">
        <f t="shared" si="19"/>
        <v/>
      </c>
    </row>
    <row r="594" spans="1:25" s="228" customFormat="1" ht="20.399999999999999">
      <c r="A594" s="257"/>
      <c r="B594" s="232" t="str">
        <f>IF(LEN(A594)=0,"",INDEX('Smelter Reference List'!$A:$A,MATCH($A594,'Smelter Reference List'!$E:$E,0)))</f>
        <v/>
      </c>
      <c r="C594" s="297" t="str">
        <f>IF(LEN(A594)=0,"",INDEX('Smelter Reference List'!$C:$C,MATCH($A594,'Smelter Reference List'!$E:$E,0)))</f>
        <v/>
      </c>
      <c r="D594" s="161" t="str">
        <f ca="1">IF(ISERROR($S594),"",OFFSET('Smelter Reference List'!$C$4,$S594-4,0)&amp;"")</f>
        <v/>
      </c>
      <c r="E594" s="161" t="str">
        <f ca="1">IF(ISERROR($S594),"",OFFSET('Smelter Reference List'!$D$4,$S594-4,0)&amp;"")</f>
        <v/>
      </c>
      <c r="F594" s="161" t="str">
        <f ca="1">IF(ISERROR($S594),"",OFFSET('Smelter Reference List'!$E$4,$S594-4,0))</f>
        <v/>
      </c>
      <c r="G594" s="161" t="str">
        <f ca="1">IF(C594=$U$4,"Enter smelter details", IF(ISERROR($S594),"",OFFSET('Smelter Reference List'!$F$4,$S594-4,0)))</f>
        <v/>
      </c>
      <c r="H594" s="247" t="str">
        <f ca="1">IF(ISERROR($S594),"",OFFSET('Smelter Reference List'!$G$4,$S594-4,0))</f>
        <v/>
      </c>
      <c r="I594" s="248" t="str">
        <f ca="1">IF(ISERROR($S594),"",OFFSET('Smelter Reference List'!$H$4,$S594-4,0))</f>
        <v/>
      </c>
      <c r="J594" s="248" t="str">
        <f ca="1">IF(ISERROR($S594),"",OFFSET('Smelter Reference List'!$I$4,$S594-4,0))</f>
        <v/>
      </c>
      <c r="K594" s="245"/>
      <c r="L594" s="245"/>
      <c r="M594" s="245"/>
      <c r="N594" s="245"/>
      <c r="O594" s="245"/>
      <c r="P594" s="245"/>
      <c r="Q594" s="246"/>
      <c r="R594" s="233"/>
      <c r="S594" s="234" t="e">
        <f>IF(C594="",NA(),MATCH($B594&amp;$C594,'Smelter Reference List'!$J:$J,0))</f>
        <v>#N/A</v>
      </c>
      <c r="T594" s="235"/>
      <c r="U594" s="235">
        <f t="shared" ca="1" si="18"/>
        <v>0</v>
      </c>
      <c r="V594" s="235"/>
      <c r="W594" s="235"/>
      <c r="Y594" s="228" t="str">
        <f t="shared" si="19"/>
        <v/>
      </c>
    </row>
    <row r="595" spans="1:25" s="228" customFormat="1" ht="20.399999999999999">
      <c r="A595" s="257"/>
      <c r="B595" s="232" t="str">
        <f>IF(LEN(A595)=0,"",INDEX('Smelter Reference List'!$A:$A,MATCH($A595,'Smelter Reference List'!$E:$E,0)))</f>
        <v/>
      </c>
      <c r="C595" s="297" t="str">
        <f>IF(LEN(A595)=0,"",INDEX('Smelter Reference List'!$C:$C,MATCH($A595,'Smelter Reference List'!$E:$E,0)))</f>
        <v/>
      </c>
      <c r="D595" s="161" t="str">
        <f ca="1">IF(ISERROR($S595),"",OFFSET('Smelter Reference List'!$C$4,$S595-4,0)&amp;"")</f>
        <v/>
      </c>
      <c r="E595" s="161" t="str">
        <f ca="1">IF(ISERROR($S595),"",OFFSET('Smelter Reference List'!$D$4,$S595-4,0)&amp;"")</f>
        <v/>
      </c>
      <c r="F595" s="161" t="str">
        <f ca="1">IF(ISERROR($S595),"",OFFSET('Smelter Reference List'!$E$4,$S595-4,0))</f>
        <v/>
      </c>
      <c r="G595" s="161" t="str">
        <f ca="1">IF(C595=$U$4,"Enter smelter details", IF(ISERROR($S595),"",OFFSET('Smelter Reference List'!$F$4,$S595-4,0)))</f>
        <v/>
      </c>
      <c r="H595" s="247" t="str">
        <f ca="1">IF(ISERROR($S595),"",OFFSET('Smelter Reference List'!$G$4,$S595-4,0))</f>
        <v/>
      </c>
      <c r="I595" s="248" t="str">
        <f ca="1">IF(ISERROR($S595),"",OFFSET('Smelter Reference List'!$H$4,$S595-4,0))</f>
        <v/>
      </c>
      <c r="J595" s="248" t="str">
        <f ca="1">IF(ISERROR($S595),"",OFFSET('Smelter Reference List'!$I$4,$S595-4,0))</f>
        <v/>
      </c>
      <c r="K595" s="245"/>
      <c r="L595" s="245"/>
      <c r="M595" s="245"/>
      <c r="N595" s="245"/>
      <c r="O595" s="245"/>
      <c r="P595" s="245"/>
      <c r="Q595" s="246"/>
      <c r="R595" s="233"/>
      <c r="S595" s="234" t="e">
        <f>IF(C595="",NA(),MATCH($B595&amp;$C595,'Smelter Reference List'!$J:$J,0))</f>
        <v>#N/A</v>
      </c>
      <c r="T595" s="235"/>
      <c r="U595" s="235">
        <f t="shared" ca="1" si="18"/>
        <v>0</v>
      </c>
      <c r="V595" s="235"/>
      <c r="W595" s="235"/>
      <c r="Y595" s="228" t="str">
        <f t="shared" si="19"/>
        <v/>
      </c>
    </row>
    <row r="596" spans="1:25" s="228" customFormat="1" ht="20.399999999999999">
      <c r="A596" s="257"/>
      <c r="B596" s="232" t="str">
        <f>IF(LEN(A596)=0,"",INDEX('Smelter Reference List'!$A:$A,MATCH($A596,'Smelter Reference List'!$E:$E,0)))</f>
        <v/>
      </c>
      <c r="C596" s="297" t="str">
        <f>IF(LEN(A596)=0,"",INDEX('Smelter Reference List'!$C:$C,MATCH($A596,'Smelter Reference List'!$E:$E,0)))</f>
        <v/>
      </c>
      <c r="D596" s="161" t="str">
        <f ca="1">IF(ISERROR($S596),"",OFFSET('Smelter Reference List'!$C$4,$S596-4,0)&amp;"")</f>
        <v/>
      </c>
      <c r="E596" s="161" t="str">
        <f ca="1">IF(ISERROR($S596),"",OFFSET('Smelter Reference List'!$D$4,$S596-4,0)&amp;"")</f>
        <v/>
      </c>
      <c r="F596" s="161" t="str">
        <f ca="1">IF(ISERROR($S596),"",OFFSET('Smelter Reference List'!$E$4,$S596-4,0))</f>
        <v/>
      </c>
      <c r="G596" s="161" t="str">
        <f ca="1">IF(C596=$U$4,"Enter smelter details", IF(ISERROR($S596),"",OFFSET('Smelter Reference List'!$F$4,$S596-4,0)))</f>
        <v/>
      </c>
      <c r="H596" s="247" t="str">
        <f ca="1">IF(ISERROR($S596),"",OFFSET('Smelter Reference List'!$G$4,$S596-4,0))</f>
        <v/>
      </c>
      <c r="I596" s="248" t="str">
        <f ca="1">IF(ISERROR($S596),"",OFFSET('Smelter Reference List'!$H$4,$S596-4,0))</f>
        <v/>
      </c>
      <c r="J596" s="248" t="str">
        <f ca="1">IF(ISERROR($S596),"",OFFSET('Smelter Reference List'!$I$4,$S596-4,0))</f>
        <v/>
      </c>
      <c r="K596" s="245"/>
      <c r="L596" s="245"/>
      <c r="M596" s="245"/>
      <c r="N596" s="245"/>
      <c r="O596" s="245"/>
      <c r="P596" s="245"/>
      <c r="Q596" s="246"/>
      <c r="R596" s="233"/>
      <c r="S596" s="234" t="e">
        <f>IF(C596="",NA(),MATCH($B596&amp;$C596,'Smelter Reference List'!$J:$J,0))</f>
        <v>#N/A</v>
      </c>
      <c r="T596" s="235"/>
      <c r="U596" s="235">
        <f t="shared" ca="1" si="18"/>
        <v>0</v>
      </c>
      <c r="V596" s="235"/>
      <c r="W596" s="235"/>
      <c r="Y596" s="228" t="str">
        <f t="shared" si="19"/>
        <v/>
      </c>
    </row>
    <row r="597" spans="1:25" s="228" customFormat="1" ht="20.399999999999999">
      <c r="A597" s="257"/>
      <c r="B597" s="232" t="str">
        <f>IF(LEN(A597)=0,"",INDEX('Smelter Reference List'!$A:$A,MATCH($A597,'Smelter Reference List'!$E:$E,0)))</f>
        <v/>
      </c>
      <c r="C597" s="297" t="str">
        <f>IF(LEN(A597)=0,"",INDEX('Smelter Reference List'!$C:$C,MATCH($A597,'Smelter Reference List'!$E:$E,0)))</f>
        <v/>
      </c>
      <c r="D597" s="161" t="str">
        <f ca="1">IF(ISERROR($S597),"",OFFSET('Smelter Reference List'!$C$4,$S597-4,0)&amp;"")</f>
        <v/>
      </c>
      <c r="E597" s="161" t="str">
        <f ca="1">IF(ISERROR($S597),"",OFFSET('Smelter Reference List'!$D$4,$S597-4,0)&amp;"")</f>
        <v/>
      </c>
      <c r="F597" s="161" t="str">
        <f ca="1">IF(ISERROR($S597),"",OFFSET('Smelter Reference List'!$E$4,$S597-4,0))</f>
        <v/>
      </c>
      <c r="G597" s="161" t="str">
        <f ca="1">IF(C597=$U$4,"Enter smelter details", IF(ISERROR($S597),"",OFFSET('Smelter Reference List'!$F$4,$S597-4,0)))</f>
        <v/>
      </c>
      <c r="H597" s="247" t="str">
        <f ca="1">IF(ISERROR($S597),"",OFFSET('Smelter Reference List'!$G$4,$S597-4,0))</f>
        <v/>
      </c>
      <c r="I597" s="248" t="str">
        <f ca="1">IF(ISERROR($S597),"",OFFSET('Smelter Reference List'!$H$4,$S597-4,0))</f>
        <v/>
      </c>
      <c r="J597" s="248" t="str">
        <f ca="1">IF(ISERROR($S597),"",OFFSET('Smelter Reference List'!$I$4,$S597-4,0))</f>
        <v/>
      </c>
      <c r="K597" s="245"/>
      <c r="L597" s="245"/>
      <c r="M597" s="245"/>
      <c r="N597" s="245"/>
      <c r="O597" s="245"/>
      <c r="P597" s="245"/>
      <c r="Q597" s="246"/>
      <c r="R597" s="233"/>
      <c r="S597" s="234" t="e">
        <f>IF(C597="",NA(),MATCH($B597&amp;$C597,'Smelter Reference List'!$J:$J,0))</f>
        <v>#N/A</v>
      </c>
      <c r="T597" s="235"/>
      <c r="U597" s="235">
        <f t="shared" ca="1" si="18"/>
        <v>0</v>
      </c>
      <c r="V597" s="235"/>
      <c r="W597" s="235"/>
      <c r="Y597" s="228" t="str">
        <f t="shared" si="19"/>
        <v/>
      </c>
    </row>
    <row r="598" spans="1:25" s="228" customFormat="1" ht="20.399999999999999">
      <c r="A598" s="257"/>
      <c r="B598" s="232" t="str">
        <f>IF(LEN(A598)=0,"",INDEX('Smelter Reference List'!$A:$A,MATCH($A598,'Smelter Reference List'!$E:$E,0)))</f>
        <v/>
      </c>
      <c r="C598" s="297" t="str">
        <f>IF(LEN(A598)=0,"",INDEX('Smelter Reference List'!$C:$C,MATCH($A598,'Smelter Reference List'!$E:$E,0)))</f>
        <v/>
      </c>
      <c r="D598" s="161" t="str">
        <f ca="1">IF(ISERROR($S598),"",OFFSET('Smelter Reference List'!$C$4,$S598-4,0)&amp;"")</f>
        <v/>
      </c>
      <c r="E598" s="161" t="str">
        <f ca="1">IF(ISERROR($S598),"",OFFSET('Smelter Reference List'!$D$4,$S598-4,0)&amp;"")</f>
        <v/>
      </c>
      <c r="F598" s="161" t="str">
        <f ca="1">IF(ISERROR($S598),"",OFFSET('Smelter Reference List'!$E$4,$S598-4,0))</f>
        <v/>
      </c>
      <c r="G598" s="161" t="str">
        <f ca="1">IF(C598=$U$4,"Enter smelter details", IF(ISERROR($S598),"",OFFSET('Smelter Reference List'!$F$4,$S598-4,0)))</f>
        <v/>
      </c>
      <c r="H598" s="247" t="str">
        <f ca="1">IF(ISERROR($S598),"",OFFSET('Smelter Reference List'!$G$4,$S598-4,0))</f>
        <v/>
      </c>
      <c r="I598" s="248" t="str">
        <f ca="1">IF(ISERROR($S598),"",OFFSET('Smelter Reference List'!$H$4,$S598-4,0))</f>
        <v/>
      </c>
      <c r="J598" s="248" t="str">
        <f ca="1">IF(ISERROR($S598),"",OFFSET('Smelter Reference List'!$I$4,$S598-4,0))</f>
        <v/>
      </c>
      <c r="K598" s="245"/>
      <c r="L598" s="245"/>
      <c r="M598" s="245"/>
      <c r="N598" s="245"/>
      <c r="O598" s="245"/>
      <c r="P598" s="245"/>
      <c r="Q598" s="246"/>
      <c r="R598" s="233"/>
      <c r="S598" s="234" t="e">
        <f>IF(C598="",NA(),MATCH($B598&amp;$C598,'Smelter Reference List'!$J:$J,0))</f>
        <v>#N/A</v>
      </c>
      <c r="T598" s="235"/>
      <c r="U598" s="235">
        <f t="shared" ca="1" si="18"/>
        <v>0</v>
      </c>
      <c r="V598" s="235"/>
      <c r="W598" s="235"/>
      <c r="Y598" s="228" t="str">
        <f t="shared" si="19"/>
        <v/>
      </c>
    </row>
    <row r="599" spans="1:25" s="228" customFormat="1" ht="20.399999999999999">
      <c r="A599" s="257"/>
      <c r="B599" s="232" t="str">
        <f>IF(LEN(A599)=0,"",INDEX('Smelter Reference List'!$A:$A,MATCH($A599,'Smelter Reference List'!$E:$E,0)))</f>
        <v/>
      </c>
      <c r="C599" s="297" t="str">
        <f>IF(LEN(A599)=0,"",INDEX('Smelter Reference List'!$C:$C,MATCH($A599,'Smelter Reference List'!$E:$E,0)))</f>
        <v/>
      </c>
      <c r="D599" s="161" t="str">
        <f ca="1">IF(ISERROR($S599),"",OFFSET('Smelter Reference List'!$C$4,$S599-4,0)&amp;"")</f>
        <v/>
      </c>
      <c r="E599" s="161" t="str">
        <f ca="1">IF(ISERROR($S599),"",OFFSET('Smelter Reference List'!$D$4,$S599-4,0)&amp;"")</f>
        <v/>
      </c>
      <c r="F599" s="161" t="str">
        <f ca="1">IF(ISERROR($S599),"",OFFSET('Smelter Reference List'!$E$4,$S599-4,0))</f>
        <v/>
      </c>
      <c r="G599" s="161" t="str">
        <f ca="1">IF(C599=$U$4,"Enter smelter details", IF(ISERROR($S599),"",OFFSET('Smelter Reference List'!$F$4,$S599-4,0)))</f>
        <v/>
      </c>
      <c r="H599" s="247" t="str">
        <f ca="1">IF(ISERROR($S599),"",OFFSET('Smelter Reference List'!$G$4,$S599-4,0))</f>
        <v/>
      </c>
      <c r="I599" s="248" t="str">
        <f ca="1">IF(ISERROR($S599),"",OFFSET('Smelter Reference List'!$H$4,$S599-4,0))</f>
        <v/>
      </c>
      <c r="J599" s="248" t="str">
        <f ca="1">IF(ISERROR($S599),"",OFFSET('Smelter Reference List'!$I$4,$S599-4,0))</f>
        <v/>
      </c>
      <c r="K599" s="245"/>
      <c r="L599" s="245"/>
      <c r="M599" s="245"/>
      <c r="N599" s="245"/>
      <c r="O599" s="245"/>
      <c r="P599" s="245"/>
      <c r="Q599" s="246"/>
      <c r="R599" s="233"/>
      <c r="S599" s="234" t="e">
        <f>IF(C599="",NA(),MATCH($B599&amp;$C599,'Smelter Reference List'!$J:$J,0))</f>
        <v>#N/A</v>
      </c>
      <c r="T599" s="235"/>
      <c r="U599" s="235">
        <f t="shared" ca="1" si="18"/>
        <v>0</v>
      </c>
      <c r="V599" s="235"/>
      <c r="W599" s="235"/>
      <c r="Y599" s="228" t="str">
        <f t="shared" si="19"/>
        <v/>
      </c>
    </row>
    <row r="600" spans="1:25" s="228" customFormat="1" ht="20.399999999999999">
      <c r="A600" s="257"/>
      <c r="B600" s="232" t="str">
        <f>IF(LEN(A600)=0,"",INDEX('Smelter Reference List'!$A:$A,MATCH($A600,'Smelter Reference List'!$E:$E,0)))</f>
        <v/>
      </c>
      <c r="C600" s="297" t="str">
        <f>IF(LEN(A600)=0,"",INDEX('Smelter Reference List'!$C:$C,MATCH($A600,'Smelter Reference List'!$E:$E,0)))</f>
        <v/>
      </c>
      <c r="D600" s="161" t="str">
        <f ca="1">IF(ISERROR($S600),"",OFFSET('Smelter Reference List'!$C$4,$S600-4,0)&amp;"")</f>
        <v/>
      </c>
      <c r="E600" s="161" t="str">
        <f ca="1">IF(ISERROR($S600),"",OFFSET('Smelter Reference List'!$D$4,$S600-4,0)&amp;"")</f>
        <v/>
      </c>
      <c r="F600" s="161" t="str">
        <f ca="1">IF(ISERROR($S600),"",OFFSET('Smelter Reference List'!$E$4,$S600-4,0))</f>
        <v/>
      </c>
      <c r="G600" s="161" t="str">
        <f ca="1">IF(C600=$U$4,"Enter smelter details", IF(ISERROR($S600),"",OFFSET('Smelter Reference List'!$F$4,$S600-4,0)))</f>
        <v/>
      </c>
      <c r="H600" s="247" t="str">
        <f ca="1">IF(ISERROR($S600),"",OFFSET('Smelter Reference List'!$G$4,$S600-4,0))</f>
        <v/>
      </c>
      <c r="I600" s="248" t="str">
        <f ca="1">IF(ISERROR($S600),"",OFFSET('Smelter Reference List'!$H$4,$S600-4,0))</f>
        <v/>
      </c>
      <c r="J600" s="248" t="str">
        <f ca="1">IF(ISERROR($S600),"",OFFSET('Smelter Reference List'!$I$4,$S600-4,0))</f>
        <v/>
      </c>
      <c r="K600" s="245"/>
      <c r="L600" s="245"/>
      <c r="M600" s="245"/>
      <c r="N600" s="245"/>
      <c r="O600" s="245"/>
      <c r="P600" s="245"/>
      <c r="Q600" s="246"/>
      <c r="R600" s="233"/>
      <c r="S600" s="234" t="e">
        <f>IF(C600="",NA(),MATCH($B600&amp;$C600,'Smelter Reference List'!$J:$J,0))</f>
        <v>#N/A</v>
      </c>
      <c r="T600" s="235"/>
      <c r="U600" s="235">
        <f t="shared" ca="1" si="18"/>
        <v>0</v>
      </c>
      <c r="V600" s="235"/>
      <c r="W600" s="235"/>
      <c r="Y600" s="228" t="str">
        <f t="shared" si="19"/>
        <v/>
      </c>
    </row>
    <row r="601" spans="1:25" s="228" customFormat="1" ht="20.399999999999999">
      <c r="A601" s="257"/>
      <c r="B601" s="232" t="str">
        <f>IF(LEN(A601)=0,"",INDEX('Smelter Reference List'!$A:$A,MATCH($A601,'Smelter Reference List'!$E:$E,0)))</f>
        <v/>
      </c>
      <c r="C601" s="297" t="str">
        <f>IF(LEN(A601)=0,"",INDEX('Smelter Reference List'!$C:$C,MATCH($A601,'Smelter Reference List'!$E:$E,0)))</f>
        <v/>
      </c>
      <c r="D601" s="161" t="str">
        <f ca="1">IF(ISERROR($S601),"",OFFSET('Smelter Reference List'!$C$4,$S601-4,0)&amp;"")</f>
        <v/>
      </c>
      <c r="E601" s="161" t="str">
        <f ca="1">IF(ISERROR($S601),"",OFFSET('Smelter Reference List'!$D$4,$S601-4,0)&amp;"")</f>
        <v/>
      </c>
      <c r="F601" s="161" t="str">
        <f ca="1">IF(ISERROR($S601),"",OFFSET('Smelter Reference List'!$E$4,$S601-4,0))</f>
        <v/>
      </c>
      <c r="G601" s="161" t="str">
        <f ca="1">IF(C601=$U$4,"Enter smelter details", IF(ISERROR($S601),"",OFFSET('Smelter Reference List'!$F$4,$S601-4,0)))</f>
        <v/>
      </c>
      <c r="H601" s="247" t="str">
        <f ca="1">IF(ISERROR($S601),"",OFFSET('Smelter Reference List'!$G$4,$S601-4,0))</f>
        <v/>
      </c>
      <c r="I601" s="248" t="str">
        <f ca="1">IF(ISERROR($S601),"",OFFSET('Smelter Reference List'!$H$4,$S601-4,0))</f>
        <v/>
      </c>
      <c r="J601" s="248" t="str">
        <f ca="1">IF(ISERROR($S601),"",OFFSET('Smelter Reference List'!$I$4,$S601-4,0))</f>
        <v/>
      </c>
      <c r="K601" s="245"/>
      <c r="L601" s="245"/>
      <c r="M601" s="245"/>
      <c r="N601" s="245"/>
      <c r="O601" s="245"/>
      <c r="P601" s="245"/>
      <c r="Q601" s="246"/>
      <c r="R601" s="233"/>
      <c r="S601" s="234" t="e">
        <f>IF(C601="",NA(),MATCH($B601&amp;$C601,'Smelter Reference List'!$J:$J,0))</f>
        <v>#N/A</v>
      </c>
      <c r="T601" s="235"/>
      <c r="U601" s="235">
        <f t="shared" ca="1" si="18"/>
        <v>0</v>
      </c>
      <c r="V601" s="235"/>
      <c r="W601" s="235"/>
      <c r="Y601" s="228" t="str">
        <f t="shared" si="19"/>
        <v/>
      </c>
    </row>
    <row r="602" spans="1:25" s="228" customFormat="1" ht="20.399999999999999">
      <c r="A602" s="257"/>
      <c r="B602" s="232" t="str">
        <f>IF(LEN(A602)=0,"",INDEX('Smelter Reference List'!$A:$A,MATCH($A602,'Smelter Reference List'!$E:$E,0)))</f>
        <v/>
      </c>
      <c r="C602" s="297" t="str">
        <f>IF(LEN(A602)=0,"",INDEX('Smelter Reference List'!$C:$C,MATCH($A602,'Smelter Reference List'!$E:$E,0)))</f>
        <v/>
      </c>
      <c r="D602" s="161" t="str">
        <f ca="1">IF(ISERROR($S602),"",OFFSET('Smelter Reference List'!$C$4,$S602-4,0)&amp;"")</f>
        <v/>
      </c>
      <c r="E602" s="161" t="str">
        <f ca="1">IF(ISERROR($S602),"",OFFSET('Smelter Reference List'!$D$4,$S602-4,0)&amp;"")</f>
        <v/>
      </c>
      <c r="F602" s="161" t="str">
        <f ca="1">IF(ISERROR($S602),"",OFFSET('Smelter Reference List'!$E$4,$S602-4,0))</f>
        <v/>
      </c>
      <c r="G602" s="161" t="str">
        <f ca="1">IF(C602=$U$4,"Enter smelter details", IF(ISERROR($S602),"",OFFSET('Smelter Reference List'!$F$4,$S602-4,0)))</f>
        <v/>
      </c>
      <c r="H602" s="247" t="str">
        <f ca="1">IF(ISERROR($S602),"",OFFSET('Smelter Reference List'!$G$4,$S602-4,0))</f>
        <v/>
      </c>
      <c r="I602" s="248" t="str">
        <f ca="1">IF(ISERROR($S602),"",OFFSET('Smelter Reference List'!$H$4,$S602-4,0))</f>
        <v/>
      </c>
      <c r="J602" s="248" t="str">
        <f ca="1">IF(ISERROR($S602),"",OFFSET('Smelter Reference List'!$I$4,$S602-4,0))</f>
        <v/>
      </c>
      <c r="K602" s="245"/>
      <c r="L602" s="245"/>
      <c r="M602" s="245"/>
      <c r="N602" s="245"/>
      <c r="O602" s="245"/>
      <c r="P602" s="245"/>
      <c r="Q602" s="246"/>
      <c r="R602" s="233"/>
      <c r="S602" s="234" t="e">
        <f>IF(C602="",NA(),MATCH($B602&amp;$C602,'Smelter Reference List'!$J:$J,0))</f>
        <v>#N/A</v>
      </c>
      <c r="T602" s="235"/>
      <c r="U602" s="235">
        <f t="shared" ca="1" si="18"/>
        <v>0</v>
      </c>
      <c r="V602" s="235"/>
      <c r="W602" s="235"/>
      <c r="Y602" s="228" t="str">
        <f t="shared" si="19"/>
        <v/>
      </c>
    </row>
    <row r="603" spans="1:25" s="228" customFormat="1" ht="20.399999999999999">
      <c r="A603" s="257"/>
      <c r="B603" s="232" t="str">
        <f>IF(LEN(A603)=0,"",INDEX('Smelter Reference List'!$A:$A,MATCH($A603,'Smelter Reference List'!$E:$E,0)))</f>
        <v/>
      </c>
      <c r="C603" s="297" t="str">
        <f>IF(LEN(A603)=0,"",INDEX('Smelter Reference List'!$C:$C,MATCH($A603,'Smelter Reference List'!$E:$E,0)))</f>
        <v/>
      </c>
      <c r="D603" s="161" t="str">
        <f ca="1">IF(ISERROR($S603),"",OFFSET('Smelter Reference List'!$C$4,$S603-4,0)&amp;"")</f>
        <v/>
      </c>
      <c r="E603" s="161" t="str">
        <f ca="1">IF(ISERROR($S603),"",OFFSET('Smelter Reference List'!$D$4,$S603-4,0)&amp;"")</f>
        <v/>
      </c>
      <c r="F603" s="161" t="str">
        <f ca="1">IF(ISERROR($S603),"",OFFSET('Smelter Reference List'!$E$4,$S603-4,0))</f>
        <v/>
      </c>
      <c r="G603" s="161" t="str">
        <f ca="1">IF(C603=$U$4,"Enter smelter details", IF(ISERROR($S603),"",OFFSET('Smelter Reference List'!$F$4,$S603-4,0)))</f>
        <v/>
      </c>
      <c r="H603" s="247" t="str">
        <f ca="1">IF(ISERROR($S603),"",OFFSET('Smelter Reference List'!$G$4,$S603-4,0))</f>
        <v/>
      </c>
      <c r="I603" s="248" t="str">
        <f ca="1">IF(ISERROR($S603),"",OFFSET('Smelter Reference List'!$H$4,$S603-4,0))</f>
        <v/>
      </c>
      <c r="J603" s="248" t="str">
        <f ca="1">IF(ISERROR($S603),"",OFFSET('Smelter Reference List'!$I$4,$S603-4,0))</f>
        <v/>
      </c>
      <c r="K603" s="245"/>
      <c r="L603" s="245"/>
      <c r="M603" s="245"/>
      <c r="N603" s="245"/>
      <c r="O603" s="245"/>
      <c r="P603" s="245"/>
      <c r="Q603" s="246"/>
      <c r="R603" s="233"/>
      <c r="S603" s="234" t="e">
        <f>IF(C603="",NA(),MATCH($B603&amp;$C603,'Smelter Reference List'!$J:$J,0))</f>
        <v>#N/A</v>
      </c>
      <c r="T603" s="235"/>
      <c r="U603" s="235">
        <f t="shared" ca="1" si="18"/>
        <v>0</v>
      </c>
      <c r="V603" s="235"/>
      <c r="W603" s="235"/>
      <c r="Y603" s="228" t="str">
        <f t="shared" si="19"/>
        <v/>
      </c>
    </row>
    <row r="604" spans="1:25" s="228" customFormat="1" ht="20.399999999999999">
      <c r="A604" s="257"/>
      <c r="B604" s="232" t="str">
        <f>IF(LEN(A604)=0,"",INDEX('Smelter Reference List'!$A:$A,MATCH($A604,'Smelter Reference List'!$E:$E,0)))</f>
        <v/>
      </c>
      <c r="C604" s="297" t="str">
        <f>IF(LEN(A604)=0,"",INDEX('Smelter Reference List'!$C:$C,MATCH($A604,'Smelter Reference List'!$E:$E,0)))</f>
        <v/>
      </c>
      <c r="D604" s="161" t="str">
        <f ca="1">IF(ISERROR($S604),"",OFFSET('Smelter Reference List'!$C$4,$S604-4,0)&amp;"")</f>
        <v/>
      </c>
      <c r="E604" s="161" t="str">
        <f ca="1">IF(ISERROR($S604),"",OFFSET('Smelter Reference List'!$D$4,$S604-4,0)&amp;"")</f>
        <v/>
      </c>
      <c r="F604" s="161" t="str">
        <f ca="1">IF(ISERROR($S604),"",OFFSET('Smelter Reference List'!$E$4,$S604-4,0))</f>
        <v/>
      </c>
      <c r="G604" s="161" t="str">
        <f ca="1">IF(C604=$U$4,"Enter smelter details", IF(ISERROR($S604),"",OFFSET('Smelter Reference List'!$F$4,$S604-4,0)))</f>
        <v/>
      </c>
      <c r="H604" s="247" t="str">
        <f ca="1">IF(ISERROR($S604),"",OFFSET('Smelter Reference List'!$G$4,$S604-4,0))</f>
        <v/>
      </c>
      <c r="I604" s="248" t="str">
        <f ca="1">IF(ISERROR($S604),"",OFFSET('Smelter Reference List'!$H$4,$S604-4,0))</f>
        <v/>
      </c>
      <c r="J604" s="248" t="str">
        <f ca="1">IF(ISERROR($S604),"",OFFSET('Smelter Reference List'!$I$4,$S604-4,0))</f>
        <v/>
      </c>
      <c r="K604" s="245"/>
      <c r="L604" s="245"/>
      <c r="M604" s="245"/>
      <c r="N604" s="245"/>
      <c r="O604" s="245"/>
      <c r="P604" s="245"/>
      <c r="Q604" s="246"/>
      <c r="R604" s="233"/>
      <c r="S604" s="234" t="e">
        <f>IF(C604="",NA(),MATCH($B604&amp;$C604,'Smelter Reference List'!$J:$J,0))</f>
        <v>#N/A</v>
      </c>
      <c r="T604" s="235"/>
      <c r="U604" s="235">
        <f t="shared" ca="1" si="18"/>
        <v>0</v>
      </c>
      <c r="V604" s="235"/>
      <c r="W604" s="235"/>
      <c r="Y604" s="228" t="str">
        <f t="shared" si="19"/>
        <v/>
      </c>
    </row>
    <row r="605" spans="1:25" s="228" customFormat="1" ht="20.399999999999999">
      <c r="A605" s="257"/>
      <c r="B605" s="232" t="str">
        <f>IF(LEN(A605)=0,"",INDEX('Smelter Reference List'!$A:$A,MATCH($A605,'Smelter Reference List'!$E:$E,0)))</f>
        <v/>
      </c>
      <c r="C605" s="297" t="str">
        <f>IF(LEN(A605)=0,"",INDEX('Smelter Reference List'!$C:$C,MATCH($A605,'Smelter Reference List'!$E:$E,0)))</f>
        <v/>
      </c>
      <c r="D605" s="161" t="str">
        <f ca="1">IF(ISERROR($S605),"",OFFSET('Smelter Reference List'!$C$4,$S605-4,0)&amp;"")</f>
        <v/>
      </c>
      <c r="E605" s="161" t="str">
        <f ca="1">IF(ISERROR($S605),"",OFFSET('Smelter Reference List'!$D$4,$S605-4,0)&amp;"")</f>
        <v/>
      </c>
      <c r="F605" s="161" t="str">
        <f ca="1">IF(ISERROR($S605),"",OFFSET('Smelter Reference List'!$E$4,$S605-4,0))</f>
        <v/>
      </c>
      <c r="G605" s="161" t="str">
        <f ca="1">IF(C605=$U$4,"Enter smelter details", IF(ISERROR($S605),"",OFFSET('Smelter Reference List'!$F$4,$S605-4,0)))</f>
        <v/>
      </c>
      <c r="H605" s="247" t="str">
        <f ca="1">IF(ISERROR($S605),"",OFFSET('Smelter Reference List'!$G$4,$S605-4,0))</f>
        <v/>
      </c>
      <c r="I605" s="248" t="str">
        <f ca="1">IF(ISERROR($S605),"",OFFSET('Smelter Reference List'!$H$4,$S605-4,0))</f>
        <v/>
      </c>
      <c r="J605" s="248" t="str">
        <f ca="1">IF(ISERROR($S605),"",OFFSET('Smelter Reference List'!$I$4,$S605-4,0))</f>
        <v/>
      </c>
      <c r="K605" s="245"/>
      <c r="L605" s="245"/>
      <c r="M605" s="245"/>
      <c r="N605" s="245"/>
      <c r="O605" s="245"/>
      <c r="P605" s="245"/>
      <c r="Q605" s="246"/>
      <c r="R605" s="233"/>
      <c r="S605" s="234" t="e">
        <f>IF(C605="",NA(),MATCH($B605&amp;$C605,'Smelter Reference List'!$J:$J,0))</f>
        <v>#N/A</v>
      </c>
      <c r="T605" s="235"/>
      <c r="U605" s="235">
        <f t="shared" ca="1" si="18"/>
        <v>0</v>
      </c>
      <c r="V605" s="235"/>
      <c r="W605" s="235"/>
      <c r="Y605" s="228" t="str">
        <f t="shared" si="19"/>
        <v/>
      </c>
    </row>
    <row r="606" spans="1:25" s="228" customFormat="1" ht="20.399999999999999">
      <c r="A606" s="257"/>
      <c r="B606" s="232" t="str">
        <f>IF(LEN(A606)=0,"",INDEX('Smelter Reference List'!$A:$A,MATCH($A606,'Smelter Reference List'!$E:$E,0)))</f>
        <v/>
      </c>
      <c r="C606" s="297" t="str">
        <f>IF(LEN(A606)=0,"",INDEX('Smelter Reference List'!$C:$C,MATCH($A606,'Smelter Reference List'!$E:$E,0)))</f>
        <v/>
      </c>
      <c r="D606" s="161" t="str">
        <f ca="1">IF(ISERROR($S606),"",OFFSET('Smelter Reference List'!$C$4,$S606-4,0)&amp;"")</f>
        <v/>
      </c>
      <c r="E606" s="161" t="str">
        <f ca="1">IF(ISERROR($S606),"",OFFSET('Smelter Reference List'!$D$4,$S606-4,0)&amp;"")</f>
        <v/>
      </c>
      <c r="F606" s="161" t="str">
        <f ca="1">IF(ISERROR($S606),"",OFFSET('Smelter Reference List'!$E$4,$S606-4,0))</f>
        <v/>
      </c>
      <c r="G606" s="161" t="str">
        <f ca="1">IF(C606=$U$4,"Enter smelter details", IF(ISERROR($S606),"",OFFSET('Smelter Reference List'!$F$4,$S606-4,0)))</f>
        <v/>
      </c>
      <c r="H606" s="247" t="str">
        <f ca="1">IF(ISERROR($S606),"",OFFSET('Smelter Reference List'!$G$4,$S606-4,0))</f>
        <v/>
      </c>
      <c r="I606" s="248" t="str">
        <f ca="1">IF(ISERROR($S606),"",OFFSET('Smelter Reference List'!$H$4,$S606-4,0))</f>
        <v/>
      </c>
      <c r="J606" s="248" t="str">
        <f ca="1">IF(ISERROR($S606),"",OFFSET('Smelter Reference List'!$I$4,$S606-4,0))</f>
        <v/>
      </c>
      <c r="K606" s="245"/>
      <c r="L606" s="245"/>
      <c r="M606" s="245"/>
      <c r="N606" s="245"/>
      <c r="O606" s="245"/>
      <c r="P606" s="245"/>
      <c r="Q606" s="246"/>
      <c r="R606" s="233"/>
      <c r="S606" s="234" t="e">
        <f>IF(C606="",NA(),MATCH($B606&amp;$C606,'Smelter Reference List'!$J:$J,0))</f>
        <v>#N/A</v>
      </c>
      <c r="T606" s="235"/>
      <c r="U606" s="235">
        <f t="shared" ca="1" si="18"/>
        <v>0</v>
      </c>
      <c r="V606" s="235"/>
      <c r="W606" s="235"/>
      <c r="Y606" s="228" t="str">
        <f t="shared" si="19"/>
        <v/>
      </c>
    </row>
    <row r="607" spans="1:25" s="228" customFormat="1" ht="20.399999999999999">
      <c r="A607" s="257"/>
      <c r="B607" s="232" t="str">
        <f>IF(LEN(A607)=0,"",INDEX('Smelter Reference List'!$A:$A,MATCH($A607,'Smelter Reference List'!$E:$E,0)))</f>
        <v/>
      </c>
      <c r="C607" s="297" t="str">
        <f>IF(LEN(A607)=0,"",INDEX('Smelter Reference List'!$C:$C,MATCH($A607,'Smelter Reference List'!$E:$E,0)))</f>
        <v/>
      </c>
      <c r="D607" s="161" t="str">
        <f ca="1">IF(ISERROR($S607),"",OFFSET('Smelter Reference List'!$C$4,$S607-4,0)&amp;"")</f>
        <v/>
      </c>
      <c r="E607" s="161" t="str">
        <f ca="1">IF(ISERROR($S607),"",OFFSET('Smelter Reference List'!$D$4,$S607-4,0)&amp;"")</f>
        <v/>
      </c>
      <c r="F607" s="161" t="str">
        <f ca="1">IF(ISERROR($S607),"",OFFSET('Smelter Reference List'!$E$4,$S607-4,0))</f>
        <v/>
      </c>
      <c r="G607" s="161" t="str">
        <f ca="1">IF(C607=$U$4,"Enter smelter details", IF(ISERROR($S607),"",OFFSET('Smelter Reference List'!$F$4,$S607-4,0)))</f>
        <v/>
      </c>
      <c r="H607" s="247" t="str">
        <f ca="1">IF(ISERROR($S607),"",OFFSET('Smelter Reference List'!$G$4,$S607-4,0))</f>
        <v/>
      </c>
      <c r="I607" s="248" t="str">
        <f ca="1">IF(ISERROR($S607),"",OFFSET('Smelter Reference List'!$H$4,$S607-4,0))</f>
        <v/>
      </c>
      <c r="J607" s="248" t="str">
        <f ca="1">IF(ISERROR($S607),"",OFFSET('Smelter Reference List'!$I$4,$S607-4,0))</f>
        <v/>
      </c>
      <c r="K607" s="245"/>
      <c r="L607" s="245"/>
      <c r="M607" s="245"/>
      <c r="N607" s="245"/>
      <c r="O607" s="245"/>
      <c r="P607" s="245"/>
      <c r="Q607" s="246"/>
      <c r="R607" s="233"/>
      <c r="S607" s="234" t="e">
        <f>IF(C607="",NA(),MATCH($B607&amp;$C607,'Smelter Reference List'!$J:$J,0))</f>
        <v>#N/A</v>
      </c>
      <c r="T607" s="235"/>
      <c r="U607" s="235">
        <f t="shared" ca="1" si="18"/>
        <v>0</v>
      </c>
      <c r="V607" s="235"/>
      <c r="W607" s="235"/>
      <c r="Y607" s="228" t="str">
        <f t="shared" si="19"/>
        <v/>
      </c>
    </row>
    <row r="608" spans="1:25" s="228" customFormat="1" ht="20.399999999999999">
      <c r="A608" s="257"/>
      <c r="B608" s="232" t="str">
        <f>IF(LEN(A608)=0,"",INDEX('Smelter Reference List'!$A:$A,MATCH($A608,'Smelter Reference List'!$E:$E,0)))</f>
        <v/>
      </c>
      <c r="C608" s="297" t="str">
        <f>IF(LEN(A608)=0,"",INDEX('Smelter Reference List'!$C:$C,MATCH($A608,'Smelter Reference List'!$E:$E,0)))</f>
        <v/>
      </c>
      <c r="D608" s="161" t="str">
        <f ca="1">IF(ISERROR($S608),"",OFFSET('Smelter Reference List'!$C$4,$S608-4,0)&amp;"")</f>
        <v/>
      </c>
      <c r="E608" s="161" t="str">
        <f ca="1">IF(ISERROR($S608),"",OFFSET('Smelter Reference List'!$D$4,$S608-4,0)&amp;"")</f>
        <v/>
      </c>
      <c r="F608" s="161" t="str">
        <f ca="1">IF(ISERROR($S608),"",OFFSET('Smelter Reference List'!$E$4,$S608-4,0))</f>
        <v/>
      </c>
      <c r="G608" s="161" t="str">
        <f ca="1">IF(C608=$U$4,"Enter smelter details", IF(ISERROR($S608),"",OFFSET('Smelter Reference List'!$F$4,$S608-4,0)))</f>
        <v/>
      </c>
      <c r="H608" s="247" t="str">
        <f ca="1">IF(ISERROR($S608),"",OFFSET('Smelter Reference List'!$G$4,$S608-4,0))</f>
        <v/>
      </c>
      <c r="I608" s="248" t="str">
        <f ca="1">IF(ISERROR($S608),"",OFFSET('Smelter Reference List'!$H$4,$S608-4,0))</f>
        <v/>
      </c>
      <c r="J608" s="248" t="str">
        <f ca="1">IF(ISERROR($S608),"",OFFSET('Smelter Reference List'!$I$4,$S608-4,0))</f>
        <v/>
      </c>
      <c r="K608" s="245"/>
      <c r="L608" s="245"/>
      <c r="M608" s="245"/>
      <c r="N608" s="245"/>
      <c r="O608" s="245"/>
      <c r="P608" s="245"/>
      <c r="Q608" s="246"/>
      <c r="R608" s="233"/>
      <c r="S608" s="234" t="e">
        <f>IF(C608="",NA(),MATCH($B608&amp;$C608,'Smelter Reference List'!$J:$J,0))</f>
        <v>#N/A</v>
      </c>
      <c r="T608" s="235"/>
      <c r="U608" s="235">
        <f t="shared" ca="1" si="18"/>
        <v>0</v>
      </c>
      <c r="V608" s="235"/>
      <c r="W608" s="235"/>
      <c r="Y608" s="228" t="str">
        <f t="shared" si="19"/>
        <v/>
      </c>
    </row>
    <row r="609" spans="1:25" s="228" customFormat="1" ht="20.399999999999999">
      <c r="A609" s="257"/>
      <c r="B609" s="232" t="str">
        <f>IF(LEN(A609)=0,"",INDEX('Smelter Reference List'!$A:$A,MATCH($A609,'Smelter Reference List'!$E:$E,0)))</f>
        <v/>
      </c>
      <c r="C609" s="297" t="str">
        <f>IF(LEN(A609)=0,"",INDEX('Smelter Reference List'!$C:$C,MATCH($A609,'Smelter Reference List'!$E:$E,0)))</f>
        <v/>
      </c>
      <c r="D609" s="161" t="str">
        <f ca="1">IF(ISERROR($S609),"",OFFSET('Smelter Reference List'!$C$4,$S609-4,0)&amp;"")</f>
        <v/>
      </c>
      <c r="E609" s="161" t="str">
        <f ca="1">IF(ISERROR($S609),"",OFFSET('Smelter Reference List'!$D$4,$S609-4,0)&amp;"")</f>
        <v/>
      </c>
      <c r="F609" s="161" t="str">
        <f ca="1">IF(ISERROR($S609),"",OFFSET('Smelter Reference List'!$E$4,$S609-4,0))</f>
        <v/>
      </c>
      <c r="G609" s="161" t="str">
        <f ca="1">IF(C609=$U$4,"Enter smelter details", IF(ISERROR($S609),"",OFFSET('Smelter Reference List'!$F$4,$S609-4,0)))</f>
        <v/>
      </c>
      <c r="H609" s="247" t="str">
        <f ca="1">IF(ISERROR($S609),"",OFFSET('Smelter Reference List'!$G$4,$S609-4,0))</f>
        <v/>
      </c>
      <c r="I609" s="248" t="str">
        <f ca="1">IF(ISERROR($S609),"",OFFSET('Smelter Reference List'!$H$4,$S609-4,0))</f>
        <v/>
      </c>
      <c r="J609" s="248" t="str">
        <f ca="1">IF(ISERROR($S609),"",OFFSET('Smelter Reference List'!$I$4,$S609-4,0))</f>
        <v/>
      </c>
      <c r="K609" s="245"/>
      <c r="L609" s="245"/>
      <c r="M609" s="245"/>
      <c r="N609" s="245"/>
      <c r="O609" s="245"/>
      <c r="P609" s="245"/>
      <c r="Q609" s="246"/>
      <c r="R609" s="233"/>
      <c r="S609" s="234" t="e">
        <f>IF(C609="",NA(),MATCH($B609&amp;$C609,'Smelter Reference List'!$J:$J,0))</f>
        <v>#N/A</v>
      </c>
      <c r="T609" s="235"/>
      <c r="U609" s="235">
        <f t="shared" ca="1" si="18"/>
        <v>0</v>
      </c>
      <c r="V609" s="235"/>
      <c r="W609" s="235"/>
      <c r="Y609" s="228" t="str">
        <f t="shared" si="19"/>
        <v/>
      </c>
    </row>
    <row r="610" spans="1:25" s="228" customFormat="1" ht="20.399999999999999">
      <c r="A610" s="257"/>
      <c r="B610" s="232" t="str">
        <f>IF(LEN(A610)=0,"",INDEX('Smelter Reference List'!$A:$A,MATCH($A610,'Smelter Reference List'!$E:$E,0)))</f>
        <v/>
      </c>
      <c r="C610" s="297" t="str">
        <f>IF(LEN(A610)=0,"",INDEX('Smelter Reference List'!$C:$C,MATCH($A610,'Smelter Reference List'!$E:$E,0)))</f>
        <v/>
      </c>
      <c r="D610" s="161" t="str">
        <f ca="1">IF(ISERROR($S610),"",OFFSET('Smelter Reference List'!$C$4,$S610-4,0)&amp;"")</f>
        <v/>
      </c>
      <c r="E610" s="161" t="str">
        <f ca="1">IF(ISERROR($S610),"",OFFSET('Smelter Reference List'!$D$4,$S610-4,0)&amp;"")</f>
        <v/>
      </c>
      <c r="F610" s="161" t="str">
        <f ca="1">IF(ISERROR($S610),"",OFFSET('Smelter Reference List'!$E$4,$S610-4,0))</f>
        <v/>
      </c>
      <c r="G610" s="161" t="str">
        <f ca="1">IF(C610=$U$4,"Enter smelter details", IF(ISERROR($S610),"",OFFSET('Smelter Reference List'!$F$4,$S610-4,0)))</f>
        <v/>
      </c>
      <c r="H610" s="247" t="str">
        <f ca="1">IF(ISERROR($S610),"",OFFSET('Smelter Reference List'!$G$4,$S610-4,0))</f>
        <v/>
      </c>
      <c r="I610" s="248" t="str">
        <f ca="1">IF(ISERROR($S610),"",OFFSET('Smelter Reference List'!$H$4,$S610-4,0))</f>
        <v/>
      </c>
      <c r="J610" s="248" t="str">
        <f ca="1">IF(ISERROR($S610),"",OFFSET('Smelter Reference List'!$I$4,$S610-4,0))</f>
        <v/>
      </c>
      <c r="K610" s="245"/>
      <c r="L610" s="245"/>
      <c r="M610" s="245"/>
      <c r="N610" s="245"/>
      <c r="O610" s="245"/>
      <c r="P610" s="245"/>
      <c r="Q610" s="246"/>
      <c r="R610" s="233"/>
      <c r="S610" s="234" t="e">
        <f>IF(C610="",NA(),MATCH($B610&amp;$C610,'Smelter Reference List'!$J:$J,0))</f>
        <v>#N/A</v>
      </c>
      <c r="T610" s="235"/>
      <c r="U610" s="235">
        <f t="shared" ca="1" si="18"/>
        <v>0</v>
      </c>
      <c r="V610" s="235"/>
      <c r="W610" s="235"/>
      <c r="Y610" s="228" t="str">
        <f t="shared" si="19"/>
        <v/>
      </c>
    </row>
    <row r="611" spans="1:25" s="228" customFormat="1" ht="20.399999999999999">
      <c r="A611" s="257"/>
      <c r="B611" s="232" t="str">
        <f>IF(LEN(A611)=0,"",INDEX('Smelter Reference List'!$A:$A,MATCH($A611,'Smelter Reference List'!$E:$E,0)))</f>
        <v/>
      </c>
      <c r="C611" s="297" t="str">
        <f>IF(LEN(A611)=0,"",INDEX('Smelter Reference List'!$C:$C,MATCH($A611,'Smelter Reference List'!$E:$E,0)))</f>
        <v/>
      </c>
      <c r="D611" s="161" t="str">
        <f ca="1">IF(ISERROR($S611),"",OFFSET('Smelter Reference List'!$C$4,$S611-4,0)&amp;"")</f>
        <v/>
      </c>
      <c r="E611" s="161" t="str">
        <f ca="1">IF(ISERROR($S611),"",OFFSET('Smelter Reference List'!$D$4,$S611-4,0)&amp;"")</f>
        <v/>
      </c>
      <c r="F611" s="161" t="str">
        <f ca="1">IF(ISERROR($S611),"",OFFSET('Smelter Reference List'!$E$4,$S611-4,0))</f>
        <v/>
      </c>
      <c r="G611" s="161" t="str">
        <f ca="1">IF(C611=$U$4,"Enter smelter details", IF(ISERROR($S611),"",OFFSET('Smelter Reference List'!$F$4,$S611-4,0)))</f>
        <v/>
      </c>
      <c r="H611" s="247" t="str">
        <f ca="1">IF(ISERROR($S611),"",OFFSET('Smelter Reference List'!$G$4,$S611-4,0))</f>
        <v/>
      </c>
      <c r="I611" s="248" t="str">
        <f ca="1">IF(ISERROR($S611),"",OFFSET('Smelter Reference List'!$H$4,$S611-4,0))</f>
        <v/>
      </c>
      <c r="J611" s="248" t="str">
        <f ca="1">IF(ISERROR($S611),"",OFFSET('Smelter Reference List'!$I$4,$S611-4,0))</f>
        <v/>
      </c>
      <c r="K611" s="245"/>
      <c r="L611" s="245"/>
      <c r="M611" s="245"/>
      <c r="N611" s="245"/>
      <c r="O611" s="245"/>
      <c r="P611" s="245"/>
      <c r="Q611" s="246"/>
      <c r="R611" s="233"/>
      <c r="S611" s="234" t="e">
        <f>IF(C611="",NA(),MATCH($B611&amp;$C611,'Smelter Reference List'!$J:$J,0))</f>
        <v>#N/A</v>
      </c>
      <c r="T611" s="235"/>
      <c r="U611" s="235">
        <f t="shared" ca="1" si="18"/>
        <v>0</v>
      </c>
      <c r="V611" s="235"/>
      <c r="W611" s="235"/>
      <c r="Y611" s="228" t="str">
        <f t="shared" si="19"/>
        <v/>
      </c>
    </row>
    <row r="612" spans="1:25" s="228" customFormat="1" ht="20.399999999999999">
      <c r="A612" s="257"/>
      <c r="B612" s="232" t="str">
        <f>IF(LEN(A612)=0,"",INDEX('Smelter Reference List'!$A:$A,MATCH($A612,'Smelter Reference List'!$E:$E,0)))</f>
        <v/>
      </c>
      <c r="C612" s="297" t="str">
        <f>IF(LEN(A612)=0,"",INDEX('Smelter Reference List'!$C:$C,MATCH($A612,'Smelter Reference List'!$E:$E,0)))</f>
        <v/>
      </c>
      <c r="D612" s="161" t="str">
        <f ca="1">IF(ISERROR($S612),"",OFFSET('Smelter Reference List'!$C$4,$S612-4,0)&amp;"")</f>
        <v/>
      </c>
      <c r="E612" s="161" t="str">
        <f ca="1">IF(ISERROR($S612),"",OFFSET('Smelter Reference List'!$D$4,$S612-4,0)&amp;"")</f>
        <v/>
      </c>
      <c r="F612" s="161" t="str">
        <f ca="1">IF(ISERROR($S612),"",OFFSET('Smelter Reference List'!$E$4,$S612-4,0))</f>
        <v/>
      </c>
      <c r="G612" s="161" t="str">
        <f ca="1">IF(C612=$U$4,"Enter smelter details", IF(ISERROR($S612),"",OFFSET('Smelter Reference List'!$F$4,$S612-4,0)))</f>
        <v/>
      </c>
      <c r="H612" s="247" t="str">
        <f ca="1">IF(ISERROR($S612),"",OFFSET('Smelter Reference List'!$G$4,$S612-4,0))</f>
        <v/>
      </c>
      <c r="I612" s="248" t="str">
        <f ca="1">IF(ISERROR($S612),"",OFFSET('Smelter Reference List'!$H$4,$S612-4,0))</f>
        <v/>
      </c>
      <c r="J612" s="248" t="str">
        <f ca="1">IF(ISERROR($S612),"",OFFSET('Smelter Reference List'!$I$4,$S612-4,0))</f>
        <v/>
      </c>
      <c r="K612" s="245"/>
      <c r="L612" s="245"/>
      <c r="M612" s="245"/>
      <c r="N612" s="245"/>
      <c r="O612" s="245"/>
      <c r="P612" s="245"/>
      <c r="Q612" s="246"/>
      <c r="R612" s="233"/>
      <c r="S612" s="234" t="e">
        <f>IF(C612="",NA(),MATCH($B612&amp;$C612,'Smelter Reference List'!$J:$J,0))</f>
        <v>#N/A</v>
      </c>
      <c r="T612" s="235"/>
      <c r="U612" s="235">
        <f t="shared" ca="1" si="18"/>
        <v>0</v>
      </c>
      <c r="V612" s="235"/>
      <c r="W612" s="235"/>
      <c r="Y612" s="228" t="str">
        <f t="shared" si="19"/>
        <v/>
      </c>
    </row>
    <row r="613" spans="1:25" s="228" customFormat="1" ht="20.399999999999999">
      <c r="A613" s="257"/>
      <c r="B613" s="232" t="str">
        <f>IF(LEN(A613)=0,"",INDEX('Smelter Reference List'!$A:$A,MATCH($A613,'Smelter Reference List'!$E:$E,0)))</f>
        <v/>
      </c>
      <c r="C613" s="297" t="str">
        <f>IF(LEN(A613)=0,"",INDEX('Smelter Reference List'!$C:$C,MATCH($A613,'Smelter Reference List'!$E:$E,0)))</f>
        <v/>
      </c>
      <c r="D613" s="161" t="str">
        <f ca="1">IF(ISERROR($S613),"",OFFSET('Smelter Reference List'!$C$4,$S613-4,0)&amp;"")</f>
        <v/>
      </c>
      <c r="E613" s="161" t="str">
        <f ca="1">IF(ISERROR($S613),"",OFFSET('Smelter Reference List'!$D$4,$S613-4,0)&amp;"")</f>
        <v/>
      </c>
      <c r="F613" s="161" t="str">
        <f ca="1">IF(ISERROR($S613),"",OFFSET('Smelter Reference List'!$E$4,$S613-4,0))</f>
        <v/>
      </c>
      <c r="G613" s="161" t="str">
        <f ca="1">IF(C613=$U$4,"Enter smelter details", IF(ISERROR($S613),"",OFFSET('Smelter Reference List'!$F$4,$S613-4,0)))</f>
        <v/>
      </c>
      <c r="H613" s="247" t="str">
        <f ca="1">IF(ISERROR($S613),"",OFFSET('Smelter Reference List'!$G$4,$S613-4,0))</f>
        <v/>
      </c>
      <c r="I613" s="248" t="str">
        <f ca="1">IF(ISERROR($S613),"",OFFSET('Smelter Reference List'!$H$4,$S613-4,0))</f>
        <v/>
      </c>
      <c r="J613" s="248" t="str">
        <f ca="1">IF(ISERROR($S613),"",OFFSET('Smelter Reference List'!$I$4,$S613-4,0))</f>
        <v/>
      </c>
      <c r="K613" s="245"/>
      <c r="L613" s="245"/>
      <c r="M613" s="245"/>
      <c r="N613" s="245"/>
      <c r="O613" s="245"/>
      <c r="P613" s="245"/>
      <c r="Q613" s="246"/>
      <c r="R613" s="233"/>
      <c r="S613" s="234" t="e">
        <f>IF(C613="",NA(),MATCH($B613&amp;$C613,'Smelter Reference List'!$J:$J,0))</f>
        <v>#N/A</v>
      </c>
      <c r="T613" s="235"/>
      <c r="U613" s="235">
        <f t="shared" ca="1" si="18"/>
        <v>0</v>
      </c>
      <c r="V613" s="235"/>
      <c r="W613" s="235"/>
      <c r="Y613" s="228" t="str">
        <f t="shared" si="19"/>
        <v/>
      </c>
    </row>
    <row r="614" spans="1:25" s="228" customFormat="1" ht="20.399999999999999">
      <c r="A614" s="257"/>
      <c r="B614" s="232" t="str">
        <f>IF(LEN(A614)=0,"",INDEX('Smelter Reference List'!$A:$A,MATCH($A614,'Smelter Reference List'!$E:$E,0)))</f>
        <v/>
      </c>
      <c r="C614" s="297" t="str">
        <f>IF(LEN(A614)=0,"",INDEX('Smelter Reference List'!$C:$C,MATCH($A614,'Smelter Reference List'!$E:$E,0)))</f>
        <v/>
      </c>
      <c r="D614" s="161" t="str">
        <f ca="1">IF(ISERROR($S614),"",OFFSET('Smelter Reference List'!$C$4,$S614-4,0)&amp;"")</f>
        <v/>
      </c>
      <c r="E614" s="161" t="str">
        <f ca="1">IF(ISERROR($S614),"",OFFSET('Smelter Reference List'!$D$4,$S614-4,0)&amp;"")</f>
        <v/>
      </c>
      <c r="F614" s="161" t="str">
        <f ca="1">IF(ISERROR($S614),"",OFFSET('Smelter Reference List'!$E$4,$S614-4,0))</f>
        <v/>
      </c>
      <c r="G614" s="161" t="str">
        <f ca="1">IF(C614=$U$4,"Enter smelter details", IF(ISERROR($S614),"",OFFSET('Smelter Reference List'!$F$4,$S614-4,0)))</f>
        <v/>
      </c>
      <c r="H614" s="247" t="str">
        <f ca="1">IF(ISERROR($S614),"",OFFSET('Smelter Reference List'!$G$4,$S614-4,0))</f>
        <v/>
      </c>
      <c r="I614" s="248" t="str">
        <f ca="1">IF(ISERROR($S614),"",OFFSET('Smelter Reference List'!$H$4,$S614-4,0))</f>
        <v/>
      </c>
      <c r="J614" s="248" t="str">
        <f ca="1">IF(ISERROR($S614),"",OFFSET('Smelter Reference List'!$I$4,$S614-4,0))</f>
        <v/>
      </c>
      <c r="K614" s="245"/>
      <c r="L614" s="245"/>
      <c r="M614" s="245"/>
      <c r="N614" s="245"/>
      <c r="O614" s="245"/>
      <c r="P614" s="245"/>
      <c r="Q614" s="246"/>
      <c r="R614" s="233"/>
      <c r="S614" s="234" t="e">
        <f>IF(C614="",NA(),MATCH($B614&amp;$C614,'Smelter Reference List'!$J:$J,0))</f>
        <v>#N/A</v>
      </c>
      <c r="T614" s="235"/>
      <c r="U614" s="235">
        <f t="shared" ca="1" si="18"/>
        <v>0</v>
      </c>
      <c r="V614" s="235"/>
      <c r="W614" s="235"/>
      <c r="Y614" s="228" t="str">
        <f t="shared" si="19"/>
        <v/>
      </c>
    </row>
    <row r="615" spans="1:25" s="228" customFormat="1" ht="20.399999999999999">
      <c r="A615" s="257"/>
      <c r="B615" s="232" t="str">
        <f>IF(LEN(A615)=0,"",INDEX('Smelter Reference List'!$A:$A,MATCH($A615,'Smelter Reference List'!$E:$E,0)))</f>
        <v/>
      </c>
      <c r="C615" s="297" t="str">
        <f>IF(LEN(A615)=0,"",INDEX('Smelter Reference List'!$C:$C,MATCH($A615,'Smelter Reference List'!$E:$E,0)))</f>
        <v/>
      </c>
      <c r="D615" s="161" t="str">
        <f ca="1">IF(ISERROR($S615),"",OFFSET('Smelter Reference List'!$C$4,$S615-4,0)&amp;"")</f>
        <v/>
      </c>
      <c r="E615" s="161" t="str">
        <f ca="1">IF(ISERROR($S615),"",OFFSET('Smelter Reference List'!$D$4,$S615-4,0)&amp;"")</f>
        <v/>
      </c>
      <c r="F615" s="161" t="str">
        <f ca="1">IF(ISERROR($S615),"",OFFSET('Smelter Reference List'!$E$4,$S615-4,0))</f>
        <v/>
      </c>
      <c r="G615" s="161" t="str">
        <f ca="1">IF(C615=$U$4,"Enter smelter details", IF(ISERROR($S615),"",OFFSET('Smelter Reference List'!$F$4,$S615-4,0)))</f>
        <v/>
      </c>
      <c r="H615" s="247" t="str">
        <f ca="1">IF(ISERROR($S615),"",OFFSET('Smelter Reference List'!$G$4,$S615-4,0))</f>
        <v/>
      </c>
      <c r="I615" s="248" t="str">
        <f ca="1">IF(ISERROR($S615),"",OFFSET('Smelter Reference List'!$H$4,$S615-4,0))</f>
        <v/>
      </c>
      <c r="J615" s="248" t="str">
        <f ca="1">IF(ISERROR($S615),"",OFFSET('Smelter Reference List'!$I$4,$S615-4,0))</f>
        <v/>
      </c>
      <c r="K615" s="245"/>
      <c r="L615" s="245"/>
      <c r="M615" s="245"/>
      <c r="N615" s="245"/>
      <c r="O615" s="245"/>
      <c r="P615" s="245"/>
      <c r="Q615" s="246"/>
      <c r="R615" s="233"/>
      <c r="S615" s="234" t="e">
        <f>IF(C615="",NA(),MATCH($B615&amp;$C615,'Smelter Reference List'!$J:$J,0))</f>
        <v>#N/A</v>
      </c>
      <c r="T615" s="235"/>
      <c r="U615" s="235">
        <f t="shared" ca="1" si="18"/>
        <v>0</v>
      </c>
      <c r="V615" s="235"/>
      <c r="W615" s="235"/>
      <c r="Y615" s="228" t="str">
        <f t="shared" si="19"/>
        <v/>
      </c>
    </row>
    <row r="616" spans="1:25" s="228" customFormat="1" ht="20.399999999999999">
      <c r="A616" s="257"/>
      <c r="B616" s="232" t="str">
        <f>IF(LEN(A616)=0,"",INDEX('Smelter Reference List'!$A:$A,MATCH($A616,'Smelter Reference List'!$E:$E,0)))</f>
        <v/>
      </c>
      <c r="C616" s="297" t="str">
        <f>IF(LEN(A616)=0,"",INDEX('Smelter Reference List'!$C:$C,MATCH($A616,'Smelter Reference List'!$E:$E,0)))</f>
        <v/>
      </c>
      <c r="D616" s="161" t="str">
        <f ca="1">IF(ISERROR($S616),"",OFFSET('Smelter Reference List'!$C$4,$S616-4,0)&amp;"")</f>
        <v/>
      </c>
      <c r="E616" s="161" t="str">
        <f ca="1">IF(ISERROR($S616),"",OFFSET('Smelter Reference List'!$D$4,$S616-4,0)&amp;"")</f>
        <v/>
      </c>
      <c r="F616" s="161" t="str">
        <f ca="1">IF(ISERROR($S616),"",OFFSET('Smelter Reference List'!$E$4,$S616-4,0))</f>
        <v/>
      </c>
      <c r="G616" s="161" t="str">
        <f ca="1">IF(C616=$U$4,"Enter smelter details", IF(ISERROR($S616),"",OFFSET('Smelter Reference List'!$F$4,$S616-4,0)))</f>
        <v/>
      </c>
      <c r="H616" s="247" t="str">
        <f ca="1">IF(ISERROR($S616),"",OFFSET('Smelter Reference List'!$G$4,$S616-4,0))</f>
        <v/>
      </c>
      <c r="I616" s="248" t="str">
        <f ca="1">IF(ISERROR($S616),"",OFFSET('Smelter Reference List'!$H$4,$S616-4,0))</f>
        <v/>
      </c>
      <c r="J616" s="248" t="str">
        <f ca="1">IF(ISERROR($S616),"",OFFSET('Smelter Reference List'!$I$4,$S616-4,0))</f>
        <v/>
      </c>
      <c r="K616" s="245"/>
      <c r="L616" s="245"/>
      <c r="M616" s="245"/>
      <c r="N616" s="245"/>
      <c r="O616" s="245"/>
      <c r="P616" s="245"/>
      <c r="Q616" s="246"/>
      <c r="R616" s="233"/>
      <c r="S616" s="234" t="e">
        <f>IF(C616="",NA(),MATCH($B616&amp;$C616,'Smelter Reference List'!$J:$J,0))</f>
        <v>#N/A</v>
      </c>
      <c r="T616" s="235"/>
      <c r="U616" s="235">
        <f t="shared" ca="1" si="18"/>
        <v>0</v>
      </c>
      <c r="V616" s="235"/>
      <c r="W616" s="235"/>
      <c r="Y616" s="228" t="str">
        <f t="shared" si="19"/>
        <v/>
      </c>
    </row>
    <row r="617" spans="1:25" s="228" customFormat="1" ht="20.399999999999999">
      <c r="A617" s="257"/>
      <c r="B617" s="232" t="str">
        <f>IF(LEN(A617)=0,"",INDEX('Smelter Reference List'!$A:$A,MATCH($A617,'Smelter Reference List'!$E:$E,0)))</f>
        <v/>
      </c>
      <c r="C617" s="297" t="str">
        <f>IF(LEN(A617)=0,"",INDEX('Smelter Reference List'!$C:$C,MATCH($A617,'Smelter Reference List'!$E:$E,0)))</f>
        <v/>
      </c>
      <c r="D617" s="161" t="str">
        <f ca="1">IF(ISERROR($S617),"",OFFSET('Smelter Reference List'!$C$4,$S617-4,0)&amp;"")</f>
        <v/>
      </c>
      <c r="E617" s="161" t="str">
        <f ca="1">IF(ISERROR($S617),"",OFFSET('Smelter Reference List'!$D$4,$S617-4,0)&amp;"")</f>
        <v/>
      </c>
      <c r="F617" s="161" t="str">
        <f ca="1">IF(ISERROR($S617),"",OFFSET('Smelter Reference List'!$E$4,$S617-4,0))</f>
        <v/>
      </c>
      <c r="G617" s="161" t="str">
        <f ca="1">IF(C617=$U$4,"Enter smelter details", IF(ISERROR($S617),"",OFFSET('Smelter Reference List'!$F$4,$S617-4,0)))</f>
        <v/>
      </c>
      <c r="H617" s="247" t="str">
        <f ca="1">IF(ISERROR($S617),"",OFFSET('Smelter Reference List'!$G$4,$S617-4,0))</f>
        <v/>
      </c>
      <c r="I617" s="248" t="str">
        <f ca="1">IF(ISERROR($S617),"",OFFSET('Smelter Reference List'!$H$4,$S617-4,0))</f>
        <v/>
      </c>
      <c r="J617" s="248" t="str">
        <f ca="1">IF(ISERROR($S617),"",OFFSET('Smelter Reference List'!$I$4,$S617-4,0))</f>
        <v/>
      </c>
      <c r="K617" s="245"/>
      <c r="L617" s="245"/>
      <c r="M617" s="245"/>
      <c r="N617" s="245"/>
      <c r="O617" s="245"/>
      <c r="P617" s="245"/>
      <c r="Q617" s="246"/>
      <c r="R617" s="233"/>
      <c r="S617" s="234" t="e">
        <f>IF(C617="",NA(),MATCH($B617&amp;$C617,'Smelter Reference List'!$J:$J,0))</f>
        <v>#N/A</v>
      </c>
      <c r="T617" s="235"/>
      <c r="U617" s="235">
        <f t="shared" ca="1" si="18"/>
        <v>0</v>
      </c>
      <c r="V617" s="235"/>
      <c r="W617" s="235"/>
      <c r="Y617" s="228" t="str">
        <f t="shared" si="19"/>
        <v/>
      </c>
    </row>
    <row r="618" spans="1:25" s="228" customFormat="1" ht="20.399999999999999">
      <c r="A618" s="257"/>
      <c r="B618" s="232" t="str">
        <f>IF(LEN(A618)=0,"",INDEX('Smelter Reference List'!$A:$A,MATCH($A618,'Smelter Reference List'!$E:$E,0)))</f>
        <v/>
      </c>
      <c r="C618" s="297" t="str">
        <f>IF(LEN(A618)=0,"",INDEX('Smelter Reference List'!$C:$C,MATCH($A618,'Smelter Reference List'!$E:$E,0)))</f>
        <v/>
      </c>
      <c r="D618" s="161" t="str">
        <f ca="1">IF(ISERROR($S618),"",OFFSET('Smelter Reference List'!$C$4,$S618-4,0)&amp;"")</f>
        <v/>
      </c>
      <c r="E618" s="161" t="str">
        <f ca="1">IF(ISERROR($S618),"",OFFSET('Smelter Reference List'!$D$4,$S618-4,0)&amp;"")</f>
        <v/>
      </c>
      <c r="F618" s="161" t="str">
        <f ca="1">IF(ISERROR($S618),"",OFFSET('Smelter Reference List'!$E$4,$S618-4,0))</f>
        <v/>
      </c>
      <c r="G618" s="161" t="str">
        <f ca="1">IF(C618=$U$4,"Enter smelter details", IF(ISERROR($S618),"",OFFSET('Smelter Reference List'!$F$4,$S618-4,0)))</f>
        <v/>
      </c>
      <c r="H618" s="247" t="str">
        <f ca="1">IF(ISERROR($S618),"",OFFSET('Smelter Reference List'!$G$4,$S618-4,0))</f>
        <v/>
      </c>
      <c r="I618" s="248" t="str">
        <f ca="1">IF(ISERROR($S618),"",OFFSET('Smelter Reference List'!$H$4,$S618-4,0))</f>
        <v/>
      </c>
      <c r="J618" s="248" t="str">
        <f ca="1">IF(ISERROR($S618),"",OFFSET('Smelter Reference List'!$I$4,$S618-4,0))</f>
        <v/>
      </c>
      <c r="K618" s="245"/>
      <c r="L618" s="245"/>
      <c r="M618" s="245"/>
      <c r="N618" s="245"/>
      <c r="O618" s="245"/>
      <c r="P618" s="245"/>
      <c r="Q618" s="246"/>
      <c r="R618" s="233"/>
      <c r="S618" s="234" t="e">
        <f>IF(C618="",NA(),MATCH($B618&amp;$C618,'Smelter Reference List'!$J:$J,0))</f>
        <v>#N/A</v>
      </c>
      <c r="T618" s="235"/>
      <c r="U618" s="235">
        <f t="shared" ca="1" si="18"/>
        <v>0</v>
      </c>
      <c r="V618" s="235"/>
      <c r="W618" s="235"/>
      <c r="Y618" s="228" t="str">
        <f t="shared" si="19"/>
        <v/>
      </c>
    </row>
    <row r="619" spans="1:25" s="228" customFormat="1" ht="20.399999999999999">
      <c r="A619" s="257"/>
      <c r="B619" s="232" t="str">
        <f>IF(LEN(A619)=0,"",INDEX('Smelter Reference List'!$A:$A,MATCH($A619,'Smelter Reference List'!$E:$E,0)))</f>
        <v/>
      </c>
      <c r="C619" s="297" t="str">
        <f>IF(LEN(A619)=0,"",INDEX('Smelter Reference List'!$C:$C,MATCH($A619,'Smelter Reference List'!$E:$E,0)))</f>
        <v/>
      </c>
      <c r="D619" s="161" t="str">
        <f ca="1">IF(ISERROR($S619),"",OFFSET('Smelter Reference List'!$C$4,$S619-4,0)&amp;"")</f>
        <v/>
      </c>
      <c r="E619" s="161" t="str">
        <f ca="1">IF(ISERROR($S619),"",OFFSET('Smelter Reference List'!$D$4,$S619-4,0)&amp;"")</f>
        <v/>
      </c>
      <c r="F619" s="161" t="str">
        <f ca="1">IF(ISERROR($S619),"",OFFSET('Smelter Reference List'!$E$4,$S619-4,0))</f>
        <v/>
      </c>
      <c r="G619" s="161" t="str">
        <f ca="1">IF(C619=$U$4,"Enter smelter details", IF(ISERROR($S619),"",OFFSET('Smelter Reference List'!$F$4,$S619-4,0)))</f>
        <v/>
      </c>
      <c r="H619" s="247" t="str">
        <f ca="1">IF(ISERROR($S619),"",OFFSET('Smelter Reference List'!$G$4,$S619-4,0))</f>
        <v/>
      </c>
      <c r="I619" s="248" t="str">
        <f ca="1">IF(ISERROR($S619),"",OFFSET('Smelter Reference List'!$H$4,$S619-4,0))</f>
        <v/>
      </c>
      <c r="J619" s="248" t="str">
        <f ca="1">IF(ISERROR($S619),"",OFFSET('Smelter Reference List'!$I$4,$S619-4,0))</f>
        <v/>
      </c>
      <c r="K619" s="245"/>
      <c r="L619" s="245"/>
      <c r="M619" s="245"/>
      <c r="N619" s="245"/>
      <c r="O619" s="245"/>
      <c r="P619" s="245"/>
      <c r="Q619" s="246"/>
      <c r="R619" s="233"/>
      <c r="S619" s="234" t="e">
        <f>IF(C619="",NA(),MATCH($B619&amp;$C619,'Smelter Reference List'!$J:$J,0))</f>
        <v>#N/A</v>
      </c>
      <c r="T619" s="235"/>
      <c r="U619" s="235">
        <f t="shared" ca="1" si="18"/>
        <v>0</v>
      </c>
      <c r="V619" s="235"/>
      <c r="W619" s="235"/>
      <c r="Y619" s="228" t="str">
        <f t="shared" si="19"/>
        <v/>
      </c>
    </row>
    <row r="620" spans="1:25" s="228" customFormat="1" ht="20.399999999999999">
      <c r="A620" s="257"/>
      <c r="B620" s="232" t="str">
        <f>IF(LEN(A620)=0,"",INDEX('Smelter Reference List'!$A:$A,MATCH($A620,'Smelter Reference List'!$E:$E,0)))</f>
        <v/>
      </c>
      <c r="C620" s="297" t="str">
        <f>IF(LEN(A620)=0,"",INDEX('Smelter Reference List'!$C:$C,MATCH($A620,'Smelter Reference List'!$E:$E,0)))</f>
        <v/>
      </c>
      <c r="D620" s="161" t="str">
        <f ca="1">IF(ISERROR($S620),"",OFFSET('Smelter Reference List'!$C$4,$S620-4,0)&amp;"")</f>
        <v/>
      </c>
      <c r="E620" s="161" t="str">
        <f ca="1">IF(ISERROR($S620),"",OFFSET('Smelter Reference List'!$D$4,$S620-4,0)&amp;"")</f>
        <v/>
      </c>
      <c r="F620" s="161" t="str">
        <f ca="1">IF(ISERROR($S620),"",OFFSET('Smelter Reference List'!$E$4,$S620-4,0))</f>
        <v/>
      </c>
      <c r="G620" s="161" t="str">
        <f ca="1">IF(C620=$U$4,"Enter smelter details", IF(ISERROR($S620),"",OFFSET('Smelter Reference List'!$F$4,$S620-4,0)))</f>
        <v/>
      </c>
      <c r="H620" s="247" t="str">
        <f ca="1">IF(ISERROR($S620),"",OFFSET('Smelter Reference List'!$G$4,$S620-4,0))</f>
        <v/>
      </c>
      <c r="I620" s="248" t="str">
        <f ca="1">IF(ISERROR($S620),"",OFFSET('Smelter Reference List'!$H$4,$S620-4,0))</f>
        <v/>
      </c>
      <c r="J620" s="248" t="str">
        <f ca="1">IF(ISERROR($S620),"",OFFSET('Smelter Reference List'!$I$4,$S620-4,0))</f>
        <v/>
      </c>
      <c r="K620" s="245"/>
      <c r="L620" s="245"/>
      <c r="M620" s="245"/>
      <c r="N620" s="245"/>
      <c r="O620" s="245"/>
      <c r="P620" s="245"/>
      <c r="Q620" s="246"/>
      <c r="R620" s="233"/>
      <c r="S620" s="234" t="e">
        <f>IF(C620="",NA(),MATCH($B620&amp;$C620,'Smelter Reference List'!$J:$J,0))</f>
        <v>#N/A</v>
      </c>
      <c r="T620" s="235"/>
      <c r="U620" s="235">
        <f t="shared" ca="1" si="18"/>
        <v>0</v>
      </c>
      <c r="V620" s="235"/>
      <c r="W620" s="235"/>
      <c r="Y620" s="228" t="str">
        <f t="shared" si="19"/>
        <v/>
      </c>
    </row>
    <row r="621" spans="1:25" s="228" customFormat="1" ht="20.399999999999999">
      <c r="A621" s="257"/>
      <c r="B621" s="232" t="str">
        <f>IF(LEN(A621)=0,"",INDEX('Smelter Reference List'!$A:$A,MATCH($A621,'Smelter Reference List'!$E:$E,0)))</f>
        <v/>
      </c>
      <c r="C621" s="297" t="str">
        <f>IF(LEN(A621)=0,"",INDEX('Smelter Reference List'!$C:$C,MATCH($A621,'Smelter Reference List'!$E:$E,0)))</f>
        <v/>
      </c>
      <c r="D621" s="161" t="str">
        <f ca="1">IF(ISERROR($S621),"",OFFSET('Smelter Reference List'!$C$4,$S621-4,0)&amp;"")</f>
        <v/>
      </c>
      <c r="E621" s="161" t="str">
        <f ca="1">IF(ISERROR($S621),"",OFFSET('Smelter Reference List'!$D$4,$S621-4,0)&amp;"")</f>
        <v/>
      </c>
      <c r="F621" s="161" t="str">
        <f ca="1">IF(ISERROR($S621),"",OFFSET('Smelter Reference List'!$E$4,$S621-4,0))</f>
        <v/>
      </c>
      <c r="G621" s="161" t="str">
        <f ca="1">IF(C621=$U$4,"Enter smelter details", IF(ISERROR($S621),"",OFFSET('Smelter Reference List'!$F$4,$S621-4,0)))</f>
        <v/>
      </c>
      <c r="H621" s="247" t="str">
        <f ca="1">IF(ISERROR($S621),"",OFFSET('Smelter Reference List'!$G$4,$S621-4,0))</f>
        <v/>
      </c>
      <c r="I621" s="248" t="str">
        <f ca="1">IF(ISERROR($S621),"",OFFSET('Smelter Reference List'!$H$4,$S621-4,0))</f>
        <v/>
      </c>
      <c r="J621" s="248" t="str">
        <f ca="1">IF(ISERROR($S621),"",OFFSET('Smelter Reference List'!$I$4,$S621-4,0))</f>
        <v/>
      </c>
      <c r="K621" s="245"/>
      <c r="L621" s="245"/>
      <c r="M621" s="245"/>
      <c r="N621" s="245"/>
      <c r="O621" s="245"/>
      <c r="P621" s="245"/>
      <c r="Q621" s="246"/>
      <c r="R621" s="233"/>
      <c r="S621" s="234" t="e">
        <f>IF(C621="",NA(),MATCH($B621&amp;$C621,'Smelter Reference List'!$J:$J,0))</f>
        <v>#N/A</v>
      </c>
      <c r="T621" s="235"/>
      <c r="U621" s="235">
        <f t="shared" ca="1" si="18"/>
        <v>0</v>
      </c>
      <c r="V621" s="235"/>
      <c r="W621" s="235"/>
      <c r="Y621" s="228" t="str">
        <f t="shared" si="19"/>
        <v/>
      </c>
    </row>
    <row r="622" spans="1:25" s="228" customFormat="1" ht="20.399999999999999">
      <c r="A622" s="257"/>
      <c r="B622" s="232" t="str">
        <f>IF(LEN(A622)=0,"",INDEX('Smelter Reference List'!$A:$A,MATCH($A622,'Smelter Reference List'!$E:$E,0)))</f>
        <v/>
      </c>
      <c r="C622" s="297" t="str">
        <f>IF(LEN(A622)=0,"",INDEX('Smelter Reference List'!$C:$C,MATCH($A622,'Smelter Reference List'!$E:$E,0)))</f>
        <v/>
      </c>
      <c r="D622" s="161" t="str">
        <f ca="1">IF(ISERROR($S622),"",OFFSET('Smelter Reference List'!$C$4,$S622-4,0)&amp;"")</f>
        <v/>
      </c>
      <c r="E622" s="161" t="str">
        <f ca="1">IF(ISERROR($S622),"",OFFSET('Smelter Reference List'!$D$4,$S622-4,0)&amp;"")</f>
        <v/>
      </c>
      <c r="F622" s="161" t="str">
        <f ca="1">IF(ISERROR($S622),"",OFFSET('Smelter Reference List'!$E$4,$S622-4,0))</f>
        <v/>
      </c>
      <c r="G622" s="161" t="str">
        <f ca="1">IF(C622=$U$4,"Enter smelter details", IF(ISERROR($S622),"",OFFSET('Smelter Reference List'!$F$4,$S622-4,0)))</f>
        <v/>
      </c>
      <c r="H622" s="247" t="str">
        <f ca="1">IF(ISERROR($S622),"",OFFSET('Smelter Reference List'!$G$4,$S622-4,0))</f>
        <v/>
      </c>
      <c r="I622" s="248" t="str">
        <f ca="1">IF(ISERROR($S622),"",OFFSET('Smelter Reference List'!$H$4,$S622-4,0))</f>
        <v/>
      </c>
      <c r="J622" s="248" t="str">
        <f ca="1">IF(ISERROR($S622),"",OFFSET('Smelter Reference List'!$I$4,$S622-4,0))</f>
        <v/>
      </c>
      <c r="K622" s="245"/>
      <c r="L622" s="245"/>
      <c r="M622" s="245"/>
      <c r="N622" s="245"/>
      <c r="O622" s="245"/>
      <c r="P622" s="245"/>
      <c r="Q622" s="246"/>
      <c r="R622" s="233"/>
      <c r="S622" s="234" t="e">
        <f>IF(C622="",NA(),MATCH($B622&amp;$C622,'Smelter Reference List'!$J:$J,0))</f>
        <v>#N/A</v>
      </c>
      <c r="T622" s="235"/>
      <c r="U622" s="235">
        <f t="shared" ca="1" si="18"/>
        <v>0</v>
      </c>
      <c r="V622" s="235"/>
      <c r="W622" s="235"/>
      <c r="Y622" s="228" t="str">
        <f t="shared" si="19"/>
        <v/>
      </c>
    </row>
    <row r="623" spans="1:25" s="228" customFormat="1" ht="20.399999999999999">
      <c r="A623" s="257"/>
      <c r="B623" s="232" t="str">
        <f>IF(LEN(A623)=0,"",INDEX('Smelter Reference List'!$A:$A,MATCH($A623,'Smelter Reference List'!$E:$E,0)))</f>
        <v/>
      </c>
      <c r="C623" s="297" t="str">
        <f>IF(LEN(A623)=0,"",INDEX('Smelter Reference List'!$C:$C,MATCH($A623,'Smelter Reference List'!$E:$E,0)))</f>
        <v/>
      </c>
      <c r="D623" s="161" t="str">
        <f ca="1">IF(ISERROR($S623),"",OFFSET('Smelter Reference List'!$C$4,$S623-4,0)&amp;"")</f>
        <v/>
      </c>
      <c r="E623" s="161" t="str">
        <f ca="1">IF(ISERROR($S623),"",OFFSET('Smelter Reference List'!$D$4,$S623-4,0)&amp;"")</f>
        <v/>
      </c>
      <c r="F623" s="161" t="str">
        <f ca="1">IF(ISERROR($S623),"",OFFSET('Smelter Reference List'!$E$4,$S623-4,0))</f>
        <v/>
      </c>
      <c r="G623" s="161" t="str">
        <f ca="1">IF(C623=$U$4,"Enter smelter details", IF(ISERROR($S623),"",OFFSET('Smelter Reference List'!$F$4,$S623-4,0)))</f>
        <v/>
      </c>
      <c r="H623" s="247" t="str">
        <f ca="1">IF(ISERROR($S623),"",OFFSET('Smelter Reference List'!$G$4,$S623-4,0))</f>
        <v/>
      </c>
      <c r="I623" s="248" t="str">
        <f ca="1">IF(ISERROR($S623),"",OFFSET('Smelter Reference List'!$H$4,$S623-4,0))</f>
        <v/>
      </c>
      <c r="J623" s="248" t="str">
        <f ca="1">IF(ISERROR($S623),"",OFFSET('Smelter Reference List'!$I$4,$S623-4,0))</f>
        <v/>
      </c>
      <c r="K623" s="245"/>
      <c r="L623" s="245"/>
      <c r="M623" s="245"/>
      <c r="N623" s="245"/>
      <c r="O623" s="245"/>
      <c r="P623" s="245"/>
      <c r="Q623" s="246"/>
      <c r="R623" s="233"/>
      <c r="S623" s="234" t="e">
        <f>IF(C623="",NA(),MATCH($B623&amp;$C623,'Smelter Reference List'!$J:$J,0))</f>
        <v>#N/A</v>
      </c>
      <c r="T623" s="235"/>
      <c r="U623" s="235">
        <f t="shared" ca="1" si="18"/>
        <v>0</v>
      </c>
      <c r="V623" s="235"/>
      <c r="W623" s="235"/>
      <c r="Y623" s="228" t="str">
        <f t="shared" si="19"/>
        <v/>
      </c>
    </row>
    <row r="624" spans="1:25" s="228" customFormat="1" ht="20.399999999999999">
      <c r="A624" s="257"/>
      <c r="B624" s="232" t="str">
        <f>IF(LEN(A624)=0,"",INDEX('Smelter Reference List'!$A:$A,MATCH($A624,'Smelter Reference List'!$E:$E,0)))</f>
        <v/>
      </c>
      <c r="C624" s="297" t="str">
        <f>IF(LEN(A624)=0,"",INDEX('Smelter Reference List'!$C:$C,MATCH($A624,'Smelter Reference List'!$E:$E,0)))</f>
        <v/>
      </c>
      <c r="D624" s="161" t="str">
        <f ca="1">IF(ISERROR($S624),"",OFFSET('Smelter Reference List'!$C$4,$S624-4,0)&amp;"")</f>
        <v/>
      </c>
      <c r="E624" s="161" t="str">
        <f ca="1">IF(ISERROR($S624),"",OFFSET('Smelter Reference List'!$D$4,$S624-4,0)&amp;"")</f>
        <v/>
      </c>
      <c r="F624" s="161" t="str">
        <f ca="1">IF(ISERROR($S624),"",OFFSET('Smelter Reference List'!$E$4,$S624-4,0))</f>
        <v/>
      </c>
      <c r="G624" s="161" t="str">
        <f ca="1">IF(C624=$U$4,"Enter smelter details", IF(ISERROR($S624),"",OFFSET('Smelter Reference List'!$F$4,$S624-4,0)))</f>
        <v/>
      </c>
      <c r="H624" s="247" t="str">
        <f ca="1">IF(ISERROR($S624),"",OFFSET('Smelter Reference List'!$G$4,$S624-4,0))</f>
        <v/>
      </c>
      <c r="I624" s="248" t="str">
        <f ca="1">IF(ISERROR($S624),"",OFFSET('Smelter Reference List'!$H$4,$S624-4,0))</f>
        <v/>
      </c>
      <c r="J624" s="248" t="str">
        <f ca="1">IF(ISERROR($S624),"",OFFSET('Smelter Reference List'!$I$4,$S624-4,0))</f>
        <v/>
      </c>
      <c r="K624" s="245"/>
      <c r="L624" s="245"/>
      <c r="M624" s="245"/>
      <c r="N624" s="245"/>
      <c r="O624" s="245"/>
      <c r="P624" s="245"/>
      <c r="Q624" s="246"/>
      <c r="R624" s="233"/>
      <c r="S624" s="234" t="e">
        <f>IF(C624="",NA(),MATCH($B624&amp;$C624,'Smelter Reference List'!$J:$J,0))</f>
        <v>#N/A</v>
      </c>
      <c r="T624" s="235"/>
      <c r="U624" s="235">
        <f t="shared" ca="1" si="18"/>
        <v>0</v>
      </c>
      <c r="V624" s="235"/>
      <c r="W624" s="235"/>
      <c r="Y624" s="228" t="str">
        <f t="shared" si="19"/>
        <v/>
      </c>
    </row>
    <row r="625" spans="1:25" s="228" customFormat="1" ht="20.399999999999999">
      <c r="A625" s="257"/>
      <c r="B625" s="232" t="str">
        <f>IF(LEN(A625)=0,"",INDEX('Smelter Reference List'!$A:$A,MATCH($A625,'Smelter Reference List'!$E:$E,0)))</f>
        <v/>
      </c>
      <c r="C625" s="297" t="str">
        <f>IF(LEN(A625)=0,"",INDEX('Smelter Reference List'!$C:$C,MATCH($A625,'Smelter Reference List'!$E:$E,0)))</f>
        <v/>
      </c>
      <c r="D625" s="161" t="str">
        <f ca="1">IF(ISERROR($S625),"",OFFSET('Smelter Reference List'!$C$4,$S625-4,0)&amp;"")</f>
        <v/>
      </c>
      <c r="E625" s="161" t="str">
        <f ca="1">IF(ISERROR($S625),"",OFFSET('Smelter Reference List'!$D$4,$S625-4,0)&amp;"")</f>
        <v/>
      </c>
      <c r="F625" s="161" t="str">
        <f ca="1">IF(ISERROR($S625),"",OFFSET('Smelter Reference List'!$E$4,$S625-4,0))</f>
        <v/>
      </c>
      <c r="G625" s="161" t="str">
        <f ca="1">IF(C625=$U$4,"Enter smelter details", IF(ISERROR($S625),"",OFFSET('Smelter Reference List'!$F$4,$S625-4,0)))</f>
        <v/>
      </c>
      <c r="H625" s="247" t="str">
        <f ca="1">IF(ISERROR($S625),"",OFFSET('Smelter Reference List'!$G$4,$S625-4,0))</f>
        <v/>
      </c>
      <c r="I625" s="248" t="str">
        <f ca="1">IF(ISERROR($S625),"",OFFSET('Smelter Reference List'!$H$4,$S625-4,0))</f>
        <v/>
      </c>
      <c r="J625" s="248" t="str">
        <f ca="1">IF(ISERROR($S625),"",OFFSET('Smelter Reference List'!$I$4,$S625-4,0))</f>
        <v/>
      </c>
      <c r="K625" s="245"/>
      <c r="L625" s="245"/>
      <c r="M625" s="245"/>
      <c r="N625" s="245"/>
      <c r="O625" s="245"/>
      <c r="P625" s="245"/>
      <c r="Q625" s="246"/>
      <c r="R625" s="233"/>
      <c r="S625" s="234" t="e">
        <f>IF(C625="",NA(),MATCH($B625&amp;$C625,'Smelter Reference List'!$J:$J,0))</f>
        <v>#N/A</v>
      </c>
      <c r="T625" s="235"/>
      <c r="U625" s="235">
        <f t="shared" ca="1" si="18"/>
        <v>0</v>
      </c>
      <c r="V625" s="235"/>
      <c r="W625" s="235"/>
      <c r="Y625" s="228" t="str">
        <f t="shared" si="19"/>
        <v/>
      </c>
    </row>
    <row r="626" spans="1:25" s="228" customFormat="1" ht="20.399999999999999">
      <c r="A626" s="257"/>
      <c r="B626" s="232" t="str">
        <f>IF(LEN(A626)=0,"",INDEX('Smelter Reference List'!$A:$A,MATCH($A626,'Smelter Reference List'!$E:$E,0)))</f>
        <v/>
      </c>
      <c r="C626" s="297" t="str">
        <f>IF(LEN(A626)=0,"",INDEX('Smelter Reference List'!$C:$C,MATCH($A626,'Smelter Reference List'!$E:$E,0)))</f>
        <v/>
      </c>
      <c r="D626" s="161" t="str">
        <f ca="1">IF(ISERROR($S626),"",OFFSET('Smelter Reference List'!$C$4,$S626-4,0)&amp;"")</f>
        <v/>
      </c>
      <c r="E626" s="161" t="str">
        <f ca="1">IF(ISERROR($S626),"",OFFSET('Smelter Reference List'!$D$4,$S626-4,0)&amp;"")</f>
        <v/>
      </c>
      <c r="F626" s="161" t="str">
        <f ca="1">IF(ISERROR($S626),"",OFFSET('Smelter Reference List'!$E$4,$S626-4,0))</f>
        <v/>
      </c>
      <c r="G626" s="161" t="str">
        <f ca="1">IF(C626=$U$4,"Enter smelter details", IF(ISERROR($S626),"",OFFSET('Smelter Reference List'!$F$4,$S626-4,0)))</f>
        <v/>
      </c>
      <c r="H626" s="247" t="str">
        <f ca="1">IF(ISERROR($S626),"",OFFSET('Smelter Reference List'!$G$4,$S626-4,0))</f>
        <v/>
      </c>
      <c r="I626" s="248" t="str">
        <f ca="1">IF(ISERROR($S626),"",OFFSET('Smelter Reference List'!$H$4,$S626-4,0))</f>
        <v/>
      </c>
      <c r="J626" s="248" t="str">
        <f ca="1">IF(ISERROR($S626),"",OFFSET('Smelter Reference List'!$I$4,$S626-4,0))</f>
        <v/>
      </c>
      <c r="K626" s="245"/>
      <c r="L626" s="245"/>
      <c r="M626" s="245"/>
      <c r="N626" s="245"/>
      <c r="O626" s="245"/>
      <c r="P626" s="245"/>
      <c r="Q626" s="246"/>
      <c r="R626" s="233"/>
      <c r="S626" s="234" t="e">
        <f>IF(C626="",NA(),MATCH($B626&amp;$C626,'Smelter Reference List'!$J:$J,0))</f>
        <v>#N/A</v>
      </c>
      <c r="T626" s="235"/>
      <c r="U626" s="235">
        <f t="shared" ca="1" si="18"/>
        <v>0</v>
      </c>
      <c r="V626" s="235"/>
      <c r="W626" s="235"/>
      <c r="Y626" s="228" t="str">
        <f t="shared" si="19"/>
        <v/>
      </c>
    </row>
    <row r="627" spans="1:25" s="228" customFormat="1" ht="20.399999999999999">
      <c r="A627" s="257"/>
      <c r="B627" s="232" t="str">
        <f>IF(LEN(A627)=0,"",INDEX('Smelter Reference List'!$A:$A,MATCH($A627,'Smelter Reference List'!$E:$E,0)))</f>
        <v/>
      </c>
      <c r="C627" s="297" t="str">
        <f>IF(LEN(A627)=0,"",INDEX('Smelter Reference List'!$C:$C,MATCH($A627,'Smelter Reference List'!$E:$E,0)))</f>
        <v/>
      </c>
      <c r="D627" s="161" t="str">
        <f ca="1">IF(ISERROR($S627),"",OFFSET('Smelter Reference List'!$C$4,$S627-4,0)&amp;"")</f>
        <v/>
      </c>
      <c r="E627" s="161" t="str">
        <f ca="1">IF(ISERROR($S627),"",OFFSET('Smelter Reference List'!$D$4,$S627-4,0)&amp;"")</f>
        <v/>
      </c>
      <c r="F627" s="161" t="str">
        <f ca="1">IF(ISERROR($S627),"",OFFSET('Smelter Reference List'!$E$4,$S627-4,0))</f>
        <v/>
      </c>
      <c r="G627" s="161" t="str">
        <f ca="1">IF(C627=$U$4,"Enter smelter details", IF(ISERROR($S627),"",OFFSET('Smelter Reference List'!$F$4,$S627-4,0)))</f>
        <v/>
      </c>
      <c r="H627" s="247" t="str">
        <f ca="1">IF(ISERROR($S627),"",OFFSET('Smelter Reference List'!$G$4,$S627-4,0))</f>
        <v/>
      </c>
      <c r="I627" s="248" t="str">
        <f ca="1">IF(ISERROR($S627),"",OFFSET('Smelter Reference List'!$H$4,$S627-4,0))</f>
        <v/>
      </c>
      <c r="J627" s="248" t="str">
        <f ca="1">IF(ISERROR($S627),"",OFFSET('Smelter Reference List'!$I$4,$S627-4,0))</f>
        <v/>
      </c>
      <c r="K627" s="245"/>
      <c r="L627" s="245"/>
      <c r="M627" s="245"/>
      <c r="N627" s="245"/>
      <c r="O627" s="245"/>
      <c r="P627" s="245"/>
      <c r="Q627" s="246"/>
      <c r="R627" s="233"/>
      <c r="S627" s="234" t="e">
        <f>IF(C627="",NA(),MATCH($B627&amp;$C627,'Smelter Reference List'!$J:$J,0))</f>
        <v>#N/A</v>
      </c>
      <c r="T627" s="235"/>
      <c r="U627" s="235">
        <f t="shared" ca="1" si="18"/>
        <v>0</v>
      </c>
      <c r="V627" s="235"/>
      <c r="W627" s="235"/>
      <c r="Y627" s="228" t="str">
        <f t="shared" si="19"/>
        <v/>
      </c>
    </row>
    <row r="628" spans="1:25" s="228" customFormat="1" ht="20.399999999999999">
      <c r="A628" s="257"/>
      <c r="B628" s="232" t="str">
        <f>IF(LEN(A628)=0,"",INDEX('Smelter Reference List'!$A:$A,MATCH($A628,'Smelter Reference List'!$E:$E,0)))</f>
        <v/>
      </c>
      <c r="C628" s="297" t="str">
        <f>IF(LEN(A628)=0,"",INDEX('Smelter Reference List'!$C:$C,MATCH($A628,'Smelter Reference List'!$E:$E,0)))</f>
        <v/>
      </c>
      <c r="D628" s="161" t="str">
        <f ca="1">IF(ISERROR($S628),"",OFFSET('Smelter Reference List'!$C$4,$S628-4,0)&amp;"")</f>
        <v/>
      </c>
      <c r="E628" s="161" t="str">
        <f ca="1">IF(ISERROR($S628),"",OFFSET('Smelter Reference List'!$D$4,$S628-4,0)&amp;"")</f>
        <v/>
      </c>
      <c r="F628" s="161" t="str">
        <f ca="1">IF(ISERROR($S628),"",OFFSET('Smelter Reference List'!$E$4,$S628-4,0))</f>
        <v/>
      </c>
      <c r="G628" s="161" t="str">
        <f ca="1">IF(C628=$U$4,"Enter smelter details", IF(ISERROR($S628),"",OFFSET('Smelter Reference List'!$F$4,$S628-4,0)))</f>
        <v/>
      </c>
      <c r="H628" s="247" t="str">
        <f ca="1">IF(ISERROR($S628),"",OFFSET('Smelter Reference List'!$G$4,$S628-4,0))</f>
        <v/>
      </c>
      <c r="I628" s="248" t="str">
        <f ca="1">IF(ISERROR($S628),"",OFFSET('Smelter Reference List'!$H$4,$S628-4,0))</f>
        <v/>
      </c>
      <c r="J628" s="248" t="str">
        <f ca="1">IF(ISERROR($S628),"",OFFSET('Smelter Reference List'!$I$4,$S628-4,0))</f>
        <v/>
      </c>
      <c r="K628" s="245"/>
      <c r="L628" s="245"/>
      <c r="M628" s="245"/>
      <c r="N628" s="245"/>
      <c r="O628" s="245"/>
      <c r="P628" s="245"/>
      <c r="Q628" s="246"/>
      <c r="R628" s="233"/>
      <c r="S628" s="234" t="e">
        <f>IF(C628="",NA(),MATCH($B628&amp;$C628,'Smelter Reference List'!$J:$J,0))</f>
        <v>#N/A</v>
      </c>
      <c r="T628" s="235"/>
      <c r="U628" s="235">
        <f t="shared" ca="1" si="18"/>
        <v>0</v>
      </c>
      <c r="V628" s="235"/>
      <c r="W628" s="235"/>
      <c r="Y628" s="228" t="str">
        <f t="shared" si="19"/>
        <v/>
      </c>
    </row>
    <row r="629" spans="1:25" s="228" customFormat="1" ht="20.399999999999999">
      <c r="A629" s="257"/>
      <c r="B629" s="232" t="str">
        <f>IF(LEN(A629)=0,"",INDEX('Smelter Reference List'!$A:$A,MATCH($A629,'Smelter Reference List'!$E:$E,0)))</f>
        <v/>
      </c>
      <c r="C629" s="297" t="str">
        <f>IF(LEN(A629)=0,"",INDEX('Smelter Reference List'!$C:$C,MATCH($A629,'Smelter Reference List'!$E:$E,0)))</f>
        <v/>
      </c>
      <c r="D629" s="161" t="str">
        <f ca="1">IF(ISERROR($S629),"",OFFSET('Smelter Reference List'!$C$4,$S629-4,0)&amp;"")</f>
        <v/>
      </c>
      <c r="E629" s="161" t="str">
        <f ca="1">IF(ISERROR($S629),"",OFFSET('Smelter Reference List'!$D$4,$S629-4,0)&amp;"")</f>
        <v/>
      </c>
      <c r="F629" s="161" t="str">
        <f ca="1">IF(ISERROR($S629),"",OFFSET('Smelter Reference List'!$E$4,$S629-4,0))</f>
        <v/>
      </c>
      <c r="G629" s="161" t="str">
        <f ca="1">IF(C629=$U$4,"Enter smelter details", IF(ISERROR($S629),"",OFFSET('Smelter Reference List'!$F$4,$S629-4,0)))</f>
        <v/>
      </c>
      <c r="H629" s="247" t="str">
        <f ca="1">IF(ISERROR($S629),"",OFFSET('Smelter Reference List'!$G$4,$S629-4,0))</f>
        <v/>
      </c>
      <c r="I629" s="248" t="str">
        <f ca="1">IF(ISERROR($S629),"",OFFSET('Smelter Reference List'!$H$4,$S629-4,0))</f>
        <v/>
      </c>
      <c r="J629" s="248" t="str">
        <f ca="1">IF(ISERROR($S629),"",OFFSET('Smelter Reference List'!$I$4,$S629-4,0))</f>
        <v/>
      </c>
      <c r="K629" s="245"/>
      <c r="L629" s="245"/>
      <c r="M629" s="245"/>
      <c r="N629" s="245"/>
      <c r="O629" s="245"/>
      <c r="P629" s="245"/>
      <c r="Q629" s="246"/>
      <c r="R629" s="233"/>
      <c r="S629" s="234" t="e">
        <f>IF(C629="",NA(),MATCH($B629&amp;$C629,'Smelter Reference List'!$J:$J,0))</f>
        <v>#N/A</v>
      </c>
      <c r="T629" s="235"/>
      <c r="U629" s="235">
        <f t="shared" ca="1" si="18"/>
        <v>0</v>
      </c>
      <c r="V629" s="235"/>
      <c r="W629" s="235"/>
      <c r="Y629" s="228" t="str">
        <f t="shared" si="19"/>
        <v/>
      </c>
    </row>
    <row r="630" spans="1:25" s="228" customFormat="1" ht="20.399999999999999">
      <c r="A630" s="257"/>
      <c r="B630" s="232" t="str">
        <f>IF(LEN(A630)=0,"",INDEX('Smelter Reference List'!$A:$A,MATCH($A630,'Smelter Reference List'!$E:$E,0)))</f>
        <v/>
      </c>
      <c r="C630" s="297" t="str">
        <f>IF(LEN(A630)=0,"",INDEX('Smelter Reference List'!$C:$C,MATCH($A630,'Smelter Reference List'!$E:$E,0)))</f>
        <v/>
      </c>
      <c r="D630" s="161" t="str">
        <f ca="1">IF(ISERROR($S630),"",OFFSET('Smelter Reference List'!$C$4,$S630-4,0)&amp;"")</f>
        <v/>
      </c>
      <c r="E630" s="161" t="str">
        <f ca="1">IF(ISERROR($S630),"",OFFSET('Smelter Reference List'!$D$4,$S630-4,0)&amp;"")</f>
        <v/>
      </c>
      <c r="F630" s="161" t="str">
        <f ca="1">IF(ISERROR($S630),"",OFFSET('Smelter Reference List'!$E$4,$S630-4,0))</f>
        <v/>
      </c>
      <c r="G630" s="161" t="str">
        <f ca="1">IF(C630=$U$4,"Enter smelter details", IF(ISERROR($S630),"",OFFSET('Smelter Reference List'!$F$4,$S630-4,0)))</f>
        <v/>
      </c>
      <c r="H630" s="247" t="str">
        <f ca="1">IF(ISERROR($S630),"",OFFSET('Smelter Reference List'!$G$4,$S630-4,0))</f>
        <v/>
      </c>
      <c r="I630" s="248" t="str">
        <f ca="1">IF(ISERROR($S630),"",OFFSET('Smelter Reference List'!$H$4,$S630-4,0))</f>
        <v/>
      </c>
      <c r="J630" s="248" t="str">
        <f ca="1">IF(ISERROR($S630),"",OFFSET('Smelter Reference List'!$I$4,$S630-4,0))</f>
        <v/>
      </c>
      <c r="K630" s="245"/>
      <c r="L630" s="245"/>
      <c r="M630" s="245"/>
      <c r="N630" s="245"/>
      <c r="O630" s="245"/>
      <c r="P630" s="245"/>
      <c r="Q630" s="246"/>
      <c r="R630" s="233"/>
      <c r="S630" s="234" t="e">
        <f>IF(C630="",NA(),MATCH($B630&amp;$C630,'Smelter Reference List'!$J:$J,0))</f>
        <v>#N/A</v>
      </c>
      <c r="T630" s="235"/>
      <c r="U630" s="235">
        <f t="shared" ca="1" si="18"/>
        <v>0</v>
      </c>
      <c r="V630" s="235"/>
      <c r="W630" s="235"/>
      <c r="Y630" s="228" t="str">
        <f t="shared" si="19"/>
        <v/>
      </c>
    </row>
    <row r="631" spans="1:25" s="228" customFormat="1" ht="20.399999999999999">
      <c r="A631" s="257"/>
      <c r="B631" s="232" t="str">
        <f>IF(LEN(A631)=0,"",INDEX('Smelter Reference List'!$A:$A,MATCH($A631,'Smelter Reference List'!$E:$E,0)))</f>
        <v/>
      </c>
      <c r="C631" s="297" t="str">
        <f>IF(LEN(A631)=0,"",INDEX('Smelter Reference List'!$C:$C,MATCH($A631,'Smelter Reference List'!$E:$E,0)))</f>
        <v/>
      </c>
      <c r="D631" s="161" t="str">
        <f ca="1">IF(ISERROR($S631),"",OFFSET('Smelter Reference List'!$C$4,$S631-4,0)&amp;"")</f>
        <v/>
      </c>
      <c r="E631" s="161" t="str">
        <f ca="1">IF(ISERROR($S631),"",OFFSET('Smelter Reference List'!$D$4,$S631-4,0)&amp;"")</f>
        <v/>
      </c>
      <c r="F631" s="161" t="str">
        <f ca="1">IF(ISERROR($S631),"",OFFSET('Smelter Reference List'!$E$4,$S631-4,0))</f>
        <v/>
      </c>
      <c r="G631" s="161" t="str">
        <f ca="1">IF(C631=$U$4,"Enter smelter details", IF(ISERROR($S631),"",OFFSET('Smelter Reference List'!$F$4,$S631-4,0)))</f>
        <v/>
      </c>
      <c r="H631" s="247" t="str">
        <f ca="1">IF(ISERROR($S631),"",OFFSET('Smelter Reference List'!$G$4,$S631-4,0))</f>
        <v/>
      </c>
      <c r="I631" s="248" t="str">
        <f ca="1">IF(ISERROR($S631),"",OFFSET('Smelter Reference List'!$H$4,$S631-4,0))</f>
        <v/>
      </c>
      <c r="J631" s="248" t="str">
        <f ca="1">IF(ISERROR($S631),"",OFFSET('Smelter Reference List'!$I$4,$S631-4,0))</f>
        <v/>
      </c>
      <c r="K631" s="245"/>
      <c r="L631" s="245"/>
      <c r="M631" s="245"/>
      <c r="N631" s="245"/>
      <c r="O631" s="245"/>
      <c r="P631" s="245"/>
      <c r="Q631" s="246"/>
      <c r="R631" s="233"/>
      <c r="S631" s="234" t="e">
        <f>IF(C631="",NA(),MATCH($B631&amp;$C631,'Smelter Reference List'!$J:$J,0))</f>
        <v>#N/A</v>
      </c>
      <c r="T631" s="235"/>
      <c r="U631" s="235">
        <f t="shared" ca="1" si="18"/>
        <v>0</v>
      </c>
      <c r="V631" s="235"/>
      <c r="W631" s="235"/>
      <c r="Y631" s="228" t="str">
        <f t="shared" si="19"/>
        <v/>
      </c>
    </row>
    <row r="632" spans="1:25" s="228" customFormat="1" ht="20.399999999999999">
      <c r="A632" s="257"/>
      <c r="B632" s="232" t="str">
        <f>IF(LEN(A632)=0,"",INDEX('Smelter Reference List'!$A:$A,MATCH($A632,'Smelter Reference List'!$E:$E,0)))</f>
        <v/>
      </c>
      <c r="C632" s="297" t="str">
        <f>IF(LEN(A632)=0,"",INDEX('Smelter Reference List'!$C:$C,MATCH($A632,'Smelter Reference List'!$E:$E,0)))</f>
        <v/>
      </c>
      <c r="D632" s="161" t="str">
        <f ca="1">IF(ISERROR($S632),"",OFFSET('Smelter Reference List'!$C$4,$S632-4,0)&amp;"")</f>
        <v/>
      </c>
      <c r="E632" s="161" t="str">
        <f ca="1">IF(ISERROR($S632),"",OFFSET('Smelter Reference List'!$D$4,$S632-4,0)&amp;"")</f>
        <v/>
      </c>
      <c r="F632" s="161" t="str">
        <f ca="1">IF(ISERROR($S632),"",OFFSET('Smelter Reference List'!$E$4,$S632-4,0))</f>
        <v/>
      </c>
      <c r="G632" s="161" t="str">
        <f ca="1">IF(C632=$U$4,"Enter smelter details", IF(ISERROR($S632),"",OFFSET('Smelter Reference List'!$F$4,$S632-4,0)))</f>
        <v/>
      </c>
      <c r="H632" s="247" t="str">
        <f ca="1">IF(ISERROR($S632),"",OFFSET('Smelter Reference List'!$G$4,$S632-4,0))</f>
        <v/>
      </c>
      <c r="I632" s="248" t="str">
        <f ca="1">IF(ISERROR($S632),"",OFFSET('Smelter Reference List'!$H$4,$S632-4,0))</f>
        <v/>
      </c>
      <c r="J632" s="248" t="str">
        <f ca="1">IF(ISERROR($S632),"",OFFSET('Smelter Reference List'!$I$4,$S632-4,0))</f>
        <v/>
      </c>
      <c r="K632" s="245"/>
      <c r="L632" s="245"/>
      <c r="M632" s="245"/>
      <c r="N632" s="245"/>
      <c r="O632" s="245"/>
      <c r="P632" s="245"/>
      <c r="Q632" s="246"/>
      <c r="R632" s="233"/>
      <c r="S632" s="234" t="e">
        <f>IF(C632="",NA(),MATCH($B632&amp;$C632,'Smelter Reference List'!$J:$J,0))</f>
        <v>#N/A</v>
      </c>
      <c r="T632" s="235"/>
      <c r="U632" s="235">
        <f t="shared" ref="U632:U695" ca="1" si="20">IF(AND(C632="Smelter not listed",OR(LEN(D632)=0,LEN(E632)=0)),1,0)</f>
        <v>0</v>
      </c>
      <c r="V632" s="235"/>
      <c r="W632" s="235"/>
      <c r="Y632" s="228" t="str">
        <f t="shared" ref="Y632:Y695" si="21">B632&amp;C632</f>
        <v/>
      </c>
    </row>
    <row r="633" spans="1:25" s="228" customFormat="1" ht="20.399999999999999">
      <c r="A633" s="257"/>
      <c r="B633" s="232" t="str">
        <f>IF(LEN(A633)=0,"",INDEX('Smelter Reference List'!$A:$A,MATCH($A633,'Smelter Reference List'!$E:$E,0)))</f>
        <v/>
      </c>
      <c r="C633" s="297" t="str">
        <f>IF(LEN(A633)=0,"",INDEX('Smelter Reference List'!$C:$C,MATCH($A633,'Smelter Reference List'!$E:$E,0)))</f>
        <v/>
      </c>
      <c r="D633" s="161" t="str">
        <f ca="1">IF(ISERROR($S633),"",OFFSET('Smelter Reference List'!$C$4,$S633-4,0)&amp;"")</f>
        <v/>
      </c>
      <c r="E633" s="161" t="str">
        <f ca="1">IF(ISERROR($S633),"",OFFSET('Smelter Reference List'!$D$4,$S633-4,0)&amp;"")</f>
        <v/>
      </c>
      <c r="F633" s="161" t="str">
        <f ca="1">IF(ISERROR($S633),"",OFFSET('Smelter Reference List'!$E$4,$S633-4,0))</f>
        <v/>
      </c>
      <c r="G633" s="161" t="str">
        <f ca="1">IF(C633=$U$4,"Enter smelter details", IF(ISERROR($S633),"",OFFSET('Smelter Reference List'!$F$4,$S633-4,0)))</f>
        <v/>
      </c>
      <c r="H633" s="247" t="str">
        <f ca="1">IF(ISERROR($S633),"",OFFSET('Smelter Reference List'!$G$4,$S633-4,0))</f>
        <v/>
      </c>
      <c r="I633" s="248" t="str">
        <f ca="1">IF(ISERROR($S633),"",OFFSET('Smelter Reference List'!$H$4,$S633-4,0))</f>
        <v/>
      </c>
      <c r="J633" s="248" t="str">
        <f ca="1">IF(ISERROR($S633),"",OFFSET('Smelter Reference List'!$I$4,$S633-4,0))</f>
        <v/>
      </c>
      <c r="K633" s="245"/>
      <c r="L633" s="245"/>
      <c r="M633" s="245"/>
      <c r="N633" s="245"/>
      <c r="O633" s="245"/>
      <c r="P633" s="245"/>
      <c r="Q633" s="246"/>
      <c r="R633" s="233"/>
      <c r="S633" s="234" t="e">
        <f>IF(C633="",NA(),MATCH($B633&amp;$C633,'Smelter Reference List'!$J:$J,0))</f>
        <v>#N/A</v>
      </c>
      <c r="T633" s="235"/>
      <c r="U633" s="235">
        <f t="shared" ca="1" si="20"/>
        <v>0</v>
      </c>
      <c r="V633" s="235"/>
      <c r="W633" s="235"/>
      <c r="Y633" s="228" t="str">
        <f t="shared" si="21"/>
        <v/>
      </c>
    </row>
    <row r="634" spans="1:25" s="228" customFormat="1" ht="20.399999999999999">
      <c r="A634" s="257"/>
      <c r="B634" s="232" t="str">
        <f>IF(LEN(A634)=0,"",INDEX('Smelter Reference List'!$A:$A,MATCH($A634,'Smelter Reference List'!$E:$E,0)))</f>
        <v/>
      </c>
      <c r="C634" s="297" t="str">
        <f>IF(LEN(A634)=0,"",INDEX('Smelter Reference List'!$C:$C,MATCH($A634,'Smelter Reference List'!$E:$E,0)))</f>
        <v/>
      </c>
      <c r="D634" s="161" t="str">
        <f ca="1">IF(ISERROR($S634),"",OFFSET('Smelter Reference List'!$C$4,$S634-4,0)&amp;"")</f>
        <v/>
      </c>
      <c r="E634" s="161" t="str">
        <f ca="1">IF(ISERROR($S634),"",OFFSET('Smelter Reference List'!$D$4,$S634-4,0)&amp;"")</f>
        <v/>
      </c>
      <c r="F634" s="161" t="str">
        <f ca="1">IF(ISERROR($S634),"",OFFSET('Smelter Reference List'!$E$4,$S634-4,0))</f>
        <v/>
      </c>
      <c r="G634" s="161" t="str">
        <f ca="1">IF(C634=$U$4,"Enter smelter details", IF(ISERROR($S634),"",OFFSET('Smelter Reference List'!$F$4,$S634-4,0)))</f>
        <v/>
      </c>
      <c r="H634" s="247" t="str">
        <f ca="1">IF(ISERROR($S634),"",OFFSET('Smelter Reference List'!$G$4,$S634-4,0))</f>
        <v/>
      </c>
      <c r="I634" s="248" t="str">
        <f ca="1">IF(ISERROR($S634),"",OFFSET('Smelter Reference List'!$H$4,$S634-4,0))</f>
        <v/>
      </c>
      <c r="J634" s="248" t="str">
        <f ca="1">IF(ISERROR($S634),"",OFFSET('Smelter Reference List'!$I$4,$S634-4,0))</f>
        <v/>
      </c>
      <c r="K634" s="245"/>
      <c r="L634" s="245"/>
      <c r="M634" s="245"/>
      <c r="N634" s="245"/>
      <c r="O634" s="245"/>
      <c r="P634" s="245"/>
      <c r="Q634" s="246"/>
      <c r="R634" s="233"/>
      <c r="S634" s="234" t="e">
        <f>IF(C634="",NA(),MATCH($B634&amp;$C634,'Smelter Reference List'!$J:$J,0))</f>
        <v>#N/A</v>
      </c>
      <c r="T634" s="235"/>
      <c r="U634" s="235">
        <f t="shared" ca="1" si="20"/>
        <v>0</v>
      </c>
      <c r="V634" s="235"/>
      <c r="W634" s="235"/>
      <c r="Y634" s="228" t="str">
        <f t="shared" si="21"/>
        <v/>
      </c>
    </row>
    <row r="635" spans="1:25" s="228" customFormat="1" ht="20.399999999999999">
      <c r="A635" s="257"/>
      <c r="B635" s="232" t="str">
        <f>IF(LEN(A635)=0,"",INDEX('Smelter Reference List'!$A:$A,MATCH($A635,'Smelter Reference List'!$E:$E,0)))</f>
        <v/>
      </c>
      <c r="C635" s="297" t="str">
        <f>IF(LEN(A635)=0,"",INDEX('Smelter Reference List'!$C:$C,MATCH($A635,'Smelter Reference List'!$E:$E,0)))</f>
        <v/>
      </c>
      <c r="D635" s="161" t="str">
        <f ca="1">IF(ISERROR($S635),"",OFFSET('Smelter Reference List'!$C$4,$S635-4,0)&amp;"")</f>
        <v/>
      </c>
      <c r="E635" s="161" t="str">
        <f ca="1">IF(ISERROR($S635),"",OFFSET('Smelter Reference List'!$D$4,$S635-4,0)&amp;"")</f>
        <v/>
      </c>
      <c r="F635" s="161" t="str">
        <f ca="1">IF(ISERROR($S635),"",OFFSET('Smelter Reference List'!$E$4,$S635-4,0))</f>
        <v/>
      </c>
      <c r="G635" s="161" t="str">
        <f ca="1">IF(C635=$U$4,"Enter smelter details", IF(ISERROR($S635),"",OFFSET('Smelter Reference List'!$F$4,$S635-4,0)))</f>
        <v/>
      </c>
      <c r="H635" s="247" t="str">
        <f ca="1">IF(ISERROR($S635),"",OFFSET('Smelter Reference List'!$G$4,$S635-4,0))</f>
        <v/>
      </c>
      <c r="I635" s="248" t="str">
        <f ca="1">IF(ISERROR($S635),"",OFFSET('Smelter Reference List'!$H$4,$S635-4,0))</f>
        <v/>
      </c>
      <c r="J635" s="248" t="str">
        <f ca="1">IF(ISERROR($S635),"",OFFSET('Smelter Reference List'!$I$4,$S635-4,0))</f>
        <v/>
      </c>
      <c r="K635" s="245"/>
      <c r="L635" s="245"/>
      <c r="M635" s="245"/>
      <c r="N635" s="245"/>
      <c r="O635" s="245"/>
      <c r="P635" s="245"/>
      <c r="Q635" s="246"/>
      <c r="R635" s="233"/>
      <c r="S635" s="234" t="e">
        <f>IF(C635="",NA(),MATCH($B635&amp;$C635,'Smelter Reference List'!$J:$J,0))</f>
        <v>#N/A</v>
      </c>
      <c r="T635" s="235"/>
      <c r="U635" s="235">
        <f t="shared" ca="1" si="20"/>
        <v>0</v>
      </c>
      <c r="V635" s="235"/>
      <c r="W635" s="235"/>
      <c r="Y635" s="228" t="str">
        <f t="shared" si="21"/>
        <v/>
      </c>
    </row>
    <row r="636" spans="1:25" s="228" customFormat="1" ht="20.399999999999999">
      <c r="A636" s="257"/>
      <c r="B636" s="232" t="str">
        <f>IF(LEN(A636)=0,"",INDEX('Smelter Reference List'!$A:$A,MATCH($A636,'Smelter Reference List'!$E:$E,0)))</f>
        <v/>
      </c>
      <c r="C636" s="297" t="str">
        <f>IF(LEN(A636)=0,"",INDEX('Smelter Reference List'!$C:$C,MATCH($A636,'Smelter Reference List'!$E:$E,0)))</f>
        <v/>
      </c>
      <c r="D636" s="161" t="str">
        <f ca="1">IF(ISERROR($S636),"",OFFSET('Smelter Reference List'!$C$4,$S636-4,0)&amp;"")</f>
        <v/>
      </c>
      <c r="E636" s="161" t="str">
        <f ca="1">IF(ISERROR($S636),"",OFFSET('Smelter Reference List'!$D$4,$S636-4,0)&amp;"")</f>
        <v/>
      </c>
      <c r="F636" s="161" t="str">
        <f ca="1">IF(ISERROR($S636),"",OFFSET('Smelter Reference List'!$E$4,$S636-4,0))</f>
        <v/>
      </c>
      <c r="G636" s="161" t="str">
        <f ca="1">IF(C636=$U$4,"Enter smelter details", IF(ISERROR($S636),"",OFFSET('Smelter Reference List'!$F$4,$S636-4,0)))</f>
        <v/>
      </c>
      <c r="H636" s="247" t="str">
        <f ca="1">IF(ISERROR($S636),"",OFFSET('Smelter Reference List'!$G$4,$S636-4,0))</f>
        <v/>
      </c>
      <c r="I636" s="248" t="str">
        <f ca="1">IF(ISERROR($S636),"",OFFSET('Smelter Reference List'!$H$4,$S636-4,0))</f>
        <v/>
      </c>
      <c r="J636" s="248" t="str">
        <f ca="1">IF(ISERROR($S636),"",OFFSET('Smelter Reference List'!$I$4,$S636-4,0))</f>
        <v/>
      </c>
      <c r="K636" s="245"/>
      <c r="L636" s="245"/>
      <c r="M636" s="245"/>
      <c r="N636" s="245"/>
      <c r="O636" s="245"/>
      <c r="P636" s="245"/>
      <c r="Q636" s="246"/>
      <c r="R636" s="233"/>
      <c r="S636" s="234" t="e">
        <f>IF(C636="",NA(),MATCH($B636&amp;$C636,'Smelter Reference List'!$J:$J,0))</f>
        <v>#N/A</v>
      </c>
      <c r="T636" s="235"/>
      <c r="U636" s="235">
        <f t="shared" ca="1" si="20"/>
        <v>0</v>
      </c>
      <c r="V636" s="235"/>
      <c r="W636" s="235"/>
      <c r="Y636" s="228" t="str">
        <f t="shared" si="21"/>
        <v/>
      </c>
    </row>
    <row r="637" spans="1:25" s="228" customFormat="1" ht="20.399999999999999">
      <c r="A637" s="257"/>
      <c r="B637" s="232" t="str">
        <f>IF(LEN(A637)=0,"",INDEX('Smelter Reference List'!$A:$A,MATCH($A637,'Smelter Reference List'!$E:$E,0)))</f>
        <v/>
      </c>
      <c r="C637" s="297" t="str">
        <f>IF(LEN(A637)=0,"",INDEX('Smelter Reference List'!$C:$C,MATCH($A637,'Smelter Reference List'!$E:$E,0)))</f>
        <v/>
      </c>
      <c r="D637" s="161" t="str">
        <f ca="1">IF(ISERROR($S637),"",OFFSET('Smelter Reference List'!$C$4,$S637-4,0)&amp;"")</f>
        <v/>
      </c>
      <c r="E637" s="161" t="str">
        <f ca="1">IF(ISERROR($S637),"",OFFSET('Smelter Reference List'!$D$4,$S637-4,0)&amp;"")</f>
        <v/>
      </c>
      <c r="F637" s="161" t="str">
        <f ca="1">IF(ISERROR($S637),"",OFFSET('Smelter Reference List'!$E$4,$S637-4,0))</f>
        <v/>
      </c>
      <c r="G637" s="161" t="str">
        <f ca="1">IF(C637=$U$4,"Enter smelter details", IF(ISERROR($S637),"",OFFSET('Smelter Reference List'!$F$4,$S637-4,0)))</f>
        <v/>
      </c>
      <c r="H637" s="247" t="str">
        <f ca="1">IF(ISERROR($S637),"",OFFSET('Smelter Reference List'!$G$4,$S637-4,0))</f>
        <v/>
      </c>
      <c r="I637" s="248" t="str">
        <f ca="1">IF(ISERROR($S637),"",OFFSET('Smelter Reference List'!$H$4,$S637-4,0))</f>
        <v/>
      </c>
      <c r="J637" s="248" t="str">
        <f ca="1">IF(ISERROR($S637),"",OFFSET('Smelter Reference List'!$I$4,$S637-4,0))</f>
        <v/>
      </c>
      <c r="K637" s="245"/>
      <c r="L637" s="245"/>
      <c r="M637" s="245"/>
      <c r="N637" s="245"/>
      <c r="O637" s="245"/>
      <c r="P637" s="245"/>
      <c r="Q637" s="246"/>
      <c r="R637" s="233"/>
      <c r="S637" s="234" t="e">
        <f>IF(C637="",NA(),MATCH($B637&amp;$C637,'Smelter Reference List'!$J:$J,0))</f>
        <v>#N/A</v>
      </c>
      <c r="T637" s="235"/>
      <c r="U637" s="235">
        <f t="shared" ca="1" si="20"/>
        <v>0</v>
      </c>
      <c r="V637" s="235"/>
      <c r="W637" s="235"/>
      <c r="Y637" s="228" t="str">
        <f t="shared" si="21"/>
        <v/>
      </c>
    </row>
    <row r="638" spans="1:25" s="228" customFormat="1" ht="20.399999999999999">
      <c r="A638" s="257"/>
      <c r="B638" s="232" t="str">
        <f>IF(LEN(A638)=0,"",INDEX('Smelter Reference List'!$A:$A,MATCH($A638,'Smelter Reference List'!$E:$E,0)))</f>
        <v/>
      </c>
      <c r="C638" s="297" t="str">
        <f>IF(LEN(A638)=0,"",INDEX('Smelter Reference List'!$C:$C,MATCH($A638,'Smelter Reference List'!$E:$E,0)))</f>
        <v/>
      </c>
      <c r="D638" s="161" t="str">
        <f ca="1">IF(ISERROR($S638),"",OFFSET('Smelter Reference List'!$C$4,$S638-4,0)&amp;"")</f>
        <v/>
      </c>
      <c r="E638" s="161" t="str">
        <f ca="1">IF(ISERROR($S638),"",OFFSET('Smelter Reference List'!$D$4,$S638-4,0)&amp;"")</f>
        <v/>
      </c>
      <c r="F638" s="161" t="str">
        <f ca="1">IF(ISERROR($S638),"",OFFSET('Smelter Reference List'!$E$4,$S638-4,0))</f>
        <v/>
      </c>
      <c r="G638" s="161" t="str">
        <f ca="1">IF(C638=$U$4,"Enter smelter details", IF(ISERROR($S638),"",OFFSET('Smelter Reference List'!$F$4,$S638-4,0)))</f>
        <v/>
      </c>
      <c r="H638" s="247" t="str">
        <f ca="1">IF(ISERROR($S638),"",OFFSET('Smelter Reference List'!$G$4,$S638-4,0))</f>
        <v/>
      </c>
      <c r="I638" s="248" t="str">
        <f ca="1">IF(ISERROR($S638),"",OFFSET('Smelter Reference List'!$H$4,$S638-4,0))</f>
        <v/>
      </c>
      <c r="J638" s="248" t="str">
        <f ca="1">IF(ISERROR($S638),"",OFFSET('Smelter Reference List'!$I$4,$S638-4,0))</f>
        <v/>
      </c>
      <c r="K638" s="245"/>
      <c r="L638" s="245"/>
      <c r="M638" s="245"/>
      <c r="N638" s="245"/>
      <c r="O638" s="245"/>
      <c r="P638" s="245"/>
      <c r="Q638" s="246"/>
      <c r="R638" s="233"/>
      <c r="S638" s="234" t="e">
        <f>IF(C638="",NA(),MATCH($B638&amp;$C638,'Smelter Reference List'!$J:$J,0))</f>
        <v>#N/A</v>
      </c>
      <c r="T638" s="235"/>
      <c r="U638" s="235">
        <f t="shared" ca="1" si="20"/>
        <v>0</v>
      </c>
      <c r="V638" s="235"/>
      <c r="W638" s="235"/>
      <c r="Y638" s="228" t="str">
        <f t="shared" si="21"/>
        <v/>
      </c>
    </row>
    <row r="639" spans="1:25" s="228" customFormat="1" ht="20.399999999999999">
      <c r="A639" s="257"/>
      <c r="B639" s="232" t="str">
        <f>IF(LEN(A639)=0,"",INDEX('Smelter Reference List'!$A:$A,MATCH($A639,'Smelter Reference List'!$E:$E,0)))</f>
        <v/>
      </c>
      <c r="C639" s="297" t="str">
        <f>IF(LEN(A639)=0,"",INDEX('Smelter Reference List'!$C:$C,MATCH($A639,'Smelter Reference List'!$E:$E,0)))</f>
        <v/>
      </c>
      <c r="D639" s="161" t="str">
        <f ca="1">IF(ISERROR($S639),"",OFFSET('Smelter Reference List'!$C$4,$S639-4,0)&amp;"")</f>
        <v/>
      </c>
      <c r="E639" s="161" t="str">
        <f ca="1">IF(ISERROR($S639),"",OFFSET('Smelter Reference List'!$D$4,$S639-4,0)&amp;"")</f>
        <v/>
      </c>
      <c r="F639" s="161" t="str">
        <f ca="1">IF(ISERROR($S639),"",OFFSET('Smelter Reference List'!$E$4,$S639-4,0))</f>
        <v/>
      </c>
      <c r="G639" s="161" t="str">
        <f ca="1">IF(C639=$U$4,"Enter smelter details", IF(ISERROR($S639),"",OFFSET('Smelter Reference List'!$F$4,$S639-4,0)))</f>
        <v/>
      </c>
      <c r="H639" s="247" t="str">
        <f ca="1">IF(ISERROR($S639),"",OFFSET('Smelter Reference List'!$G$4,$S639-4,0))</f>
        <v/>
      </c>
      <c r="I639" s="248" t="str">
        <f ca="1">IF(ISERROR($S639),"",OFFSET('Smelter Reference List'!$H$4,$S639-4,0))</f>
        <v/>
      </c>
      <c r="J639" s="248" t="str">
        <f ca="1">IF(ISERROR($S639),"",OFFSET('Smelter Reference List'!$I$4,$S639-4,0))</f>
        <v/>
      </c>
      <c r="K639" s="245"/>
      <c r="L639" s="245"/>
      <c r="M639" s="245"/>
      <c r="N639" s="245"/>
      <c r="O639" s="245"/>
      <c r="P639" s="245"/>
      <c r="Q639" s="246"/>
      <c r="R639" s="233"/>
      <c r="S639" s="234" t="e">
        <f>IF(C639="",NA(),MATCH($B639&amp;$C639,'Smelter Reference List'!$J:$J,0))</f>
        <v>#N/A</v>
      </c>
      <c r="T639" s="235"/>
      <c r="U639" s="235">
        <f t="shared" ca="1" si="20"/>
        <v>0</v>
      </c>
      <c r="V639" s="235"/>
      <c r="W639" s="235"/>
      <c r="Y639" s="228" t="str">
        <f t="shared" si="21"/>
        <v/>
      </c>
    </row>
    <row r="640" spans="1:25" s="228" customFormat="1" ht="20.399999999999999">
      <c r="A640" s="257"/>
      <c r="B640" s="232" t="str">
        <f>IF(LEN(A640)=0,"",INDEX('Smelter Reference List'!$A:$A,MATCH($A640,'Smelter Reference List'!$E:$E,0)))</f>
        <v/>
      </c>
      <c r="C640" s="297" t="str">
        <f>IF(LEN(A640)=0,"",INDEX('Smelter Reference List'!$C:$C,MATCH($A640,'Smelter Reference List'!$E:$E,0)))</f>
        <v/>
      </c>
      <c r="D640" s="161" t="str">
        <f ca="1">IF(ISERROR($S640),"",OFFSET('Smelter Reference List'!$C$4,$S640-4,0)&amp;"")</f>
        <v/>
      </c>
      <c r="E640" s="161" t="str">
        <f ca="1">IF(ISERROR($S640),"",OFFSET('Smelter Reference List'!$D$4,$S640-4,0)&amp;"")</f>
        <v/>
      </c>
      <c r="F640" s="161" t="str">
        <f ca="1">IF(ISERROR($S640),"",OFFSET('Smelter Reference List'!$E$4,$S640-4,0))</f>
        <v/>
      </c>
      <c r="G640" s="161" t="str">
        <f ca="1">IF(C640=$U$4,"Enter smelter details", IF(ISERROR($S640),"",OFFSET('Smelter Reference List'!$F$4,$S640-4,0)))</f>
        <v/>
      </c>
      <c r="H640" s="247" t="str">
        <f ca="1">IF(ISERROR($S640),"",OFFSET('Smelter Reference List'!$G$4,$S640-4,0))</f>
        <v/>
      </c>
      <c r="I640" s="248" t="str">
        <f ca="1">IF(ISERROR($S640),"",OFFSET('Smelter Reference List'!$H$4,$S640-4,0))</f>
        <v/>
      </c>
      <c r="J640" s="248" t="str">
        <f ca="1">IF(ISERROR($S640),"",OFFSET('Smelter Reference List'!$I$4,$S640-4,0))</f>
        <v/>
      </c>
      <c r="K640" s="245"/>
      <c r="L640" s="245"/>
      <c r="M640" s="245"/>
      <c r="N640" s="245"/>
      <c r="O640" s="245"/>
      <c r="P640" s="245"/>
      <c r="Q640" s="246"/>
      <c r="R640" s="233"/>
      <c r="S640" s="234" t="e">
        <f>IF(C640="",NA(),MATCH($B640&amp;$C640,'Smelter Reference List'!$J:$J,0))</f>
        <v>#N/A</v>
      </c>
      <c r="T640" s="235"/>
      <c r="U640" s="235">
        <f t="shared" ca="1" si="20"/>
        <v>0</v>
      </c>
      <c r="V640" s="235"/>
      <c r="W640" s="235"/>
      <c r="Y640" s="228" t="str">
        <f t="shared" si="21"/>
        <v/>
      </c>
    </row>
    <row r="641" spans="1:25" s="228" customFormat="1" ht="20.399999999999999">
      <c r="A641" s="257"/>
      <c r="B641" s="232" t="str">
        <f>IF(LEN(A641)=0,"",INDEX('Smelter Reference List'!$A:$A,MATCH($A641,'Smelter Reference List'!$E:$E,0)))</f>
        <v/>
      </c>
      <c r="C641" s="297" t="str">
        <f>IF(LEN(A641)=0,"",INDEX('Smelter Reference List'!$C:$C,MATCH($A641,'Smelter Reference List'!$E:$E,0)))</f>
        <v/>
      </c>
      <c r="D641" s="161" t="str">
        <f ca="1">IF(ISERROR($S641),"",OFFSET('Smelter Reference List'!$C$4,$S641-4,0)&amp;"")</f>
        <v/>
      </c>
      <c r="E641" s="161" t="str">
        <f ca="1">IF(ISERROR($S641),"",OFFSET('Smelter Reference List'!$D$4,$S641-4,0)&amp;"")</f>
        <v/>
      </c>
      <c r="F641" s="161" t="str">
        <f ca="1">IF(ISERROR($S641),"",OFFSET('Smelter Reference List'!$E$4,$S641-4,0))</f>
        <v/>
      </c>
      <c r="G641" s="161" t="str">
        <f ca="1">IF(C641=$U$4,"Enter smelter details", IF(ISERROR($S641),"",OFFSET('Smelter Reference List'!$F$4,$S641-4,0)))</f>
        <v/>
      </c>
      <c r="H641" s="247" t="str">
        <f ca="1">IF(ISERROR($S641),"",OFFSET('Smelter Reference List'!$G$4,$S641-4,0))</f>
        <v/>
      </c>
      <c r="I641" s="248" t="str">
        <f ca="1">IF(ISERROR($S641),"",OFFSET('Smelter Reference List'!$H$4,$S641-4,0))</f>
        <v/>
      </c>
      <c r="J641" s="248" t="str">
        <f ca="1">IF(ISERROR($S641),"",OFFSET('Smelter Reference List'!$I$4,$S641-4,0))</f>
        <v/>
      </c>
      <c r="K641" s="245"/>
      <c r="L641" s="245"/>
      <c r="M641" s="245"/>
      <c r="N641" s="245"/>
      <c r="O641" s="245"/>
      <c r="P641" s="245"/>
      <c r="Q641" s="246"/>
      <c r="R641" s="233"/>
      <c r="S641" s="234" t="e">
        <f>IF(C641="",NA(),MATCH($B641&amp;$C641,'Smelter Reference List'!$J:$J,0))</f>
        <v>#N/A</v>
      </c>
      <c r="T641" s="235"/>
      <c r="U641" s="235">
        <f t="shared" ca="1" si="20"/>
        <v>0</v>
      </c>
      <c r="V641" s="235"/>
      <c r="W641" s="235"/>
      <c r="Y641" s="228" t="str">
        <f t="shared" si="21"/>
        <v/>
      </c>
    </row>
    <row r="642" spans="1:25" s="228" customFormat="1" ht="20.399999999999999">
      <c r="A642" s="257"/>
      <c r="B642" s="232" t="str">
        <f>IF(LEN(A642)=0,"",INDEX('Smelter Reference List'!$A:$A,MATCH($A642,'Smelter Reference List'!$E:$E,0)))</f>
        <v/>
      </c>
      <c r="C642" s="297" t="str">
        <f>IF(LEN(A642)=0,"",INDEX('Smelter Reference List'!$C:$C,MATCH($A642,'Smelter Reference List'!$E:$E,0)))</f>
        <v/>
      </c>
      <c r="D642" s="161" t="str">
        <f ca="1">IF(ISERROR($S642),"",OFFSET('Smelter Reference List'!$C$4,$S642-4,0)&amp;"")</f>
        <v/>
      </c>
      <c r="E642" s="161" t="str">
        <f ca="1">IF(ISERROR($S642),"",OFFSET('Smelter Reference List'!$D$4,$S642-4,0)&amp;"")</f>
        <v/>
      </c>
      <c r="F642" s="161" t="str">
        <f ca="1">IF(ISERROR($S642),"",OFFSET('Smelter Reference List'!$E$4,$S642-4,0))</f>
        <v/>
      </c>
      <c r="G642" s="161" t="str">
        <f ca="1">IF(C642=$U$4,"Enter smelter details", IF(ISERROR($S642),"",OFFSET('Smelter Reference List'!$F$4,$S642-4,0)))</f>
        <v/>
      </c>
      <c r="H642" s="247" t="str">
        <f ca="1">IF(ISERROR($S642),"",OFFSET('Smelter Reference List'!$G$4,$S642-4,0))</f>
        <v/>
      </c>
      <c r="I642" s="248" t="str">
        <f ca="1">IF(ISERROR($S642),"",OFFSET('Smelter Reference List'!$H$4,$S642-4,0))</f>
        <v/>
      </c>
      <c r="J642" s="248" t="str">
        <f ca="1">IF(ISERROR($S642),"",OFFSET('Smelter Reference List'!$I$4,$S642-4,0))</f>
        <v/>
      </c>
      <c r="K642" s="245"/>
      <c r="L642" s="245"/>
      <c r="M642" s="245"/>
      <c r="N642" s="245"/>
      <c r="O642" s="245"/>
      <c r="P642" s="245"/>
      <c r="Q642" s="246"/>
      <c r="R642" s="233"/>
      <c r="S642" s="234" t="e">
        <f>IF(C642="",NA(),MATCH($B642&amp;$C642,'Smelter Reference List'!$J:$J,0))</f>
        <v>#N/A</v>
      </c>
      <c r="T642" s="235"/>
      <c r="U642" s="235">
        <f t="shared" ca="1" si="20"/>
        <v>0</v>
      </c>
      <c r="V642" s="235"/>
      <c r="W642" s="235"/>
      <c r="Y642" s="228" t="str">
        <f t="shared" si="21"/>
        <v/>
      </c>
    </row>
    <row r="643" spans="1:25" s="228" customFormat="1" ht="20.399999999999999">
      <c r="A643" s="257"/>
      <c r="B643" s="232" t="str">
        <f>IF(LEN(A643)=0,"",INDEX('Smelter Reference List'!$A:$A,MATCH($A643,'Smelter Reference List'!$E:$E,0)))</f>
        <v/>
      </c>
      <c r="C643" s="297" t="str">
        <f>IF(LEN(A643)=0,"",INDEX('Smelter Reference List'!$C:$C,MATCH($A643,'Smelter Reference List'!$E:$E,0)))</f>
        <v/>
      </c>
      <c r="D643" s="161" t="str">
        <f ca="1">IF(ISERROR($S643),"",OFFSET('Smelter Reference List'!$C$4,$S643-4,0)&amp;"")</f>
        <v/>
      </c>
      <c r="E643" s="161" t="str">
        <f ca="1">IF(ISERROR($S643),"",OFFSET('Smelter Reference List'!$D$4,$S643-4,0)&amp;"")</f>
        <v/>
      </c>
      <c r="F643" s="161" t="str">
        <f ca="1">IF(ISERROR($S643),"",OFFSET('Smelter Reference List'!$E$4,$S643-4,0))</f>
        <v/>
      </c>
      <c r="G643" s="161" t="str">
        <f ca="1">IF(C643=$U$4,"Enter smelter details", IF(ISERROR($S643),"",OFFSET('Smelter Reference List'!$F$4,$S643-4,0)))</f>
        <v/>
      </c>
      <c r="H643" s="247" t="str">
        <f ca="1">IF(ISERROR($S643),"",OFFSET('Smelter Reference List'!$G$4,$S643-4,0))</f>
        <v/>
      </c>
      <c r="I643" s="248" t="str">
        <f ca="1">IF(ISERROR($S643),"",OFFSET('Smelter Reference List'!$H$4,$S643-4,0))</f>
        <v/>
      </c>
      <c r="J643" s="248" t="str">
        <f ca="1">IF(ISERROR($S643),"",OFFSET('Smelter Reference List'!$I$4,$S643-4,0))</f>
        <v/>
      </c>
      <c r="K643" s="245"/>
      <c r="L643" s="245"/>
      <c r="M643" s="245"/>
      <c r="N643" s="245"/>
      <c r="O643" s="245"/>
      <c r="P643" s="245"/>
      <c r="Q643" s="246"/>
      <c r="R643" s="233"/>
      <c r="S643" s="234" t="e">
        <f>IF(C643="",NA(),MATCH($B643&amp;$C643,'Smelter Reference List'!$J:$J,0))</f>
        <v>#N/A</v>
      </c>
      <c r="T643" s="235"/>
      <c r="U643" s="235">
        <f t="shared" ca="1" si="20"/>
        <v>0</v>
      </c>
      <c r="V643" s="235"/>
      <c r="W643" s="235"/>
      <c r="Y643" s="228" t="str">
        <f t="shared" si="21"/>
        <v/>
      </c>
    </row>
    <row r="644" spans="1:25" s="228" customFormat="1" ht="20.399999999999999">
      <c r="A644" s="257"/>
      <c r="B644" s="232" t="str">
        <f>IF(LEN(A644)=0,"",INDEX('Smelter Reference List'!$A:$A,MATCH($A644,'Smelter Reference List'!$E:$E,0)))</f>
        <v/>
      </c>
      <c r="C644" s="297" t="str">
        <f>IF(LEN(A644)=0,"",INDEX('Smelter Reference List'!$C:$C,MATCH($A644,'Smelter Reference List'!$E:$E,0)))</f>
        <v/>
      </c>
      <c r="D644" s="161" t="str">
        <f ca="1">IF(ISERROR($S644),"",OFFSET('Smelter Reference List'!$C$4,$S644-4,0)&amp;"")</f>
        <v/>
      </c>
      <c r="E644" s="161" t="str">
        <f ca="1">IF(ISERROR($S644),"",OFFSET('Smelter Reference List'!$D$4,$S644-4,0)&amp;"")</f>
        <v/>
      </c>
      <c r="F644" s="161" t="str">
        <f ca="1">IF(ISERROR($S644),"",OFFSET('Smelter Reference List'!$E$4,$S644-4,0))</f>
        <v/>
      </c>
      <c r="G644" s="161" t="str">
        <f ca="1">IF(C644=$U$4,"Enter smelter details", IF(ISERROR($S644),"",OFFSET('Smelter Reference List'!$F$4,$S644-4,0)))</f>
        <v/>
      </c>
      <c r="H644" s="247" t="str">
        <f ca="1">IF(ISERROR($S644),"",OFFSET('Smelter Reference List'!$G$4,$S644-4,0))</f>
        <v/>
      </c>
      <c r="I644" s="248" t="str">
        <f ca="1">IF(ISERROR($S644),"",OFFSET('Smelter Reference List'!$H$4,$S644-4,0))</f>
        <v/>
      </c>
      <c r="J644" s="248" t="str">
        <f ca="1">IF(ISERROR($S644),"",OFFSET('Smelter Reference List'!$I$4,$S644-4,0))</f>
        <v/>
      </c>
      <c r="K644" s="245"/>
      <c r="L644" s="245"/>
      <c r="M644" s="245"/>
      <c r="N644" s="245"/>
      <c r="O644" s="245"/>
      <c r="P644" s="245"/>
      <c r="Q644" s="246"/>
      <c r="R644" s="233"/>
      <c r="S644" s="234" t="e">
        <f>IF(C644="",NA(),MATCH($B644&amp;$C644,'Smelter Reference List'!$J:$J,0))</f>
        <v>#N/A</v>
      </c>
      <c r="T644" s="235"/>
      <c r="U644" s="235">
        <f t="shared" ca="1" si="20"/>
        <v>0</v>
      </c>
      <c r="V644" s="235"/>
      <c r="W644" s="235"/>
      <c r="Y644" s="228" t="str">
        <f t="shared" si="21"/>
        <v/>
      </c>
    </row>
    <row r="645" spans="1:25" s="228" customFormat="1" ht="20.399999999999999">
      <c r="A645" s="257"/>
      <c r="B645" s="232" t="str">
        <f>IF(LEN(A645)=0,"",INDEX('Smelter Reference List'!$A:$A,MATCH($A645,'Smelter Reference List'!$E:$E,0)))</f>
        <v/>
      </c>
      <c r="C645" s="297" t="str">
        <f>IF(LEN(A645)=0,"",INDEX('Smelter Reference List'!$C:$C,MATCH($A645,'Smelter Reference List'!$E:$E,0)))</f>
        <v/>
      </c>
      <c r="D645" s="161" t="str">
        <f ca="1">IF(ISERROR($S645),"",OFFSET('Smelter Reference List'!$C$4,$S645-4,0)&amp;"")</f>
        <v/>
      </c>
      <c r="E645" s="161" t="str">
        <f ca="1">IF(ISERROR($S645),"",OFFSET('Smelter Reference List'!$D$4,$S645-4,0)&amp;"")</f>
        <v/>
      </c>
      <c r="F645" s="161" t="str">
        <f ca="1">IF(ISERROR($S645),"",OFFSET('Smelter Reference List'!$E$4,$S645-4,0))</f>
        <v/>
      </c>
      <c r="G645" s="161" t="str">
        <f ca="1">IF(C645=$U$4,"Enter smelter details", IF(ISERROR($S645),"",OFFSET('Smelter Reference List'!$F$4,$S645-4,0)))</f>
        <v/>
      </c>
      <c r="H645" s="247" t="str">
        <f ca="1">IF(ISERROR($S645),"",OFFSET('Smelter Reference List'!$G$4,$S645-4,0))</f>
        <v/>
      </c>
      <c r="I645" s="248" t="str">
        <f ca="1">IF(ISERROR($S645),"",OFFSET('Smelter Reference List'!$H$4,$S645-4,0))</f>
        <v/>
      </c>
      <c r="J645" s="248" t="str">
        <f ca="1">IF(ISERROR($S645),"",OFFSET('Smelter Reference List'!$I$4,$S645-4,0))</f>
        <v/>
      </c>
      <c r="K645" s="245"/>
      <c r="L645" s="245"/>
      <c r="M645" s="245"/>
      <c r="N645" s="245"/>
      <c r="O645" s="245"/>
      <c r="P645" s="245"/>
      <c r="Q645" s="246"/>
      <c r="R645" s="233"/>
      <c r="S645" s="234" t="e">
        <f>IF(C645="",NA(),MATCH($B645&amp;$C645,'Smelter Reference List'!$J:$J,0))</f>
        <v>#N/A</v>
      </c>
      <c r="T645" s="235"/>
      <c r="U645" s="235">
        <f t="shared" ca="1" si="20"/>
        <v>0</v>
      </c>
      <c r="V645" s="235"/>
      <c r="W645" s="235"/>
      <c r="Y645" s="228" t="str">
        <f t="shared" si="21"/>
        <v/>
      </c>
    </row>
    <row r="646" spans="1:25" s="228" customFormat="1" ht="20.399999999999999">
      <c r="A646" s="257"/>
      <c r="B646" s="232" t="str">
        <f>IF(LEN(A646)=0,"",INDEX('Smelter Reference List'!$A:$A,MATCH($A646,'Smelter Reference List'!$E:$E,0)))</f>
        <v/>
      </c>
      <c r="C646" s="297" t="str">
        <f>IF(LEN(A646)=0,"",INDEX('Smelter Reference List'!$C:$C,MATCH($A646,'Smelter Reference List'!$E:$E,0)))</f>
        <v/>
      </c>
      <c r="D646" s="161" t="str">
        <f ca="1">IF(ISERROR($S646),"",OFFSET('Smelter Reference List'!$C$4,$S646-4,0)&amp;"")</f>
        <v/>
      </c>
      <c r="E646" s="161" t="str">
        <f ca="1">IF(ISERROR($S646),"",OFFSET('Smelter Reference List'!$D$4,$S646-4,0)&amp;"")</f>
        <v/>
      </c>
      <c r="F646" s="161" t="str">
        <f ca="1">IF(ISERROR($S646),"",OFFSET('Smelter Reference List'!$E$4,$S646-4,0))</f>
        <v/>
      </c>
      <c r="G646" s="161" t="str">
        <f ca="1">IF(C646=$U$4,"Enter smelter details", IF(ISERROR($S646),"",OFFSET('Smelter Reference List'!$F$4,$S646-4,0)))</f>
        <v/>
      </c>
      <c r="H646" s="247" t="str">
        <f ca="1">IF(ISERROR($S646),"",OFFSET('Smelter Reference List'!$G$4,$S646-4,0))</f>
        <v/>
      </c>
      <c r="I646" s="248" t="str">
        <f ca="1">IF(ISERROR($S646),"",OFFSET('Smelter Reference List'!$H$4,$S646-4,0))</f>
        <v/>
      </c>
      <c r="J646" s="248" t="str">
        <f ca="1">IF(ISERROR($S646),"",OFFSET('Smelter Reference List'!$I$4,$S646-4,0))</f>
        <v/>
      </c>
      <c r="K646" s="245"/>
      <c r="L646" s="245"/>
      <c r="M646" s="245"/>
      <c r="N646" s="245"/>
      <c r="O646" s="245"/>
      <c r="P646" s="245"/>
      <c r="Q646" s="246"/>
      <c r="R646" s="233"/>
      <c r="S646" s="234" t="e">
        <f>IF(C646="",NA(),MATCH($B646&amp;$C646,'Smelter Reference List'!$J:$J,0))</f>
        <v>#N/A</v>
      </c>
      <c r="T646" s="235"/>
      <c r="U646" s="235">
        <f t="shared" ca="1" si="20"/>
        <v>0</v>
      </c>
      <c r="V646" s="235"/>
      <c r="W646" s="235"/>
      <c r="Y646" s="228" t="str">
        <f t="shared" si="21"/>
        <v/>
      </c>
    </row>
    <row r="647" spans="1:25" s="228" customFormat="1" ht="20.399999999999999">
      <c r="A647" s="257"/>
      <c r="B647" s="232" t="str">
        <f>IF(LEN(A647)=0,"",INDEX('Smelter Reference List'!$A:$A,MATCH($A647,'Smelter Reference List'!$E:$E,0)))</f>
        <v/>
      </c>
      <c r="C647" s="297" t="str">
        <f>IF(LEN(A647)=0,"",INDEX('Smelter Reference List'!$C:$C,MATCH($A647,'Smelter Reference List'!$E:$E,0)))</f>
        <v/>
      </c>
      <c r="D647" s="161" t="str">
        <f ca="1">IF(ISERROR($S647),"",OFFSET('Smelter Reference List'!$C$4,$S647-4,0)&amp;"")</f>
        <v/>
      </c>
      <c r="E647" s="161" t="str">
        <f ca="1">IF(ISERROR($S647),"",OFFSET('Smelter Reference List'!$D$4,$S647-4,0)&amp;"")</f>
        <v/>
      </c>
      <c r="F647" s="161" t="str">
        <f ca="1">IF(ISERROR($S647),"",OFFSET('Smelter Reference List'!$E$4,$S647-4,0))</f>
        <v/>
      </c>
      <c r="G647" s="161" t="str">
        <f ca="1">IF(C647=$U$4,"Enter smelter details", IF(ISERROR($S647),"",OFFSET('Smelter Reference List'!$F$4,$S647-4,0)))</f>
        <v/>
      </c>
      <c r="H647" s="247" t="str">
        <f ca="1">IF(ISERROR($S647),"",OFFSET('Smelter Reference List'!$G$4,$S647-4,0))</f>
        <v/>
      </c>
      <c r="I647" s="248" t="str">
        <f ca="1">IF(ISERROR($S647),"",OFFSET('Smelter Reference List'!$H$4,$S647-4,0))</f>
        <v/>
      </c>
      <c r="J647" s="248" t="str">
        <f ca="1">IF(ISERROR($S647),"",OFFSET('Smelter Reference List'!$I$4,$S647-4,0))</f>
        <v/>
      </c>
      <c r="K647" s="245"/>
      <c r="L647" s="245"/>
      <c r="M647" s="245"/>
      <c r="N647" s="245"/>
      <c r="O647" s="245"/>
      <c r="P647" s="245"/>
      <c r="Q647" s="246"/>
      <c r="R647" s="233"/>
      <c r="S647" s="234" t="e">
        <f>IF(C647="",NA(),MATCH($B647&amp;$C647,'Smelter Reference List'!$J:$J,0))</f>
        <v>#N/A</v>
      </c>
      <c r="T647" s="235"/>
      <c r="U647" s="235">
        <f t="shared" ca="1" si="20"/>
        <v>0</v>
      </c>
      <c r="V647" s="235"/>
      <c r="W647" s="235"/>
      <c r="Y647" s="228" t="str">
        <f t="shared" si="21"/>
        <v/>
      </c>
    </row>
    <row r="648" spans="1:25" s="228" customFormat="1" ht="20.399999999999999">
      <c r="A648" s="257"/>
      <c r="B648" s="232" t="str">
        <f>IF(LEN(A648)=0,"",INDEX('Smelter Reference List'!$A:$A,MATCH($A648,'Smelter Reference List'!$E:$E,0)))</f>
        <v/>
      </c>
      <c r="C648" s="297" t="str">
        <f>IF(LEN(A648)=0,"",INDEX('Smelter Reference List'!$C:$C,MATCH($A648,'Smelter Reference List'!$E:$E,0)))</f>
        <v/>
      </c>
      <c r="D648" s="161" t="str">
        <f ca="1">IF(ISERROR($S648),"",OFFSET('Smelter Reference List'!$C$4,$S648-4,0)&amp;"")</f>
        <v/>
      </c>
      <c r="E648" s="161" t="str">
        <f ca="1">IF(ISERROR($S648),"",OFFSET('Smelter Reference List'!$D$4,$S648-4,0)&amp;"")</f>
        <v/>
      </c>
      <c r="F648" s="161" t="str">
        <f ca="1">IF(ISERROR($S648),"",OFFSET('Smelter Reference List'!$E$4,$S648-4,0))</f>
        <v/>
      </c>
      <c r="G648" s="161" t="str">
        <f ca="1">IF(C648=$U$4,"Enter smelter details", IF(ISERROR($S648),"",OFFSET('Smelter Reference List'!$F$4,$S648-4,0)))</f>
        <v/>
      </c>
      <c r="H648" s="247" t="str">
        <f ca="1">IF(ISERROR($S648),"",OFFSET('Smelter Reference List'!$G$4,$S648-4,0))</f>
        <v/>
      </c>
      <c r="I648" s="248" t="str">
        <f ca="1">IF(ISERROR($S648),"",OFFSET('Smelter Reference List'!$H$4,$S648-4,0))</f>
        <v/>
      </c>
      <c r="J648" s="248" t="str">
        <f ca="1">IF(ISERROR($S648),"",OFFSET('Smelter Reference List'!$I$4,$S648-4,0))</f>
        <v/>
      </c>
      <c r="K648" s="245"/>
      <c r="L648" s="245"/>
      <c r="M648" s="245"/>
      <c r="N648" s="245"/>
      <c r="O648" s="245"/>
      <c r="P648" s="245"/>
      <c r="Q648" s="246"/>
      <c r="R648" s="233"/>
      <c r="S648" s="234" t="e">
        <f>IF(C648="",NA(),MATCH($B648&amp;$C648,'Smelter Reference List'!$J:$J,0))</f>
        <v>#N/A</v>
      </c>
      <c r="T648" s="235"/>
      <c r="U648" s="235">
        <f t="shared" ca="1" si="20"/>
        <v>0</v>
      </c>
      <c r="V648" s="235"/>
      <c r="W648" s="235"/>
      <c r="Y648" s="228" t="str">
        <f t="shared" si="21"/>
        <v/>
      </c>
    </row>
    <row r="649" spans="1:25" s="228" customFormat="1" ht="20.399999999999999">
      <c r="A649" s="257"/>
      <c r="B649" s="232" t="str">
        <f>IF(LEN(A649)=0,"",INDEX('Smelter Reference List'!$A:$A,MATCH($A649,'Smelter Reference List'!$E:$E,0)))</f>
        <v/>
      </c>
      <c r="C649" s="297" t="str">
        <f>IF(LEN(A649)=0,"",INDEX('Smelter Reference List'!$C:$C,MATCH($A649,'Smelter Reference List'!$E:$E,0)))</f>
        <v/>
      </c>
      <c r="D649" s="161" t="str">
        <f ca="1">IF(ISERROR($S649),"",OFFSET('Smelter Reference List'!$C$4,$S649-4,0)&amp;"")</f>
        <v/>
      </c>
      <c r="E649" s="161" t="str">
        <f ca="1">IF(ISERROR($S649),"",OFFSET('Smelter Reference List'!$D$4,$S649-4,0)&amp;"")</f>
        <v/>
      </c>
      <c r="F649" s="161" t="str">
        <f ca="1">IF(ISERROR($S649),"",OFFSET('Smelter Reference List'!$E$4,$S649-4,0))</f>
        <v/>
      </c>
      <c r="G649" s="161" t="str">
        <f ca="1">IF(C649=$U$4,"Enter smelter details", IF(ISERROR($S649),"",OFFSET('Smelter Reference List'!$F$4,$S649-4,0)))</f>
        <v/>
      </c>
      <c r="H649" s="247" t="str">
        <f ca="1">IF(ISERROR($S649),"",OFFSET('Smelter Reference List'!$G$4,$S649-4,0))</f>
        <v/>
      </c>
      <c r="I649" s="248" t="str">
        <f ca="1">IF(ISERROR($S649),"",OFFSET('Smelter Reference List'!$H$4,$S649-4,0))</f>
        <v/>
      </c>
      <c r="J649" s="248" t="str">
        <f ca="1">IF(ISERROR($S649),"",OFFSET('Smelter Reference List'!$I$4,$S649-4,0))</f>
        <v/>
      </c>
      <c r="K649" s="245"/>
      <c r="L649" s="245"/>
      <c r="M649" s="245"/>
      <c r="N649" s="245"/>
      <c r="O649" s="245"/>
      <c r="P649" s="245"/>
      <c r="Q649" s="246"/>
      <c r="R649" s="233"/>
      <c r="S649" s="234" t="e">
        <f>IF(C649="",NA(),MATCH($B649&amp;$C649,'Smelter Reference List'!$J:$J,0))</f>
        <v>#N/A</v>
      </c>
      <c r="T649" s="235"/>
      <c r="U649" s="235">
        <f t="shared" ca="1" si="20"/>
        <v>0</v>
      </c>
      <c r="V649" s="235"/>
      <c r="W649" s="235"/>
      <c r="Y649" s="228" t="str">
        <f t="shared" si="21"/>
        <v/>
      </c>
    </row>
    <row r="650" spans="1:25" s="228" customFormat="1" ht="20.399999999999999">
      <c r="A650" s="257"/>
      <c r="B650" s="232" t="str">
        <f>IF(LEN(A650)=0,"",INDEX('Smelter Reference List'!$A:$A,MATCH($A650,'Smelter Reference List'!$E:$E,0)))</f>
        <v/>
      </c>
      <c r="C650" s="297" t="str">
        <f>IF(LEN(A650)=0,"",INDEX('Smelter Reference List'!$C:$C,MATCH($A650,'Smelter Reference List'!$E:$E,0)))</f>
        <v/>
      </c>
      <c r="D650" s="161" t="str">
        <f ca="1">IF(ISERROR($S650),"",OFFSET('Smelter Reference List'!$C$4,$S650-4,0)&amp;"")</f>
        <v/>
      </c>
      <c r="E650" s="161" t="str">
        <f ca="1">IF(ISERROR($S650),"",OFFSET('Smelter Reference List'!$D$4,$S650-4,0)&amp;"")</f>
        <v/>
      </c>
      <c r="F650" s="161" t="str">
        <f ca="1">IF(ISERROR($S650),"",OFFSET('Smelter Reference List'!$E$4,$S650-4,0))</f>
        <v/>
      </c>
      <c r="G650" s="161" t="str">
        <f ca="1">IF(C650=$U$4,"Enter smelter details", IF(ISERROR($S650),"",OFFSET('Smelter Reference List'!$F$4,$S650-4,0)))</f>
        <v/>
      </c>
      <c r="H650" s="247" t="str">
        <f ca="1">IF(ISERROR($S650),"",OFFSET('Smelter Reference List'!$G$4,$S650-4,0))</f>
        <v/>
      </c>
      <c r="I650" s="248" t="str">
        <f ca="1">IF(ISERROR($S650),"",OFFSET('Smelter Reference List'!$H$4,$S650-4,0))</f>
        <v/>
      </c>
      <c r="J650" s="248" t="str">
        <f ca="1">IF(ISERROR($S650),"",OFFSET('Smelter Reference List'!$I$4,$S650-4,0))</f>
        <v/>
      </c>
      <c r="K650" s="245"/>
      <c r="L650" s="245"/>
      <c r="M650" s="245"/>
      <c r="N650" s="245"/>
      <c r="O650" s="245"/>
      <c r="P650" s="245"/>
      <c r="Q650" s="246"/>
      <c r="R650" s="233"/>
      <c r="S650" s="234" t="e">
        <f>IF(C650="",NA(),MATCH($B650&amp;$C650,'Smelter Reference List'!$J:$J,0))</f>
        <v>#N/A</v>
      </c>
      <c r="T650" s="235"/>
      <c r="U650" s="235">
        <f t="shared" ca="1" si="20"/>
        <v>0</v>
      </c>
      <c r="V650" s="235"/>
      <c r="W650" s="235"/>
      <c r="Y650" s="228" t="str">
        <f t="shared" si="21"/>
        <v/>
      </c>
    </row>
    <row r="651" spans="1:25" s="228" customFormat="1" ht="20.399999999999999">
      <c r="A651" s="257"/>
      <c r="B651" s="232" t="str">
        <f>IF(LEN(A651)=0,"",INDEX('Smelter Reference List'!$A:$A,MATCH($A651,'Smelter Reference List'!$E:$E,0)))</f>
        <v/>
      </c>
      <c r="C651" s="297" t="str">
        <f>IF(LEN(A651)=0,"",INDEX('Smelter Reference List'!$C:$C,MATCH($A651,'Smelter Reference List'!$E:$E,0)))</f>
        <v/>
      </c>
      <c r="D651" s="161" t="str">
        <f ca="1">IF(ISERROR($S651),"",OFFSET('Smelter Reference List'!$C$4,$S651-4,0)&amp;"")</f>
        <v/>
      </c>
      <c r="E651" s="161" t="str">
        <f ca="1">IF(ISERROR($S651),"",OFFSET('Smelter Reference List'!$D$4,$S651-4,0)&amp;"")</f>
        <v/>
      </c>
      <c r="F651" s="161" t="str">
        <f ca="1">IF(ISERROR($S651),"",OFFSET('Smelter Reference List'!$E$4,$S651-4,0))</f>
        <v/>
      </c>
      <c r="G651" s="161" t="str">
        <f ca="1">IF(C651=$U$4,"Enter smelter details", IF(ISERROR($S651),"",OFFSET('Smelter Reference List'!$F$4,$S651-4,0)))</f>
        <v/>
      </c>
      <c r="H651" s="247" t="str">
        <f ca="1">IF(ISERROR($S651),"",OFFSET('Smelter Reference List'!$G$4,$S651-4,0))</f>
        <v/>
      </c>
      <c r="I651" s="248" t="str">
        <f ca="1">IF(ISERROR($S651),"",OFFSET('Smelter Reference List'!$H$4,$S651-4,0))</f>
        <v/>
      </c>
      <c r="J651" s="248" t="str">
        <f ca="1">IF(ISERROR($S651),"",OFFSET('Smelter Reference List'!$I$4,$S651-4,0))</f>
        <v/>
      </c>
      <c r="K651" s="245"/>
      <c r="L651" s="245"/>
      <c r="M651" s="245"/>
      <c r="N651" s="245"/>
      <c r="O651" s="245"/>
      <c r="P651" s="245"/>
      <c r="Q651" s="246"/>
      <c r="R651" s="233"/>
      <c r="S651" s="234" t="e">
        <f>IF(C651="",NA(),MATCH($B651&amp;$C651,'Smelter Reference List'!$J:$J,0))</f>
        <v>#N/A</v>
      </c>
      <c r="T651" s="235"/>
      <c r="U651" s="235">
        <f t="shared" ca="1" si="20"/>
        <v>0</v>
      </c>
      <c r="V651" s="235"/>
      <c r="W651" s="235"/>
      <c r="Y651" s="228" t="str">
        <f t="shared" si="21"/>
        <v/>
      </c>
    </row>
    <row r="652" spans="1:25" s="228" customFormat="1" ht="20.399999999999999">
      <c r="A652" s="257"/>
      <c r="B652" s="232" t="str">
        <f>IF(LEN(A652)=0,"",INDEX('Smelter Reference List'!$A:$A,MATCH($A652,'Smelter Reference List'!$E:$E,0)))</f>
        <v/>
      </c>
      <c r="C652" s="297" t="str">
        <f>IF(LEN(A652)=0,"",INDEX('Smelter Reference List'!$C:$C,MATCH($A652,'Smelter Reference List'!$E:$E,0)))</f>
        <v/>
      </c>
      <c r="D652" s="161" t="str">
        <f ca="1">IF(ISERROR($S652),"",OFFSET('Smelter Reference List'!$C$4,$S652-4,0)&amp;"")</f>
        <v/>
      </c>
      <c r="E652" s="161" t="str">
        <f ca="1">IF(ISERROR($S652),"",OFFSET('Smelter Reference List'!$D$4,$S652-4,0)&amp;"")</f>
        <v/>
      </c>
      <c r="F652" s="161" t="str">
        <f ca="1">IF(ISERROR($S652),"",OFFSET('Smelter Reference List'!$E$4,$S652-4,0))</f>
        <v/>
      </c>
      <c r="G652" s="161" t="str">
        <f ca="1">IF(C652=$U$4,"Enter smelter details", IF(ISERROR($S652),"",OFFSET('Smelter Reference List'!$F$4,$S652-4,0)))</f>
        <v/>
      </c>
      <c r="H652" s="247" t="str">
        <f ca="1">IF(ISERROR($S652),"",OFFSET('Smelter Reference List'!$G$4,$S652-4,0))</f>
        <v/>
      </c>
      <c r="I652" s="248" t="str">
        <f ca="1">IF(ISERROR($S652),"",OFFSET('Smelter Reference List'!$H$4,$S652-4,0))</f>
        <v/>
      </c>
      <c r="J652" s="248" t="str">
        <f ca="1">IF(ISERROR($S652),"",OFFSET('Smelter Reference List'!$I$4,$S652-4,0))</f>
        <v/>
      </c>
      <c r="K652" s="245"/>
      <c r="L652" s="245"/>
      <c r="M652" s="245"/>
      <c r="N652" s="245"/>
      <c r="O652" s="245"/>
      <c r="P652" s="245"/>
      <c r="Q652" s="246"/>
      <c r="R652" s="233"/>
      <c r="S652" s="234" t="e">
        <f>IF(C652="",NA(),MATCH($B652&amp;$C652,'Smelter Reference List'!$J:$J,0))</f>
        <v>#N/A</v>
      </c>
      <c r="T652" s="235"/>
      <c r="U652" s="235">
        <f t="shared" ca="1" si="20"/>
        <v>0</v>
      </c>
      <c r="V652" s="235"/>
      <c r="W652" s="235"/>
      <c r="Y652" s="228" t="str">
        <f t="shared" si="21"/>
        <v/>
      </c>
    </row>
    <row r="653" spans="1:25" s="228" customFormat="1" ht="20.399999999999999">
      <c r="A653" s="257"/>
      <c r="B653" s="232" t="str">
        <f>IF(LEN(A653)=0,"",INDEX('Smelter Reference List'!$A:$A,MATCH($A653,'Smelter Reference List'!$E:$E,0)))</f>
        <v/>
      </c>
      <c r="C653" s="297" t="str">
        <f>IF(LEN(A653)=0,"",INDEX('Smelter Reference List'!$C:$C,MATCH($A653,'Smelter Reference List'!$E:$E,0)))</f>
        <v/>
      </c>
      <c r="D653" s="161" t="str">
        <f ca="1">IF(ISERROR($S653),"",OFFSET('Smelter Reference List'!$C$4,$S653-4,0)&amp;"")</f>
        <v/>
      </c>
      <c r="E653" s="161" t="str">
        <f ca="1">IF(ISERROR($S653),"",OFFSET('Smelter Reference List'!$D$4,$S653-4,0)&amp;"")</f>
        <v/>
      </c>
      <c r="F653" s="161" t="str">
        <f ca="1">IF(ISERROR($S653),"",OFFSET('Smelter Reference List'!$E$4,$S653-4,0))</f>
        <v/>
      </c>
      <c r="G653" s="161" t="str">
        <f ca="1">IF(C653=$U$4,"Enter smelter details", IF(ISERROR($S653),"",OFFSET('Smelter Reference List'!$F$4,$S653-4,0)))</f>
        <v/>
      </c>
      <c r="H653" s="247" t="str">
        <f ca="1">IF(ISERROR($S653),"",OFFSET('Smelter Reference List'!$G$4,$S653-4,0))</f>
        <v/>
      </c>
      <c r="I653" s="248" t="str">
        <f ca="1">IF(ISERROR($S653),"",OFFSET('Smelter Reference List'!$H$4,$S653-4,0))</f>
        <v/>
      </c>
      <c r="J653" s="248" t="str">
        <f ca="1">IF(ISERROR($S653),"",OFFSET('Smelter Reference List'!$I$4,$S653-4,0))</f>
        <v/>
      </c>
      <c r="K653" s="245"/>
      <c r="L653" s="245"/>
      <c r="M653" s="245"/>
      <c r="N653" s="245"/>
      <c r="O653" s="245"/>
      <c r="P653" s="245"/>
      <c r="Q653" s="246"/>
      <c r="R653" s="233"/>
      <c r="S653" s="234" t="e">
        <f>IF(C653="",NA(),MATCH($B653&amp;$C653,'Smelter Reference List'!$J:$J,0))</f>
        <v>#N/A</v>
      </c>
      <c r="T653" s="235"/>
      <c r="U653" s="235">
        <f t="shared" ca="1" si="20"/>
        <v>0</v>
      </c>
      <c r="V653" s="235"/>
      <c r="W653" s="235"/>
      <c r="Y653" s="228" t="str">
        <f t="shared" si="21"/>
        <v/>
      </c>
    </row>
    <row r="654" spans="1:25" s="228" customFormat="1" ht="20.399999999999999">
      <c r="A654" s="257"/>
      <c r="B654" s="232" t="str">
        <f>IF(LEN(A654)=0,"",INDEX('Smelter Reference List'!$A:$A,MATCH($A654,'Smelter Reference List'!$E:$E,0)))</f>
        <v/>
      </c>
      <c r="C654" s="297" t="str">
        <f>IF(LEN(A654)=0,"",INDEX('Smelter Reference List'!$C:$C,MATCH($A654,'Smelter Reference List'!$E:$E,0)))</f>
        <v/>
      </c>
      <c r="D654" s="161" t="str">
        <f ca="1">IF(ISERROR($S654),"",OFFSET('Smelter Reference List'!$C$4,$S654-4,0)&amp;"")</f>
        <v/>
      </c>
      <c r="E654" s="161" t="str">
        <f ca="1">IF(ISERROR($S654),"",OFFSET('Smelter Reference List'!$D$4,$S654-4,0)&amp;"")</f>
        <v/>
      </c>
      <c r="F654" s="161" t="str">
        <f ca="1">IF(ISERROR($S654),"",OFFSET('Smelter Reference List'!$E$4,$S654-4,0))</f>
        <v/>
      </c>
      <c r="G654" s="161" t="str">
        <f ca="1">IF(C654=$U$4,"Enter smelter details", IF(ISERROR($S654),"",OFFSET('Smelter Reference List'!$F$4,$S654-4,0)))</f>
        <v/>
      </c>
      <c r="H654" s="247" t="str">
        <f ca="1">IF(ISERROR($S654),"",OFFSET('Smelter Reference List'!$G$4,$S654-4,0))</f>
        <v/>
      </c>
      <c r="I654" s="248" t="str">
        <f ca="1">IF(ISERROR($S654),"",OFFSET('Smelter Reference List'!$H$4,$S654-4,0))</f>
        <v/>
      </c>
      <c r="J654" s="248" t="str">
        <f ca="1">IF(ISERROR($S654),"",OFFSET('Smelter Reference List'!$I$4,$S654-4,0))</f>
        <v/>
      </c>
      <c r="K654" s="245"/>
      <c r="L654" s="245"/>
      <c r="M654" s="245"/>
      <c r="N654" s="245"/>
      <c r="O654" s="245"/>
      <c r="P654" s="245"/>
      <c r="Q654" s="246"/>
      <c r="R654" s="233"/>
      <c r="S654" s="234" t="e">
        <f>IF(C654="",NA(),MATCH($B654&amp;$C654,'Smelter Reference List'!$J:$J,0))</f>
        <v>#N/A</v>
      </c>
      <c r="T654" s="235"/>
      <c r="U654" s="235">
        <f t="shared" ca="1" si="20"/>
        <v>0</v>
      </c>
      <c r="V654" s="235"/>
      <c r="W654" s="235"/>
      <c r="Y654" s="228" t="str">
        <f t="shared" si="21"/>
        <v/>
      </c>
    </row>
    <row r="655" spans="1:25" s="228" customFormat="1" ht="20.399999999999999">
      <c r="A655" s="257"/>
      <c r="B655" s="232" t="str">
        <f>IF(LEN(A655)=0,"",INDEX('Smelter Reference List'!$A:$A,MATCH($A655,'Smelter Reference List'!$E:$E,0)))</f>
        <v/>
      </c>
      <c r="C655" s="297" t="str">
        <f>IF(LEN(A655)=0,"",INDEX('Smelter Reference List'!$C:$C,MATCH($A655,'Smelter Reference List'!$E:$E,0)))</f>
        <v/>
      </c>
      <c r="D655" s="161" t="str">
        <f ca="1">IF(ISERROR($S655),"",OFFSET('Smelter Reference List'!$C$4,$S655-4,0)&amp;"")</f>
        <v/>
      </c>
      <c r="E655" s="161" t="str">
        <f ca="1">IF(ISERROR($S655),"",OFFSET('Smelter Reference List'!$D$4,$S655-4,0)&amp;"")</f>
        <v/>
      </c>
      <c r="F655" s="161" t="str">
        <f ca="1">IF(ISERROR($S655),"",OFFSET('Smelter Reference List'!$E$4,$S655-4,0))</f>
        <v/>
      </c>
      <c r="G655" s="161" t="str">
        <f ca="1">IF(C655=$U$4,"Enter smelter details", IF(ISERROR($S655),"",OFFSET('Smelter Reference List'!$F$4,$S655-4,0)))</f>
        <v/>
      </c>
      <c r="H655" s="247" t="str">
        <f ca="1">IF(ISERROR($S655),"",OFFSET('Smelter Reference List'!$G$4,$S655-4,0))</f>
        <v/>
      </c>
      <c r="I655" s="248" t="str">
        <f ca="1">IF(ISERROR($S655),"",OFFSET('Smelter Reference List'!$H$4,$S655-4,0))</f>
        <v/>
      </c>
      <c r="J655" s="248" t="str">
        <f ca="1">IF(ISERROR($S655),"",OFFSET('Smelter Reference List'!$I$4,$S655-4,0))</f>
        <v/>
      </c>
      <c r="K655" s="245"/>
      <c r="L655" s="245"/>
      <c r="M655" s="245"/>
      <c r="N655" s="245"/>
      <c r="O655" s="245"/>
      <c r="P655" s="245"/>
      <c r="Q655" s="246"/>
      <c r="R655" s="233"/>
      <c r="S655" s="234" t="e">
        <f>IF(C655="",NA(),MATCH($B655&amp;$C655,'Smelter Reference List'!$J:$J,0))</f>
        <v>#N/A</v>
      </c>
      <c r="T655" s="235"/>
      <c r="U655" s="235">
        <f t="shared" ca="1" si="20"/>
        <v>0</v>
      </c>
      <c r="V655" s="235"/>
      <c r="W655" s="235"/>
      <c r="Y655" s="228" t="str">
        <f t="shared" si="21"/>
        <v/>
      </c>
    </row>
    <row r="656" spans="1:25" s="228" customFormat="1" ht="20.399999999999999">
      <c r="A656" s="257"/>
      <c r="B656" s="232" t="str">
        <f>IF(LEN(A656)=0,"",INDEX('Smelter Reference List'!$A:$A,MATCH($A656,'Smelter Reference List'!$E:$E,0)))</f>
        <v/>
      </c>
      <c r="C656" s="297" t="str">
        <f>IF(LEN(A656)=0,"",INDEX('Smelter Reference List'!$C:$C,MATCH($A656,'Smelter Reference List'!$E:$E,0)))</f>
        <v/>
      </c>
      <c r="D656" s="161" t="str">
        <f ca="1">IF(ISERROR($S656),"",OFFSET('Smelter Reference List'!$C$4,$S656-4,0)&amp;"")</f>
        <v/>
      </c>
      <c r="E656" s="161" t="str">
        <f ca="1">IF(ISERROR($S656),"",OFFSET('Smelter Reference List'!$D$4,$S656-4,0)&amp;"")</f>
        <v/>
      </c>
      <c r="F656" s="161" t="str">
        <f ca="1">IF(ISERROR($S656),"",OFFSET('Smelter Reference List'!$E$4,$S656-4,0))</f>
        <v/>
      </c>
      <c r="G656" s="161" t="str">
        <f ca="1">IF(C656=$U$4,"Enter smelter details", IF(ISERROR($S656),"",OFFSET('Smelter Reference List'!$F$4,$S656-4,0)))</f>
        <v/>
      </c>
      <c r="H656" s="247" t="str">
        <f ca="1">IF(ISERROR($S656),"",OFFSET('Smelter Reference List'!$G$4,$S656-4,0))</f>
        <v/>
      </c>
      <c r="I656" s="248" t="str">
        <f ca="1">IF(ISERROR($S656),"",OFFSET('Smelter Reference List'!$H$4,$S656-4,0))</f>
        <v/>
      </c>
      <c r="J656" s="248" t="str">
        <f ca="1">IF(ISERROR($S656),"",OFFSET('Smelter Reference List'!$I$4,$S656-4,0))</f>
        <v/>
      </c>
      <c r="K656" s="245"/>
      <c r="L656" s="245"/>
      <c r="M656" s="245"/>
      <c r="N656" s="245"/>
      <c r="O656" s="245"/>
      <c r="P656" s="245"/>
      <c r="Q656" s="246"/>
      <c r="R656" s="233"/>
      <c r="S656" s="234" t="e">
        <f>IF(C656="",NA(),MATCH($B656&amp;$C656,'Smelter Reference List'!$J:$J,0))</f>
        <v>#N/A</v>
      </c>
      <c r="T656" s="235"/>
      <c r="U656" s="235">
        <f t="shared" ca="1" si="20"/>
        <v>0</v>
      </c>
      <c r="V656" s="235"/>
      <c r="W656" s="235"/>
      <c r="Y656" s="228" t="str">
        <f t="shared" si="21"/>
        <v/>
      </c>
    </row>
    <row r="657" spans="1:25" s="228" customFormat="1" ht="20.399999999999999">
      <c r="A657" s="257"/>
      <c r="B657" s="232" t="str">
        <f>IF(LEN(A657)=0,"",INDEX('Smelter Reference List'!$A:$A,MATCH($A657,'Smelter Reference List'!$E:$E,0)))</f>
        <v/>
      </c>
      <c r="C657" s="297" t="str">
        <f>IF(LEN(A657)=0,"",INDEX('Smelter Reference List'!$C:$C,MATCH($A657,'Smelter Reference List'!$E:$E,0)))</f>
        <v/>
      </c>
      <c r="D657" s="161" t="str">
        <f ca="1">IF(ISERROR($S657),"",OFFSET('Smelter Reference List'!$C$4,$S657-4,0)&amp;"")</f>
        <v/>
      </c>
      <c r="E657" s="161" t="str">
        <f ca="1">IF(ISERROR($S657),"",OFFSET('Smelter Reference List'!$D$4,$S657-4,0)&amp;"")</f>
        <v/>
      </c>
      <c r="F657" s="161" t="str">
        <f ca="1">IF(ISERROR($S657),"",OFFSET('Smelter Reference List'!$E$4,$S657-4,0))</f>
        <v/>
      </c>
      <c r="G657" s="161" t="str">
        <f ca="1">IF(C657=$U$4,"Enter smelter details", IF(ISERROR($S657),"",OFFSET('Smelter Reference List'!$F$4,$S657-4,0)))</f>
        <v/>
      </c>
      <c r="H657" s="247" t="str">
        <f ca="1">IF(ISERROR($S657),"",OFFSET('Smelter Reference List'!$G$4,$S657-4,0))</f>
        <v/>
      </c>
      <c r="I657" s="248" t="str">
        <f ca="1">IF(ISERROR($S657),"",OFFSET('Smelter Reference List'!$H$4,$S657-4,0))</f>
        <v/>
      </c>
      <c r="J657" s="248" t="str">
        <f ca="1">IF(ISERROR($S657),"",OFFSET('Smelter Reference List'!$I$4,$S657-4,0))</f>
        <v/>
      </c>
      <c r="K657" s="245"/>
      <c r="L657" s="245"/>
      <c r="M657" s="245"/>
      <c r="N657" s="245"/>
      <c r="O657" s="245"/>
      <c r="P657" s="245"/>
      <c r="Q657" s="246"/>
      <c r="R657" s="233"/>
      <c r="S657" s="234" t="e">
        <f>IF(C657="",NA(),MATCH($B657&amp;$C657,'Smelter Reference List'!$J:$J,0))</f>
        <v>#N/A</v>
      </c>
      <c r="T657" s="235"/>
      <c r="U657" s="235">
        <f t="shared" ca="1" si="20"/>
        <v>0</v>
      </c>
      <c r="V657" s="235"/>
      <c r="W657" s="235"/>
      <c r="Y657" s="228" t="str">
        <f t="shared" si="21"/>
        <v/>
      </c>
    </row>
    <row r="658" spans="1:25" s="228" customFormat="1" ht="20.399999999999999">
      <c r="A658" s="257"/>
      <c r="B658" s="232" t="str">
        <f>IF(LEN(A658)=0,"",INDEX('Smelter Reference List'!$A:$A,MATCH($A658,'Smelter Reference List'!$E:$E,0)))</f>
        <v/>
      </c>
      <c r="C658" s="297" t="str">
        <f>IF(LEN(A658)=0,"",INDEX('Smelter Reference List'!$C:$C,MATCH($A658,'Smelter Reference List'!$E:$E,0)))</f>
        <v/>
      </c>
      <c r="D658" s="161" t="str">
        <f ca="1">IF(ISERROR($S658),"",OFFSET('Smelter Reference List'!$C$4,$S658-4,0)&amp;"")</f>
        <v/>
      </c>
      <c r="E658" s="161" t="str">
        <f ca="1">IF(ISERROR($S658),"",OFFSET('Smelter Reference List'!$D$4,$S658-4,0)&amp;"")</f>
        <v/>
      </c>
      <c r="F658" s="161" t="str">
        <f ca="1">IF(ISERROR($S658),"",OFFSET('Smelter Reference List'!$E$4,$S658-4,0))</f>
        <v/>
      </c>
      <c r="G658" s="161" t="str">
        <f ca="1">IF(C658=$U$4,"Enter smelter details", IF(ISERROR($S658),"",OFFSET('Smelter Reference List'!$F$4,$S658-4,0)))</f>
        <v/>
      </c>
      <c r="H658" s="247" t="str">
        <f ca="1">IF(ISERROR($S658),"",OFFSET('Smelter Reference List'!$G$4,$S658-4,0))</f>
        <v/>
      </c>
      <c r="I658" s="248" t="str">
        <f ca="1">IF(ISERROR($S658),"",OFFSET('Smelter Reference List'!$H$4,$S658-4,0))</f>
        <v/>
      </c>
      <c r="J658" s="248" t="str">
        <f ca="1">IF(ISERROR($S658),"",OFFSET('Smelter Reference List'!$I$4,$S658-4,0))</f>
        <v/>
      </c>
      <c r="K658" s="245"/>
      <c r="L658" s="245"/>
      <c r="M658" s="245"/>
      <c r="N658" s="245"/>
      <c r="O658" s="245"/>
      <c r="P658" s="245"/>
      <c r="Q658" s="246"/>
      <c r="R658" s="233"/>
      <c r="S658" s="234" t="e">
        <f>IF(C658="",NA(),MATCH($B658&amp;$C658,'Smelter Reference List'!$J:$J,0))</f>
        <v>#N/A</v>
      </c>
      <c r="T658" s="235"/>
      <c r="U658" s="235">
        <f t="shared" ca="1" si="20"/>
        <v>0</v>
      </c>
      <c r="V658" s="235"/>
      <c r="W658" s="235"/>
      <c r="Y658" s="228" t="str">
        <f t="shared" si="21"/>
        <v/>
      </c>
    </row>
    <row r="659" spans="1:25" s="228" customFormat="1" ht="20.399999999999999">
      <c r="A659" s="257"/>
      <c r="B659" s="232" t="str">
        <f>IF(LEN(A659)=0,"",INDEX('Smelter Reference List'!$A:$A,MATCH($A659,'Smelter Reference List'!$E:$E,0)))</f>
        <v/>
      </c>
      <c r="C659" s="297" t="str">
        <f>IF(LEN(A659)=0,"",INDEX('Smelter Reference List'!$C:$C,MATCH($A659,'Smelter Reference List'!$E:$E,0)))</f>
        <v/>
      </c>
      <c r="D659" s="161" t="str">
        <f ca="1">IF(ISERROR($S659),"",OFFSET('Smelter Reference List'!$C$4,$S659-4,0)&amp;"")</f>
        <v/>
      </c>
      <c r="E659" s="161" t="str">
        <f ca="1">IF(ISERROR($S659),"",OFFSET('Smelter Reference List'!$D$4,$S659-4,0)&amp;"")</f>
        <v/>
      </c>
      <c r="F659" s="161" t="str">
        <f ca="1">IF(ISERROR($S659),"",OFFSET('Smelter Reference List'!$E$4,$S659-4,0))</f>
        <v/>
      </c>
      <c r="G659" s="161" t="str">
        <f ca="1">IF(C659=$U$4,"Enter smelter details", IF(ISERROR($S659),"",OFFSET('Smelter Reference List'!$F$4,$S659-4,0)))</f>
        <v/>
      </c>
      <c r="H659" s="247" t="str">
        <f ca="1">IF(ISERROR($S659),"",OFFSET('Smelter Reference List'!$G$4,$S659-4,0))</f>
        <v/>
      </c>
      <c r="I659" s="248" t="str">
        <f ca="1">IF(ISERROR($S659),"",OFFSET('Smelter Reference List'!$H$4,$S659-4,0))</f>
        <v/>
      </c>
      <c r="J659" s="248" t="str">
        <f ca="1">IF(ISERROR($S659),"",OFFSET('Smelter Reference List'!$I$4,$S659-4,0))</f>
        <v/>
      </c>
      <c r="K659" s="245"/>
      <c r="L659" s="245"/>
      <c r="M659" s="245"/>
      <c r="N659" s="245"/>
      <c r="O659" s="245"/>
      <c r="P659" s="245"/>
      <c r="Q659" s="246"/>
      <c r="R659" s="233"/>
      <c r="S659" s="234" t="e">
        <f>IF(C659="",NA(),MATCH($B659&amp;$C659,'Smelter Reference List'!$J:$J,0))</f>
        <v>#N/A</v>
      </c>
      <c r="T659" s="235"/>
      <c r="U659" s="235">
        <f t="shared" ca="1" si="20"/>
        <v>0</v>
      </c>
      <c r="V659" s="235"/>
      <c r="W659" s="235"/>
      <c r="Y659" s="228" t="str">
        <f t="shared" si="21"/>
        <v/>
      </c>
    </row>
    <row r="660" spans="1:25" s="228" customFormat="1" ht="20.399999999999999">
      <c r="A660" s="257"/>
      <c r="B660" s="232" t="str">
        <f>IF(LEN(A660)=0,"",INDEX('Smelter Reference List'!$A:$A,MATCH($A660,'Smelter Reference List'!$E:$E,0)))</f>
        <v/>
      </c>
      <c r="C660" s="297" t="str">
        <f>IF(LEN(A660)=0,"",INDEX('Smelter Reference List'!$C:$C,MATCH($A660,'Smelter Reference List'!$E:$E,0)))</f>
        <v/>
      </c>
      <c r="D660" s="161" t="str">
        <f ca="1">IF(ISERROR($S660),"",OFFSET('Smelter Reference List'!$C$4,$S660-4,0)&amp;"")</f>
        <v/>
      </c>
      <c r="E660" s="161" t="str">
        <f ca="1">IF(ISERROR($S660),"",OFFSET('Smelter Reference List'!$D$4,$S660-4,0)&amp;"")</f>
        <v/>
      </c>
      <c r="F660" s="161" t="str">
        <f ca="1">IF(ISERROR($S660),"",OFFSET('Smelter Reference List'!$E$4,$S660-4,0))</f>
        <v/>
      </c>
      <c r="G660" s="161" t="str">
        <f ca="1">IF(C660=$U$4,"Enter smelter details", IF(ISERROR($S660),"",OFFSET('Smelter Reference List'!$F$4,$S660-4,0)))</f>
        <v/>
      </c>
      <c r="H660" s="247" t="str">
        <f ca="1">IF(ISERROR($S660),"",OFFSET('Smelter Reference List'!$G$4,$S660-4,0))</f>
        <v/>
      </c>
      <c r="I660" s="248" t="str">
        <f ca="1">IF(ISERROR($S660),"",OFFSET('Smelter Reference List'!$H$4,$S660-4,0))</f>
        <v/>
      </c>
      <c r="J660" s="248" t="str">
        <f ca="1">IF(ISERROR($S660),"",OFFSET('Smelter Reference List'!$I$4,$S660-4,0))</f>
        <v/>
      </c>
      <c r="K660" s="245"/>
      <c r="L660" s="245"/>
      <c r="M660" s="245"/>
      <c r="N660" s="245"/>
      <c r="O660" s="245"/>
      <c r="P660" s="245"/>
      <c r="Q660" s="246"/>
      <c r="R660" s="233"/>
      <c r="S660" s="234" t="e">
        <f>IF(C660="",NA(),MATCH($B660&amp;$C660,'Smelter Reference List'!$J:$J,0))</f>
        <v>#N/A</v>
      </c>
      <c r="T660" s="235"/>
      <c r="U660" s="235">
        <f t="shared" ca="1" si="20"/>
        <v>0</v>
      </c>
      <c r="V660" s="235"/>
      <c r="W660" s="235"/>
      <c r="Y660" s="228" t="str">
        <f t="shared" si="21"/>
        <v/>
      </c>
    </row>
    <row r="661" spans="1:25" s="228" customFormat="1" ht="20.399999999999999">
      <c r="A661" s="257"/>
      <c r="B661" s="232" t="str">
        <f>IF(LEN(A661)=0,"",INDEX('Smelter Reference List'!$A:$A,MATCH($A661,'Smelter Reference List'!$E:$E,0)))</f>
        <v/>
      </c>
      <c r="C661" s="297" t="str">
        <f>IF(LEN(A661)=0,"",INDEX('Smelter Reference List'!$C:$C,MATCH($A661,'Smelter Reference List'!$E:$E,0)))</f>
        <v/>
      </c>
      <c r="D661" s="161" t="str">
        <f ca="1">IF(ISERROR($S661),"",OFFSET('Smelter Reference List'!$C$4,$S661-4,0)&amp;"")</f>
        <v/>
      </c>
      <c r="E661" s="161" t="str">
        <f ca="1">IF(ISERROR($S661),"",OFFSET('Smelter Reference List'!$D$4,$S661-4,0)&amp;"")</f>
        <v/>
      </c>
      <c r="F661" s="161" t="str">
        <f ca="1">IF(ISERROR($S661),"",OFFSET('Smelter Reference List'!$E$4,$S661-4,0))</f>
        <v/>
      </c>
      <c r="G661" s="161" t="str">
        <f ca="1">IF(C661=$U$4,"Enter smelter details", IF(ISERROR($S661),"",OFFSET('Smelter Reference List'!$F$4,$S661-4,0)))</f>
        <v/>
      </c>
      <c r="H661" s="247" t="str">
        <f ca="1">IF(ISERROR($S661),"",OFFSET('Smelter Reference List'!$G$4,$S661-4,0))</f>
        <v/>
      </c>
      <c r="I661" s="248" t="str">
        <f ca="1">IF(ISERROR($S661),"",OFFSET('Smelter Reference List'!$H$4,$S661-4,0))</f>
        <v/>
      </c>
      <c r="J661" s="248" t="str">
        <f ca="1">IF(ISERROR($S661),"",OFFSET('Smelter Reference List'!$I$4,$S661-4,0))</f>
        <v/>
      </c>
      <c r="K661" s="245"/>
      <c r="L661" s="245"/>
      <c r="M661" s="245"/>
      <c r="N661" s="245"/>
      <c r="O661" s="245"/>
      <c r="P661" s="245"/>
      <c r="Q661" s="246"/>
      <c r="R661" s="233"/>
      <c r="S661" s="234" t="e">
        <f>IF(C661="",NA(),MATCH($B661&amp;$C661,'Smelter Reference List'!$J:$J,0))</f>
        <v>#N/A</v>
      </c>
      <c r="T661" s="235"/>
      <c r="U661" s="235">
        <f t="shared" ca="1" si="20"/>
        <v>0</v>
      </c>
      <c r="V661" s="235"/>
      <c r="W661" s="235"/>
      <c r="Y661" s="228" t="str">
        <f t="shared" si="21"/>
        <v/>
      </c>
    </row>
    <row r="662" spans="1:25" s="228" customFormat="1" ht="20.399999999999999">
      <c r="A662" s="257"/>
      <c r="B662" s="232" t="str">
        <f>IF(LEN(A662)=0,"",INDEX('Smelter Reference List'!$A:$A,MATCH($A662,'Smelter Reference List'!$E:$E,0)))</f>
        <v/>
      </c>
      <c r="C662" s="297" t="str">
        <f>IF(LEN(A662)=0,"",INDEX('Smelter Reference List'!$C:$C,MATCH($A662,'Smelter Reference List'!$E:$E,0)))</f>
        <v/>
      </c>
      <c r="D662" s="161" t="str">
        <f ca="1">IF(ISERROR($S662),"",OFFSET('Smelter Reference List'!$C$4,$S662-4,0)&amp;"")</f>
        <v/>
      </c>
      <c r="E662" s="161" t="str">
        <f ca="1">IF(ISERROR($S662),"",OFFSET('Smelter Reference List'!$D$4,$S662-4,0)&amp;"")</f>
        <v/>
      </c>
      <c r="F662" s="161" t="str">
        <f ca="1">IF(ISERROR($S662),"",OFFSET('Smelter Reference List'!$E$4,$S662-4,0))</f>
        <v/>
      </c>
      <c r="G662" s="161" t="str">
        <f ca="1">IF(C662=$U$4,"Enter smelter details", IF(ISERROR($S662),"",OFFSET('Smelter Reference List'!$F$4,$S662-4,0)))</f>
        <v/>
      </c>
      <c r="H662" s="247" t="str">
        <f ca="1">IF(ISERROR($S662),"",OFFSET('Smelter Reference List'!$G$4,$S662-4,0))</f>
        <v/>
      </c>
      <c r="I662" s="248" t="str">
        <f ca="1">IF(ISERROR($S662),"",OFFSET('Smelter Reference List'!$H$4,$S662-4,0))</f>
        <v/>
      </c>
      <c r="J662" s="248" t="str">
        <f ca="1">IF(ISERROR($S662),"",OFFSET('Smelter Reference List'!$I$4,$S662-4,0))</f>
        <v/>
      </c>
      <c r="K662" s="245"/>
      <c r="L662" s="245"/>
      <c r="M662" s="245"/>
      <c r="N662" s="245"/>
      <c r="O662" s="245"/>
      <c r="P662" s="245"/>
      <c r="Q662" s="246"/>
      <c r="R662" s="233"/>
      <c r="S662" s="234" t="e">
        <f>IF(C662="",NA(),MATCH($B662&amp;$C662,'Smelter Reference List'!$J:$J,0))</f>
        <v>#N/A</v>
      </c>
      <c r="T662" s="235"/>
      <c r="U662" s="235">
        <f t="shared" ca="1" si="20"/>
        <v>0</v>
      </c>
      <c r="V662" s="235"/>
      <c r="W662" s="235"/>
      <c r="Y662" s="228" t="str">
        <f t="shared" si="21"/>
        <v/>
      </c>
    </row>
    <row r="663" spans="1:25" s="228" customFormat="1" ht="20.399999999999999">
      <c r="A663" s="257"/>
      <c r="B663" s="232" t="str">
        <f>IF(LEN(A663)=0,"",INDEX('Smelter Reference List'!$A:$A,MATCH($A663,'Smelter Reference List'!$E:$E,0)))</f>
        <v/>
      </c>
      <c r="C663" s="297" t="str">
        <f>IF(LEN(A663)=0,"",INDEX('Smelter Reference List'!$C:$C,MATCH($A663,'Smelter Reference List'!$E:$E,0)))</f>
        <v/>
      </c>
      <c r="D663" s="161" t="str">
        <f ca="1">IF(ISERROR($S663),"",OFFSET('Smelter Reference List'!$C$4,$S663-4,0)&amp;"")</f>
        <v/>
      </c>
      <c r="E663" s="161" t="str">
        <f ca="1">IF(ISERROR($S663),"",OFFSET('Smelter Reference List'!$D$4,$S663-4,0)&amp;"")</f>
        <v/>
      </c>
      <c r="F663" s="161" t="str">
        <f ca="1">IF(ISERROR($S663),"",OFFSET('Smelter Reference List'!$E$4,$S663-4,0))</f>
        <v/>
      </c>
      <c r="G663" s="161" t="str">
        <f ca="1">IF(C663=$U$4,"Enter smelter details", IF(ISERROR($S663),"",OFFSET('Smelter Reference List'!$F$4,$S663-4,0)))</f>
        <v/>
      </c>
      <c r="H663" s="247" t="str">
        <f ca="1">IF(ISERROR($S663),"",OFFSET('Smelter Reference List'!$G$4,$S663-4,0))</f>
        <v/>
      </c>
      <c r="I663" s="248" t="str">
        <f ca="1">IF(ISERROR($S663),"",OFFSET('Smelter Reference List'!$H$4,$S663-4,0))</f>
        <v/>
      </c>
      <c r="J663" s="248" t="str">
        <f ca="1">IF(ISERROR($S663),"",OFFSET('Smelter Reference List'!$I$4,$S663-4,0))</f>
        <v/>
      </c>
      <c r="K663" s="245"/>
      <c r="L663" s="245"/>
      <c r="M663" s="245"/>
      <c r="N663" s="245"/>
      <c r="O663" s="245"/>
      <c r="P663" s="245"/>
      <c r="Q663" s="246"/>
      <c r="R663" s="233"/>
      <c r="S663" s="234" t="e">
        <f>IF(C663="",NA(),MATCH($B663&amp;$C663,'Smelter Reference List'!$J:$J,0))</f>
        <v>#N/A</v>
      </c>
      <c r="T663" s="235"/>
      <c r="U663" s="235">
        <f t="shared" ca="1" si="20"/>
        <v>0</v>
      </c>
      <c r="V663" s="235"/>
      <c r="W663" s="235"/>
      <c r="Y663" s="228" t="str">
        <f t="shared" si="21"/>
        <v/>
      </c>
    </row>
    <row r="664" spans="1:25" s="228" customFormat="1" ht="20.399999999999999">
      <c r="A664" s="257"/>
      <c r="B664" s="232" t="str">
        <f>IF(LEN(A664)=0,"",INDEX('Smelter Reference List'!$A:$A,MATCH($A664,'Smelter Reference List'!$E:$E,0)))</f>
        <v/>
      </c>
      <c r="C664" s="297" t="str">
        <f>IF(LEN(A664)=0,"",INDEX('Smelter Reference List'!$C:$C,MATCH($A664,'Smelter Reference List'!$E:$E,0)))</f>
        <v/>
      </c>
      <c r="D664" s="161" t="str">
        <f ca="1">IF(ISERROR($S664),"",OFFSET('Smelter Reference List'!$C$4,$S664-4,0)&amp;"")</f>
        <v/>
      </c>
      <c r="E664" s="161" t="str">
        <f ca="1">IF(ISERROR($S664),"",OFFSET('Smelter Reference List'!$D$4,$S664-4,0)&amp;"")</f>
        <v/>
      </c>
      <c r="F664" s="161" t="str">
        <f ca="1">IF(ISERROR($S664),"",OFFSET('Smelter Reference List'!$E$4,$S664-4,0))</f>
        <v/>
      </c>
      <c r="G664" s="161" t="str">
        <f ca="1">IF(C664=$U$4,"Enter smelter details", IF(ISERROR($S664),"",OFFSET('Smelter Reference List'!$F$4,$S664-4,0)))</f>
        <v/>
      </c>
      <c r="H664" s="247" t="str">
        <f ca="1">IF(ISERROR($S664),"",OFFSET('Smelter Reference List'!$G$4,$S664-4,0))</f>
        <v/>
      </c>
      <c r="I664" s="248" t="str">
        <f ca="1">IF(ISERROR($S664),"",OFFSET('Smelter Reference List'!$H$4,$S664-4,0))</f>
        <v/>
      </c>
      <c r="J664" s="248" t="str">
        <f ca="1">IF(ISERROR($S664),"",OFFSET('Smelter Reference List'!$I$4,$S664-4,0))</f>
        <v/>
      </c>
      <c r="K664" s="245"/>
      <c r="L664" s="245"/>
      <c r="M664" s="245"/>
      <c r="N664" s="245"/>
      <c r="O664" s="245"/>
      <c r="P664" s="245"/>
      <c r="Q664" s="246"/>
      <c r="R664" s="233"/>
      <c r="S664" s="234" t="e">
        <f>IF(C664="",NA(),MATCH($B664&amp;$C664,'Smelter Reference List'!$J:$J,0))</f>
        <v>#N/A</v>
      </c>
      <c r="T664" s="235"/>
      <c r="U664" s="235">
        <f t="shared" ca="1" si="20"/>
        <v>0</v>
      </c>
      <c r="V664" s="235"/>
      <c r="W664" s="235"/>
      <c r="Y664" s="228" t="str">
        <f t="shared" si="21"/>
        <v/>
      </c>
    </row>
    <row r="665" spans="1:25" s="228" customFormat="1" ht="20.399999999999999">
      <c r="A665" s="257"/>
      <c r="B665" s="232" t="str">
        <f>IF(LEN(A665)=0,"",INDEX('Smelter Reference List'!$A:$A,MATCH($A665,'Smelter Reference List'!$E:$E,0)))</f>
        <v/>
      </c>
      <c r="C665" s="297" t="str">
        <f>IF(LEN(A665)=0,"",INDEX('Smelter Reference List'!$C:$C,MATCH($A665,'Smelter Reference List'!$E:$E,0)))</f>
        <v/>
      </c>
      <c r="D665" s="161" t="str">
        <f ca="1">IF(ISERROR($S665),"",OFFSET('Smelter Reference List'!$C$4,$S665-4,0)&amp;"")</f>
        <v/>
      </c>
      <c r="E665" s="161" t="str">
        <f ca="1">IF(ISERROR($S665),"",OFFSET('Smelter Reference List'!$D$4,$S665-4,0)&amp;"")</f>
        <v/>
      </c>
      <c r="F665" s="161" t="str">
        <f ca="1">IF(ISERROR($S665),"",OFFSET('Smelter Reference List'!$E$4,$S665-4,0))</f>
        <v/>
      </c>
      <c r="G665" s="161" t="str">
        <f ca="1">IF(C665=$U$4,"Enter smelter details", IF(ISERROR($S665),"",OFFSET('Smelter Reference List'!$F$4,$S665-4,0)))</f>
        <v/>
      </c>
      <c r="H665" s="247" t="str">
        <f ca="1">IF(ISERROR($S665),"",OFFSET('Smelter Reference List'!$G$4,$S665-4,0))</f>
        <v/>
      </c>
      <c r="I665" s="248" t="str">
        <f ca="1">IF(ISERROR($S665),"",OFFSET('Smelter Reference List'!$H$4,$S665-4,0))</f>
        <v/>
      </c>
      <c r="J665" s="248" t="str">
        <f ca="1">IF(ISERROR($S665),"",OFFSET('Smelter Reference List'!$I$4,$S665-4,0))</f>
        <v/>
      </c>
      <c r="K665" s="245"/>
      <c r="L665" s="245"/>
      <c r="M665" s="245"/>
      <c r="N665" s="245"/>
      <c r="O665" s="245"/>
      <c r="P665" s="245"/>
      <c r="Q665" s="246"/>
      <c r="R665" s="233"/>
      <c r="S665" s="234" t="e">
        <f>IF(C665="",NA(),MATCH($B665&amp;$C665,'Smelter Reference List'!$J:$J,0))</f>
        <v>#N/A</v>
      </c>
      <c r="T665" s="235"/>
      <c r="U665" s="235">
        <f t="shared" ca="1" si="20"/>
        <v>0</v>
      </c>
      <c r="V665" s="235"/>
      <c r="W665" s="235"/>
      <c r="Y665" s="228" t="str">
        <f t="shared" si="21"/>
        <v/>
      </c>
    </row>
    <row r="666" spans="1:25" s="228" customFormat="1" ht="20.399999999999999">
      <c r="A666" s="257"/>
      <c r="B666" s="232" t="str">
        <f>IF(LEN(A666)=0,"",INDEX('Smelter Reference List'!$A:$A,MATCH($A666,'Smelter Reference List'!$E:$E,0)))</f>
        <v/>
      </c>
      <c r="C666" s="297" t="str">
        <f>IF(LEN(A666)=0,"",INDEX('Smelter Reference List'!$C:$C,MATCH($A666,'Smelter Reference List'!$E:$E,0)))</f>
        <v/>
      </c>
      <c r="D666" s="161" t="str">
        <f ca="1">IF(ISERROR($S666),"",OFFSET('Smelter Reference List'!$C$4,$S666-4,0)&amp;"")</f>
        <v/>
      </c>
      <c r="E666" s="161" t="str">
        <f ca="1">IF(ISERROR($S666),"",OFFSET('Smelter Reference List'!$D$4,$S666-4,0)&amp;"")</f>
        <v/>
      </c>
      <c r="F666" s="161" t="str">
        <f ca="1">IF(ISERROR($S666),"",OFFSET('Smelter Reference List'!$E$4,$S666-4,0))</f>
        <v/>
      </c>
      <c r="G666" s="161" t="str">
        <f ca="1">IF(C666=$U$4,"Enter smelter details", IF(ISERROR($S666),"",OFFSET('Smelter Reference List'!$F$4,$S666-4,0)))</f>
        <v/>
      </c>
      <c r="H666" s="247" t="str">
        <f ca="1">IF(ISERROR($S666),"",OFFSET('Smelter Reference List'!$G$4,$S666-4,0))</f>
        <v/>
      </c>
      <c r="I666" s="248" t="str">
        <f ca="1">IF(ISERROR($S666),"",OFFSET('Smelter Reference List'!$H$4,$S666-4,0))</f>
        <v/>
      </c>
      <c r="J666" s="248" t="str">
        <f ca="1">IF(ISERROR($S666),"",OFFSET('Smelter Reference List'!$I$4,$S666-4,0))</f>
        <v/>
      </c>
      <c r="K666" s="245"/>
      <c r="L666" s="245"/>
      <c r="M666" s="245"/>
      <c r="N666" s="245"/>
      <c r="O666" s="245"/>
      <c r="P666" s="245"/>
      <c r="Q666" s="246"/>
      <c r="R666" s="233"/>
      <c r="S666" s="234" t="e">
        <f>IF(C666="",NA(),MATCH($B666&amp;$C666,'Smelter Reference List'!$J:$J,0))</f>
        <v>#N/A</v>
      </c>
      <c r="T666" s="235"/>
      <c r="U666" s="235">
        <f t="shared" ca="1" si="20"/>
        <v>0</v>
      </c>
      <c r="V666" s="235"/>
      <c r="W666" s="235"/>
      <c r="Y666" s="228" t="str">
        <f t="shared" si="21"/>
        <v/>
      </c>
    </row>
    <row r="667" spans="1:25" s="228" customFormat="1" ht="20.399999999999999">
      <c r="A667" s="257"/>
      <c r="B667" s="232" t="str">
        <f>IF(LEN(A667)=0,"",INDEX('Smelter Reference List'!$A:$A,MATCH($A667,'Smelter Reference List'!$E:$E,0)))</f>
        <v/>
      </c>
      <c r="C667" s="297" t="str">
        <f>IF(LEN(A667)=0,"",INDEX('Smelter Reference List'!$C:$C,MATCH($A667,'Smelter Reference List'!$E:$E,0)))</f>
        <v/>
      </c>
      <c r="D667" s="161" t="str">
        <f ca="1">IF(ISERROR($S667),"",OFFSET('Smelter Reference List'!$C$4,$S667-4,0)&amp;"")</f>
        <v/>
      </c>
      <c r="E667" s="161" t="str">
        <f ca="1">IF(ISERROR($S667),"",OFFSET('Smelter Reference List'!$D$4,$S667-4,0)&amp;"")</f>
        <v/>
      </c>
      <c r="F667" s="161" t="str">
        <f ca="1">IF(ISERROR($S667),"",OFFSET('Smelter Reference List'!$E$4,$S667-4,0))</f>
        <v/>
      </c>
      <c r="G667" s="161" t="str">
        <f ca="1">IF(C667=$U$4,"Enter smelter details", IF(ISERROR($S667),"",OFFSET('Smelter Reference List'!$F$4,$S667-4,0)))</f>
        <v/>
      </c>
      <c r="H667" s="247" t="str">
        <f ca="1">IF(ISERROR($S667),"",OFFSET('Smelter Reference List'!$G$4,$S667-4,0))</f>
        <v/>
      </c>
      <c r="I667" s="248" t="str">
        <f ca="1">IF(ISERROR($S667),"",OFFSET('Smelter Reference List'!$H$4,$S667-4,0))</f>
        <v/>
      </c>
      <c r="J667" s="248" t="str">
        <f ca="1">IF(ISERROR($S667),"",OFFSET('Smelter Reference List'!$I$4,$S667-4,0))</f>
        <v/>
      </c>
      <c r="K667" s="245"/>
      <c r="L667" s="245"/>
      <c r="M667" s="245"/>
      <c r="N667" s="245"/>
      <c r="O667" s="245"/>
      <c r="P667" s="245"/>
      <c r="Q667" s="246"/>
      <c r="R667" s="233"/>
      <c r="S667" s="234" t="e">
        <f>IF(C667="",NA(),MATCH($B667&amp;$C667,'Smelter Reference List'!$J:$J,0))</f>
        <v>#N/A</v>
      </c>
      <c r="T667" s="235"/>
      <c r="U667" s="235">
        <f t="shared" ca="1" si="20"/>
        <v>0</v>
      </c>
      <c r="V667" s="235"/>
      <c r="W667" s="235"/>
      <c r="Y667" s="228" t="str">
        <f t="shared" si="21"/>
        <v/>
      </c>
    </row>
    <row r="668" spans="1:25" s="228" customFormat="1" ht="20.399999999999999">
      <c r="A668" s="257"/>
      <c r="B668" s="232" t="str">
        <f>IF(LEN(A668)=0,"",INDEX('Smelter Reference List'!$A:$A,MATCH($A668,'Smelter Reference List'!$E:$E,0)))</f>
        <v/>
      </c>
      <c r="C668" s="297" t="str">
        <f>IF(LEN(A668)=0,"",INDEX('Smelter Reference List'!$C:$C,MATCH($A668,'Smelter Reference List'!$E:$E,0)))</f>
        <v/>
      </c>
      <c r="D668" s="161" t="str">
        <f ca="1">IF(ISERROR($S668),"",OFFSET('Smelter Reference List'!$C$4,$S668-4,0)&amp;"")</f>
        <v/>
      </c>
      <c r="E668" s="161" t="str">
        <f ca="1">IF(ISERROR($S668),"",OFFSET('Smelter Reference List'!$D$4,$S668-4,0)&amp;"")</f>
        <v/>
      </c>
      <c r="F668" s="161" t="str">
        <f ca="1">IF(ISERROR($S668),"",OFFSET('Smelter Reference List'!$E$4,$S668-4,0))</f>
        <v/>
      </c>
      <c r="G668" s="161" t="str">
        <f ca="1">IF(C668=$U$4,"Enter smelter details", IF(ISERROR($S668),"",OFFSET('Smelter Reference List'!$F$4,$S668-4,0)))</f>
        <v/>
      </c>
      <c r="H668" s="247" t="str">
        <f ca="1">IF(ISERROR($S668),"",OFFSET('Smelter Reference List'!$G$4,$S668-4,0))</f>
        <v/>
      </c>
      <c r="I668" s="248" t="str">
        <f ca="1">IF(ISERROR($S668),"",OFFSET('Smelter Reference List'!$H$4,$S668-4,0))</f>
        <v/>
      </c>
      <c r="J668" s="248" t="str">
        <f ca="1">IF(ISERROR($S668),"",OFFSET('Smelter Reference List'!$I$4,$S668-4,0))</f>
        <v/>
      </c>
      <c r="K668" s="245"/>
      <c r="L668" s="245"/>
      <c r="M668" s="245"/>
      <c r="N668" s="245"/>
      <c r="O668" s="245"/>
      <c r="P668" s="245"/>
      <c r="Q668" s="246"/>
      <c r="R668" s="233"/>
      <c r="S668" s="234" t="e">
        <f>IF(C668="",NA(),MATCH($B668&amp;$C668,'Smelter Reference List'!$J:$J,0))</f>
        <v>#N/A</v>
      </c>
      <c r="T668" s="235"/>
      <c r="U668" s="235">
        <f t="shared" ca="1" si="20"/>
        <v>0</v>
      </c>
      <c r="V668" s="235"/>
      <c r="W668" s="235"/>
      <c r="Y668" s="228" t="str">
        <f t="shared" si="21"/>
        <v/>
      </c>
    </row>
    <row r="669" spans="1:25" s="228" customFormat="1" ht="20.399999999999999">
      <c r="A669" s="257"/>
      <c r="B669" s="232" t="str">
        <f>IF(LEN(A669)=0,"",INDEX('Smelter Reference List'!$A:$A,MATCH($A669,'Smelter Reference List'!$E:$E,0)))</f>
        <v/>
      </c>
      <c r="C669" s="297" t="str">
        <f>IF(LEN(A669)=0,"",INDEX('Smelter Reference List'!$C:$C,MATCH($A669,'Smelter Reference List'!$E:$E,0)))</f>
        <v/>
      </c>
      <c r="D669" s="161" t="str">
        <f ca="1">IF(ISERROR($S669),"",OFFSET('Smelter Reference List'!$C$4,$S669-4,0)&amp;"")</f>
        <v/>
      </c>
      <c r="E669" s="161" t="str">
        <f ca="1">IF(ISERROR($S669),"",OFFSET('Smelter Reference List'!$D$4,$S669-4,0)&amp;"")</f>
        <v/>
      </c>
      <c r="F669" s="161" t="str">
        <f ca="1">IF(ISERROR($S669),"",OFFSET('Smelter Reference List'!$E$4,$S669-4,0))</f>
        <v/>
      </c>
      <c r="G669" s="161" t="str">
        <f ca="1">IF(C669=$U$4,"Enter smelter details", IF(ISERROR($S669),"",OFFSET('Smelter Reference List'!$F$4,$S669-4,0)))</f>
        <v/>
      </c>
      <c r="H669" s="247" t="str">
        <f ca="1">IF(ISERROR($S669),"",OFFSET('Smelter Reference List'!$G$4,$S669-4,0))</f>
        <v/>
      </c>
      <c r="I669" s="248" t="str">
        <f ca="1">IF(ISERROR($S669),"",OFFSET('Smelter Reference List'!$H$4,$S669-4,0))</f>
        <v/>
      </c>
      <c r="J669" s="248" t="str">
        <f ca="1">IF(ISERROR($S669),"",OFFSET('Smelter Reference List'!$I$4,$S669-4,0))</f>
        <v/>
      </c>
      <c r="K669" s="245"/>
      <c r="L669" s="245"/>
      <c r="M669" s="245"/>
      <c r="N669" s="245"/>
      <c r="O669" s="245"/>
      <c r="P669" s="245"/>
      <c r="Q669" s="246"/>
      <c r="R669" s="233"/>
      <c r="S669" s="234" t="e">
        <f>IF(C669="",NA(),MATCH($B669&amp;$C669,'Smelter Reference List'!$J:$J,0))</f>
        <v>#N/A</v>
      </c>
      <c r="T669" s="235"/>
      <c r="U669" s="235">
        <f t="shared" ca="1" si="20"/>
        <v>0</v>
      </c>
      <c r="V669" s="235"/>
      <c r="W669" s="235"/>
      <c r="Y669" s="228" t="str">
        <f t="shared" si="21"/>
        <v/>
      </c>
    </row>
    <row r="670" spans="1:25" s="228" customFormat="1" ht="20.399999999999999">
      <c r="A670" s="257"/>
      <c r="B670" s="232" t="str">
        <f>IF(LEN(A670)=0,"",INDEX('Smelter Reference List'!$A:$A,MATCH($A670,'Smelter Reference List'!$E:$E,0)))</f>
        <v/>
      </c>
      <c r="C670" s="297" t="str">
        <f>IF(LEN(A670)=0,"",INDEX('Smelter Reference List'!$C:$C,MATCH($A670,'Smelter Reference List'!$E:$E,0)))</f>
        <v/>
      </c>
      <c r="D670" s="161" t="str">
        <f ca="1">IF(ISERROR($S670),"",OFFSET('Smelter Reference List'!$C$4,$S670-4,0)&amp;"")</f>
        <v/>
      </c>
      <c r="E670" s="161" t="str">
        <f ca="1">IF(ISERROR($S670),"",OFFSET('Smelter Reference List'!$D$4,$S670-4,0)&amp;"")</f>
        <v/>
      </c>
      <c r="F670" s="161" t="str">
        <f ca="1">IF(ISERROR($S670),"",OFFSET('Smelter Reference List'!$E$4,$S670-4,0))</f>
        <v/>
      </c>
      <c r="G670" s="161" t="str">
        <f ca="1">IF(C670=$U$4,"Enter smelter details", IF(ISERROR($S670),"",OFFSET('Smelter Reference List'!$F$4,$S670-4,0)))</f>
        <v/>
      </c>
      <c r="H670" s="247" t="str">
        <f ca="1">IF(ISERROR($S670),"",OFFSET('Smelter Reference List'!$G$4,$S670-4,0))</f>
        <v/>
      </c>
      <c r="I670" s="248" t="str">
        <f ca="1">IF(ISERROR($S670),"",OFFSET('Smelter Reference List'!$H$4,$S670-4,0))</f>
        <v/>
      </c>
      <c r="J670" s="248" t="str">
        <f ca="1">IF(ISERROR($S670),"",OFFSET('Smelter Reference List'!$I$4,$S670-4,0))</f>
        <v/>
      </c>
      <c r="K670" s="245"/>
      <c r="L670" s="245"/>
      <c r="M670" s="245"/>
      <c r="N670" s="245"/>
      <c r="O670" s="245"/>
      <c r="P670" s="245"/>
      <c r="Q670" s="246"/>
      <c r="R670" s="233"/>
      <c r="S670" s="234" t="e">
        <f>IF(C670="",NA(),MATCH($B670&amp;$C670,'Smelter Reference List'!$J:$J,0))</f>
        <v>#N/A</v>
      </c>
      <c r="T670" s="235"/>
      <c r="U670" s="235">
        <f t="shared" ca="1" si="20"/>
        <v>0</v>
      </c>
      <c r="V670" s="235"/>
      <c r="W670" s="235"/>
      <c r="Y670" s="228" t="str">
        <f t="shared" si="21"/>
        <v/>
      </c>
    </row>
    <row r="671" spans="1:25" s="228" customFormat="1" ht="20.399999999999999">
      <c r="A671" s="257"/>
      <c r="B671" s="232" t="str">
        <f>IF(LEN(A671)=0,"",INDEX('Smelter Reference List'!$A:$A,MATCH($A671,'Smelter Reference List'!$E:$E,0)))</f>
        <v/>
      </c>
      <c r="C671" s="297" t="str">
        <f>IF(LEN(A671)=0,"",INDEX('Smelter Reference List'!$C:$C,MATCH($A671,'Smelter Reference List'!$E:$E,0)))</f>
        <v/>
      </c>
      <c r="D671" s="161" t="str">
        <f ca="1">IF(ISERROR($S671),"",OFFSET('Smelter Reference List'!$C$4,$S671-4,0)&amp;"")</f>
        <v/>
      </c>
      <c r="E671" s="161" t="str">
        <f ca="1">IF(ISERROR($S671),"",OFFSET('Smelter Reference List'!$D$4,$S671-4,0)&amp;"")</f>
        <v/>
      </c>
      <c r="F671" s="161" t="str">
        <f ca="1">IF(ISERROR($S671),"",OFFSET('Smelter Reference List'!$E$4,$S671-4,0))</f>
        <v/>
      </c>
      <c r="G671" s="161" t="str">
        <f ca="1">IF(C671=$U$4,"Enter smelter details", IF(ISERROR($S671),"",OFFSET('Smelter Reference List'!$F$4,$S671-4,0)))</f>
        <v/>
      </c>
      <c r="H671" s="247" t="str">
        <f ca="1">IF(ISERROR($S671),"",OFFSET('Smelter Reference List'!$G$4,$S671-4,0))</f>
        <v/>
      </c>
      <c r="I671" s="248" t="str">
        <f ca="1">IF(ISERROR($S671),"",OFFSET('Smelter Reference List'!$H$4,$S671-4,0))</f>
        <v/>
      </c>
      <c r="J671" s="248" t="str">
        <f ca="1">IF(ISERROR($S671),"",OFFSET('Smelter Reference List'!$I$4,$S671-4,0))</f>
        <v/>
      </c>
      <c r="K671" s="245"/>
      <c r="L671" s="245"/>
      <c r="M671" s="245"/>
      <c r="N671" s="245"/>
      <c r="O671" s="245"/>
      <c r="P671" s="245"/>
      <c r="Q671" s="246"/>
      <c r="R671" s="233"/>
      <c r="S671" s="234" t="e">
        <f>IF(C671="",NA(),MATCH($B671&amp;$C671,'Smelter Reference List'!$J:$J,0))</f>
        <v>#N/A</v>
      </c>
      <c r="T671" s="235"/>
      <c r="U671" s="235">
        <f t="shared" ca="1" si="20"/>
        <v>0</v>
      </c>
      <c r="V671" s="235"/>
      <c r="W671" s="235"/>
      <c r="Y671" s="228" t="str">
        <f t="shared" si="21"/>
        <v/>
      </c>
    </row>
    <row r="672" spans="1:25" s="228" customFormat="1" ht="20.399999999999999">
      <c r="A672" s="257"/>
      <c r="B672" s="232" t="str">
        <f>IF(LEN(A672)=0,"",INDEX('Smelter Reference List'!$A:$A,MATCH($A672,'Smelter Reference List'!$E:$E,0)))</f>
        <v/>
      </c>
      <c r="C672" s="297" t="str">
        <f>IF(LEN(A672)=0,"",INDEX('Smelter Reference List'!$C:$C,MATCH($A672,'Smelter Reference List'!$E:$E,0)))</f>
        <v/>
      </c>
      <c r="D672" s="161" t="str">
        <f ca="1">IF(ISERROR($S672),"",OFFSET('Smelter Reference List'!$C$4,$S672-4,0)&amp;"")</f>
        <v/>
      </c>
      <c r="E672" s="161" t="str">
        <f ca="1">IF(ISERROR($S672),"",OFFSET('Smelter Reference List'!$D$4,$S672-4,0)&amp;"")</f>
        <v/>
      </c>
      <c r="F672" s="161" t="str">
        <f ca="1">IF(ISERROR($S672),"",OFFSET('Smelter Reference List'!$E$4,$S672-4,0))</f>
        <v/>
      </c>
      <c r="G672" s="161" t="str">
        <f ca="1">IF(C672=$U$4,"Enter smelter details", IF(ISERROR($S672),"",OFFSET('Smelter Reference List'!$F$4,$S672-4,0)))</f>
        <v/>
      </c>
      <c r="H672" s="247" t="str">
        <f ca="1">IF(ISERROR($S672),"",OFFSET('Smelter Reference List'!$G$4,$S672-4,0))</f>
        <v/>
      </c>
      <c r="I672" s="248" t="str">
        <f ca="1">IF(ISERROR($S672),"",OFFSET('Smelter Reference List'!$H$4,$S672-4,0))</f>
        <v/>
      </c>
      <c r="J672" s="248" t="str">
        <f ca="1">IF(ISERROR($S672),"",OFFSET('Smelter Reference List'!$I$4,$S672-4,0))</f>
        <v/>
      </c>
      <c r="K672" s="245"/>
      <c r="L672" s="245"/>
      <c r="M672" s="245"/>
      <c r="N672" s="245"/>
      <c r="O672" s="245"/>
      <c r="P672" s="245"/>
      <c r="Q672" s="246"/>
      <c r="R672" s="233"/>
      <c r="S672" s="234" t="e">
        <f>IF(C672="",NA(),MATCH($B672&amp;$C672,'Smelter Reference List'!$J:$J,0))</f>
        <v>#N/A</v>
      </c>
      <c r="T672" s="235"/>
      <c r="U672" s="235">
        <f t="shared" ca="1" si="20"/>
        <v>0</v>
      </c>
      <c r="V672" s="235"/>
      <c r="W672" s="235"/>
      <c r="Y672" s="228" t="str">
        <f t="shared" si="21"/>
        <v/>
      </c>
    </row>
    <row r="673" spans="1:25" s="228" customFormat="1" ht="20.399999999999999">
      <c r="A673" s="257"/>
      <c r="B673" s="232" t="str">
        <f>IF(LEN(A673)=0,"",INDEX('Smelter Reference List'!$A:$A,MATCH($A673,'Smelter Reference List'!$E:$E,0)))</f>
        <v/>
      </c>
      <c r="C673" s="297" t="str">
        <f>IF(LEN(A673)=0,"",INDEX('Smelter Reference List'!$C:$C,MATCH($A673,'Smelter Reference List'!$E:$E,0)))</f>
        <v/>
      </c>
      <c r="D673" s="161" t="str">
        <f ca="1">IF(ISERROR($S673),"",OFFSET('Smelter Reference List'!$C$4,$S673-4,0)&amp;"")</f>
        <v/>
      </c>
      <c r="E673" s="161" t="str">
        <f ca="1">IF(ISERROR($S673),"",OFFSET('Smelter Reference List'!$D$4,$S673-4,0)&amp;"")</f>
        <v/>
      </c>
      <c r="F673" s="161" t="str">
        <f ca="1">IF(ISERROR($S673),"",OFFSET('Smelter Reference List'!$E$4,$S673-4,0))</f>
        <v/>
      </c>
      <c r="G673" s="161" t="str">
        <f ca="1">IF(C673=$U$4,"Enter smelter details", IF(ISERROR($S673),"",OFFSET('Smelter Reference List'!$F$4,$S673-4,0)))</f>
        <v/>
      </c>
      <c r="H673" s="247" t="str">
        <f ca="1">IF(ISERROR($S673),"",OFFSET('Smelter Reference List'!$G$4,$S673-4,0))</f>
        <v/>
      </c>
      <c r="I673" s="248" t="str">
        <f ca="1">IF(ISERROR($S673),"",OFFSET('Smelter Reference List'!$H$4,$S673-4,0))</f>
        <v/>
      </c>
      <c r="J673" s="248" t="str">
        <f ca="1">IF(ISERROR($S673),"",OFFSET('Smelter Reference List'!$I$4,$S673-4,0))</f>
        <v/>
      </c>
      <c r="K673" s="245"/>
      <c r="L673" s="245"/>
      <c r="M673" s="245"/>
      <c r="N673" s="245"/>
      <c r="O673" s="245"/>
      <c r="P673" s="245"/>
      <c r="Q673" s="246"/>
      <c r="R673" s="233"/>
      <c r="S673" s="234" t="e">
        <f>IF(C673="",NA(),MATCH($B673&amp;$C673,'Smelter Reference List'!$J:$J,0))</f>
        <v>#N/A</v>
      </c>
      <c r="T673" s="235"/>
      <c r="U673" s="235">
        <f t="shared" ca="1" si="20"/>
        <v>0</v>
      </c>
      <c r="V673" s="235"/>
      <c r="W673" s="235"/>
      <c r="Y673" s="228" t="str">
        <f t="shared" si="21"/>
        <v/>
      </c>
    </row>
    <row r="674" spans="1:25" s="228" customFormat="1" ht="20.399999999999999">
      <c r="A674" s="257"/>
      <c r="B674" s="232" t="str">
        <f>IF(LEN(A674)=0,"",INDEX('Smelter Reference List'!$A:$A,MATCH($A674,'Smelter Reference List'!$E:$E,0)))</f>
        <v/>
      </c>
      <c r="C674" s="297" t="str">
        <f>IF(LEN(A674)=0,"",INDEX('Smelter Reference List'!$C:$C,MATCH($A674,'Smelter Reference List'!$E:$E,0)))</f>
        <v/>
      </c>
      <c r="D674" s="161" t="str">
        <f ca="1">IF(ISERROR($S674),"",OFFSET('Smelter Reference List'!$C$4,$S674-4,0)&amp;"")</f>
        <v/>
      </c>
      <c r="E674" s="161" t="str">
        <f ca="1">IF(ISERROR($S674),"",OFFSET('Smelter Reference List'!$D$4,$S674-4,0)&amp;"")</f>
        <v/>
      </c>
      <c r="F674" s="161" t="str">
        <f ca="1">IF(ISERROR($S674),"",OFFSET('Smelter Reference List'!$E$4,$S674-4,0))</f>
        <v/>
      </c>
      <c r="G674" s="161" t="str">
        <f ca="1">IF(C674=$U$4,"Enter smelter details", IF(ISERROR($S674),"",OFFSET('Smelter Reference List'!$F$4,$S674-4,0)))</f>
        <v/>
      </c>
      <c r="H674" s="247" t="str">
        <f ca="1">IF(ISERROR($S674),"",OFFSET('Smelter Reference List'!$G$4,$S674-4,0))</f>
        <v/>
      </c>
      <c r="I674" s="248" t="str">
        <f ca="1">IF(ISERROR($S674),"",OFFSET('Smelter Reference List'!$H$4,$S674-4,0))</f>
        <v/>
      </c>
      <c r="J674" s="248" t="str">
        <f ca="1">IF(ISERROR($S674),"",OFFSET('Smelter Reference List'!$I$4,$S674-4,0))</f>
        <v/>
      </c>
      <c r="K674" s="245"/>
      <c r="L674" s="245"/>
      <c r="M674" s="245"/>
      <c r="N674" s="245"/>
      <c r="O674" s="245"/>
      <c r="P674" s="245"/>
      <c r="Q674" s="246"/>
      <c r="R674" s="233"/>
      <c r="S674" s="234" t="e">
        <f>IF(C674="",NA(),MATCH($B674&amp;$C674,'Smelter Reference List'!$J:$J,0))</f>
        <v>#N/A</v>
      </c>
      <c r="T674" s="235"/>
      <c r="U674" s="235">
        <f t="shared" ca="1" si="20"/>
        <v>0</v>
      </c>
      <c r="V674" s="235"/>
      <c r="W674" s="235"/>
      <c r="Y674" s="228" t="str">
        <f t="shared" si="21"/>
        <v/>
      </c>
    </row>
    <row r="675" spans="1:25" s="228" customFormat="1" ht="20.399999999999999">
      <c r="A675" s="257"/>
      <c r="B675" s="232" t="str">
        <f>IF(LEN(A675)=0,"",INDEX('Smelter Reference List'!$A:$A,MATCH($A675,'Smelter Reference List'!$E:$E,0)))</f>
        <v/>
      </c>
      <c r="C675" s="297" t="str">
        <f>IF(LEN(A675)=0,"",INDEX('Smelter Reference List'!$C:$C,MATCH($A675,'Smelter Reference List'!$E:$E,0)))</f>
        <v/>
      </c>
      <c r="D675" s="161" t="str">
        <f ca="1">IF(ISERROR($S675),"",OFFSET('Smelter Reference List'!$C$4,$S675-4,0)&amp;"")</f>
        <v/>
      </c>
      <c r="E675" s="161" t="str">
        <f ca="1">IF(ISERROR($S675),"",OFFSET('Smelter Reference List'!$D$4,$S675-4,0)&amp;"")</f>
        <v/>
      </c>
      <c r="F675" s="161" t="str">
        <f ca="1">IF(ISERROR($S675),"",OFFSET('Smelter Reference List'!$E$4,$S675-4,0))</f>
        <v/>
      </c>
      <c r="G675" s="161" t="str">
        <f ca="1">IF(C675=$U$4,"Enter smelter details", IF(ISERROR($S675),"",OFFSET('Smelter Reference List'!$F$4,$S675-4,0)))</f>
        <v/>
      </c>
      <c r="H675" s="247" t="str">
        <f ca="1">IF(ISERROR($S675),"",OFFSET('Smelter Reference List'!$G$4,$S675-4,0))</f>
        <v/>
      </c>
      <c r="I675" s="248" t="str">
        <f ca="1">IF(ISERROR($S675),"",OFFSET('Smelter Reference List'!$H$4,$S675-4,0))</f>
        <v/>
      </c>
      <c r="J675" s="248" t="str">
        <f ca="1">IF(ISERROR($S675),"",OFFSET('Smelter Reference List'!$I$4,$S675-4,0))</f>
        <v/>
      </c>
      <c r="K675" s="245"/>
      <c r="L675" s="245"/>
      <c r="M675" s="245"/>
      <c r="N675" s="245"/>
      <c r="O675" s="245"/>
      <c r="P675" s="245"/>
      <c r="Q675" s="246"/>
      <c r="R675" s="233"/>
      <c r="S675" s="234" t="e">
        <f>IF(C675="",NA(),MATCH($B675&amp;$C675,'Smelter Reference List'!$J:$J,0))</f>
        <v>#N/A</v>
      </c>
      <c r="T675" s="235"/>
      <c r="U675" s="235">
        <f t="shared" ca="1" si="20"/>
        <v>0</v>
      </c>
      <c r="V675" s="235"/>
      <c r="W675" s="235"/>
      <c r="Y675" s="228" t="str">
        <f t="shared" si="21"/>
        <v/>
      </c>
    </row>
    <row r="676" spans="1:25" s="228" customFormat="1" ht="20.399999999999999">
      <c r="A676" s="257"/>
      <c r="B676" s="232" t="str">
        <f>IF(LEN(A676)=0,"",INDEX('Smelter Reference List'!$A:$A,MATCH($A676,'Smelter Reference List'!$E:$E,0)))</f>
        <v/>
      </c>
      <c r="C676" s="297" t="str">
        <f>IF(LEN(A676)=0,"",INDEX('Smelter Reference List'!$C:$C,MATCH($A676,'Smelter Reference List'!$E:$E,0)))</f>
        <v/>
      </c>
      <c r="D676" s="161" t="str">
        <f ca="1">IF(ISERROR($S676),"",OFFSET('Smelter Reference List'!$C$4,$S676-4,0)&amp;"")</f>
        <v/>
      </c>
      <c r="E676" s="161" t="str">
        <f ca="1">IF(ISERROR($S676),"",OFFSET('Smelter Reference List'!$D$4,$S676-4,0)&amp;"")</f>
        <v/>
      </c>
      <c r="F676" s="161" t="str">
        <f ca="1">IF(ISERROR($S676),"",OFFSET('Smelter Reference List'!$E$4,$S676-4,0))</f>
        <v/>
      </c>
      <c r="G676" s="161" t="str">
        <f ca="1">IF(C676=$U$4,"Enter smelter details", IF(ISERROR($S676),"",OFFSET('Smelter Reference List'!$F$4,$S676-4,0)))</f>
        <v/>
      </c>
      <c r="H676" s="247" t="str">
        <f ca="1">IF(ISERROR($S676),"",OFFSET('Smelter Reference List'!$G$4,$S676-4,0))</f>
        <v/>
      </c>
      <c r="I676" s="248" t="str">
        <f ca="1">IF(ISERROR($S676),"",OFFSET('Smelter Reference List'!$H$4,$S676-4,0))</f>
        <v/>
      </c>
      <c r="J676" s="248" t="str">
        <f ca="1">IF(ISERROR($S676),"",OFFSET('Smelter Reference List'!$I$4,$S676-4,0))</f>
        <v/>
      </c>
      <c r="K676" s="245"/>
      <c r="L676" s="245"/>
      <c r="M676" s="245"/>
      <c r="N676" s="245"/>
      <c r="O676" s="245"/>
      <c r="P676" s="245"/>
      <c r="Q676" s="246"/>
      <c r="R676" s="233"/>
      <c r="S676" s="234" t="e">
        <f>IF(C676="",NA(),MATCH($B676&amp;$C676,'Smelter Reference List'!$J:$J,0))</f>
        <v>#N/A</v>
      </c>
      <c r="T676" s="235"/>
      <c r="U676" s="235">
        <f t="shared" ca="1" si="20"/>
        <v>0</v>
      </c>
      <c r="V676" s="235"/>
      <c r="W676" s="235"/>
      <c r="Y676" s="228" t="str">
        <f t="shared" si="21"/>
        <v/>
      </c>
    </row>
    <row r="677" spans="1:25" s="228" customFormat="1" ht="20.399999999999999">
      <c r="A677" s="257"/>
      <c r="B677" s="232" t="str">
        <f>IF(LEN(A677)=0,"",INDEX('Smelter Reference List'!$A:$A,MATCH($A677,'Smelter Reference List'!$E:$E,0)))</f>
        <v/>
      </c>
      <c r="C677" s="297" t="str">
        <f>IF(LEN(A677)=0,"",INDEX('Smelter Reference List'!$C:$C,MATCH($A677,'Smelter Reference List'!$E:$E,0)))</f>
        <v/>
      </c>
      <c r="D677" s="161" t="str">
        <f ca="1">IF(ISERROR($S677),"",OFFSET('Smelter Reference List'!$C$4,$S677-4,0)&amp;"")</f>
        <v/>
      </c>
      <c r="E677" s="161" t="str">
        <f ca="1">IF(ISERROR($S677),"",OFFSET('Smelter Reference List'!$D$4,$S677-4,0)&amp;"")</f>
        <v/>
      </c>
      <c r="F677" s="161" t="str">
        <f ca="1">IF(ISERROR($S677),"",OFFSET('Smelter Reference List'!$E$4,$S677-4,0))</f>
        <v/>
      </c>
      <c r="G677" s="161" t="str">
        <f ca="1">IF(C677=$U$4,"Enter smelter details", IF(ISERROR($S677),"",OFFSET('Smelter Reference List'!$F$4,$S677-4,0)))</f>
        <v/>
      </c>
      <c r="H677" s="247" t="str">
        <f ca="1">IF(ISERROR($S677),"",OFFSET('Smelter Reference List'!$G$4,$S677-4,0))</f>
        <v/>
      </c>
      <c r="I677" s="248" t="str">
        <f ca="1">IF(ISERROR($S677),"",OFFSET('Smelter Reference List'!$H$4,$S677-4,0))</f>
        <v/>
      </c>
      <c r="J677" s="248" t="str">
        <f ca="1">IF(ISERROR($S677),"",OFFSET('Smelter Reference List'!$I$4,$S677-4,0))</f>
        <v/>
      </c>
      <c r="K677" s="245"/>
      <c r="L677" s="245"/>
      <c r="M677" s="245"/>
      <c r="N677" s="245"/>
      <c r="O677" s="245"/>
      <c r="P677" s="245"/>
      <c r="Q677" s="246"/>
      <c r="R677" s="233"/>
      <c r="S677" s="234" t="e">
        <f>IF(C677="",NA(),MATCH($B677&amp;$C677,'Smelter Reference List'!$J:$J,0))</f>
        <v>#N/A</v>
      </c>
      <c r="T677" s="235"/>
      <c r="U677" s="235">
        <f t="shared" ca="1" si="20"/>
        <v>0</v>
      </c>
      <c r="V677" s="235"/>
      <c r="W677" s="235"/>
      <c r="Y677" s="228" t="str">
        <f t="shared" si="21"/>
        <v/>
      </c>
    </row>
    <row r="678" spans="1:25" s="228" customFormat="1" ht="20.399999999999999">
      <c r="A678" s="257"/>
      <c r="B678" s="232" t="str">
        <f>IF(LEN(A678)=0,"",INDEX('Smelter Reference List'!$A:$A,MATCH($A678,'Smelter Reference List'!$E:$E,0)))</f>
        <v/>
      </c>
      <c r="C678" s="297" t="str">
        <f>IF(LEN(A678)=0,"",INDEX('Smelter Reference List'!$C:$C,MATCH($A678,'Smelter Reference List'!$E:$E,0)))</f>
        <v/>
      </c>
      <c r="D678" s="161" t="str">
        <f ca="1">IF(ISERROR($S678),"",OFFSET('Smelter Reference List'!$C$4,$S678-4,0)&amp;"")</f>
        <v/>
      </c>
      <c r="E678" s="161" t="str">
        <f ca="1">IF(ISERROR($S678),"",OFFSET('Smelter Reference List'!$D$4,$S678-4,0)&amp;"")</f>
        <v/>
      </c>
      <c r="F678" s="161" t="str">
        <f ca="1">IF(ISERROR($S678),"",OFFSET('Smelter Reference List'!$E$4,$S678-4,0))</f>
        <v/>
      </c>
      <c r="G678" s="161" t="str">
        <f ca="1">IF(C678=$U$4,"Enter smelter details", IF(ISERROR($S678),"",OFFSET('Smelter Reference List'!$F$4,$S678-4,0)))</f>
        <v/>
      </c>
      <c r="H678" s="247" t="str">
        <f ca="1">IF(ISERROR($S678),"",OFFSET('Smelter Reference List'!$G$4,$S678-4,0))</f>
        <v/>
      </c>
      <c r="I678" s="248" t="str">
        <f ca="1">IF(ISERROR($S678),"",OFFSET('Smelter Reference List'!$H$4,$S678-4,0))</f>
        <v/>
      </c>
      <c r="J678" s="248" t="str">
        <f ca="1">IF(ISERROR($S678),"",OFFSET('Smelter Reference List'!$I$4,$S678-4,0))</f>
        <v/>
      </c>
      <c r="K678" s="245"/>
      <c r="L678" s="245"/>
      <c r="M678" s="245"/>
      <c r="N678" s="245"/>
      <c r="O678" s="245"/>
      <c r="P678" s="245"/>
      <c r="Q678" s="246"/>
      <c r="R678" s="233"/>
      <c r="S678" s="234" t="e">
        <f>IF(C678="",NA(),MATCH($B678&amp;$C678,'Smelter Reference List'!$J:$J,0))</f>
        <v>#N/A</v>
      </c>
      <c r="T678" s="235"/>
      <c r="U678" s="235">
        <f t="shared" ca="1" si="20"/>
        <v>0</v>
      </c>
      <c r="V678" s="235"/>
      <c r="W678" s="235"/>
      <c r="Y678" s="228" t="str">
        <f t="shared" si="21"/>
        <v/>
      </c>
    </row>
    <row r="679" spans="1:25" s="228" customFormat="1" ht="20.399999999999999">
      <c r="A679" s="257"/>
      <c r="B679" s="232" t="str">
        <f>IF(LEN(A679)=0,"",INDEX('Smelter Reference List'!$A:$A,MATCH($A679,'Smelter Reference List'!$E:$E,0)))</f>
        <v/>
      </c>
      <c r="C679" s="297" t="str">
        <f>IF(LEN(A679)=0,"",INDEX('Smelter Reference List'!$C:$C,MATCH($A679,'Smelter Reference List'!$E:$E,0)))</f>
        <v/>
      </c>
      <c r="D679" s="161" t="str">
        <f ca="1">IF(ISERROR($S679),"",OFFSET('Smelter Reference List'!$C$4,$S679-4,0)&amp;"")</f>
        <v/>
      </c>
      <c r="E679" s="161" t="str">
        <f ca="1">IF(ISERROR($S679),"",OFFSET('Smelter Reference List'!$D$4,$S679-4,0)&amp;"")</f>
        <v/>
      </c>
      <c r="F679" s="161" t="str">
        <f ca="1">IF(ISERROR($S679),"",OFFSET('Smelter Reference List'!$E$4,$S679-4,0))</f>
        <v/>
      </c>
      <c r="G679" s="161" t="str">
        <f ca="1">IF(C679=$U$4,"Enter smelter details", IF(ISERROR($S679),"",OFFSET('Smelter Reference List'!$F$4,$S679-4,0)))</f>
        <v/>
      </c>
      <c r="H679" s="247" t="str">
        <f ca="1">IF(ISERROR($S679),"",OFFSET('Smelter Reference List'!$G$4,$S679-4,0))</f>
        <v/>
      </c>
      <c r="I679" s="248" t="str">
        <f ca="1">IF(ISERROR($S679),"",OFFSET('Smelter Reference List'!$H$4,$S679-4,0))</f>
        <v/>
      </c>
      <c r="J679" s="248" t="str">
        <f ca="1">IF(ISERROR($S679),"",OFFSET('Smelter Reference List'!$I$4,$S679-4,0))</f>
        <v/>
      </c>
      <c r="K679" s="245"/>
      <c r="L679" s="245"/>
      <c r="M679" s="245"/>
      <c r="N679" s="245"/>
      <c r="O679" s="245"/>
      <c r="P679" s="245"/>
      <c r="Q679" s="246"/>
      <c r="R679" s="233"/>
      <c r="S679" s="234" t="e">
        <f>IF(C679="",NA(),MATCH($B679&amp;$C679,'Smelter Reference List'!$J:$J,0))</f>
        <v>#N/A</v>
      </c>
      <c r="T679" s="235"/>
      <c r="U679" s="235">
        <f t="shared" ca="1" si="20"/>
        <v>0</v>
      </c>
      <c r="V679" s="235"/>
      <c r="W679" s="235"/>
      <c r="Y679" s="228" t="str">
        <f t="shared" si="21"/>
        <v/>
      </c>
    </row>
    <row r="680" spans="1:25" s="228" customFormat="1" ht="20.399999999999999">
      <c r="A680" s="257"/>
      <c r="B680" s="232" t="str">
        <f>IF(LEN(A680)=0,"",INDEX('Smelter Reference List'!$A:$A,MATCH($A680,'Smelter Reference List'!$E:$E,0)))</f>
        <v/>
      </c>
      <c r="C680" s="297" t="str">
        <f>IF(LEN(A680)=0,"",INDEX('Smelter Reference List'!$C:$C,MATCH($A680,'Smelter Reference List'!$E:$E,0)))</f>
        <v/>
      </c>
      <c r="D680" s="161" t="str">
        <f ca="1">IF(ISERROR($S680),"",OFFSET('Smelter Reference List'!$C$4,$S680-4,0)&amp;"")</f>
        <v/>
      </c>
      <c r="E680" s="161" t="str">
        <f ca="1">IF(ISERROR($S680),"",OFFSET('Smelter Reference List'!$D$4,$S680-4,0)&amp;"")</f>
        <v/>
      </c>
      <c r="F680" s="161" t="str">
        <f ca="1">IF(ISERROR($S680),"",OFFSET('Smelter Reference List'!$E$4,$S680-4,0))</f>
        <v/>
      </c>
      <c r="G680" s="161" t="str">
        <f ca="1">IF(C680=$U$4,"Enter smelter details", IF(ISERROR($S680),"",OFFSET('Smelter Reference List'!$F$4,$S680-4,0)))</f>
        <v/>
      </c>
      <c r="H680" s="247" t="str">
        <f ca="1">IF(ISERROR($S680),"",OFFSET('Smelter Reference List'!$G$4,$S680-4,0))</f>
        <v/>
      </c>
      <c r="I680" s="248" t="str">
        <f ca="1">IF(ISERROR($S680),"",OFFSET('Smelter Reference List'!$H$4,$S680-4,0))</f>
        <v/>
      </c>
      <c r="J680" s="248" t="str">
        <f ca="1">IF(ISERROR($S680),"",OFFSET('Smelter Reference List'!$I$4,$S680-4,0))</f>
        <v/>
      </c>
      <c r="K680" s="245"/>
      <c r="L680" s="245"/>
      <c r="M680" s="245"/>
      <c r="N680" s="245"/>
      <c r="O680" s="245"/>
      <c r="P680" s="245"/>
      <c r="Q680" s="246"/>
      <c r="R680" s="233"/>
      <c r="S680" s="234" t="e">
        <f>IF(C680="",NA(),MATCH($B680&amp;$C680,'Smelter Reference List'!$J:$J,0))</f>
        <v>#N/A</v>
      </c>
      <c r="T680" s="235"/>
      <c r="U680" s="235">
        <f t="shared" ca="1" si="20"/>
        <v>0</v>
      </c>
      <c r="V680" s="235"/>
      <c r="W680" s="235"/>
      <c r="Y680" s="228" t="str">
        <f t="shared" si="21"/>
        <v/>
      </c>
    </row>
    <row r="681" spans="1:25" s="228" customFormat="1" ht="20.399999999999999">
      <c r="A681" s="257"/>
      <c r="B681" s="232" t="str">
        <f>IF(LEN(A681)=0,"",INDEX('Smelter Reference List'!$A:$A,MATCH($A681,'Smelter Reference List'!$E:$E,0)))</f>
        <v/>
      </c>
      <c r="C681" s="297" t="str">
        <f>IF(LEN(A681)=0,"",INDEX('Smelter Reference List'!$C:$C,MATCH($A681,'Smelter Reference List'!$E:$E,0)))</f>
        <v/>
      </c>
      <c r="D681" s="161" t="str">
        <f ca="1">IF(ISERROR($S681),"",OFFSET('Smelter Reference List'!$C$4,$S681-4,0)&amp;"")</f>
        <v/>
      </c>
      <c r="E681" s="161" t="str">
        <f ca="1">IF(ISERROR($S681),"",OFFSET('Smelter Reference List'!$D$4,$S681-4,0)&amp;"")</f>
        <v/>
      </c>
      <c r="F681" s="161" t="str">
        <f ca="1">IF(ISERROR($S681),"",OFFSET('Smelter Reference List'!$E$4,$S681-4,0))</f>
        <v/>
      </c>
      <c r="G681" s="161" t="str">
        <f ca="1">IF(C681=$U$4,"Enter smelter details", IF(ISERROR($S681),"",OFFSET('Smelter Reference List'!$F$4,$S681-4,0)))</f>
        <v/>
      </c>
      <c r="H681" s="247" t="str">
        <f ca="1">IF(ISERROR($S681),"",OFFSET('Smelter Reference List'!$G$4,$S681-4,0))</f>
        <v/>
      </c>
      <c r="I681" s="248" t="str">
        <f ca="1">IF(ISERROR($S681),"",OFFSET('Smelter Reference List'!$H$4,$S681-4,0))</f>
        <v/>
      </c>
      <c r="J681" s="248" t="str">
        <f ca="1">IF(ISERROR($S681),"",OFFSET('Smelter Reference List'!$I$4,$S681-4,0))</f>
        <v/>
      </c>
      <c r="K681" s="245"/>
      <c r="L681" s="245"/>
      <c r="M681" s="245"/>
      <c r="N681" s="245"/>
      <c r="O681" s="245"/>
      <c r="P681" s="245"/>
      <c r="Q681" s="246"/>
      <c r="R681" s="233"/>
      <c r="S681" s="234" t="e">
        <f>IF(C681="",NA(),MATCH($B681&amp;$C681,'Smelter Reference List'!$J:$J,0))</f>
        <v>#N/A</v>
      </c>
      <c r="T681" s="235"/>
      <c r="U681" s="235">
        <f t="shared" ca="1" si="20"/>
        <v>0</v>
      </c>
      <c r="V681" s="235"/>
      <c r="W681" s="235"/>
      <c r="Y681" s="228" t="str">
        <f t="shared" si="21"/>
        <v/>
      </c>
    </row>
    <row r="682" spans="1:25" s="228" customFormat="1" ht="20.399999999999999">
      <c r="A682" s="257"/>
      <c r="B682" s="232" t="str">
        <f>IF(LEN(A682)=0,"",INDEX('Smelter Reference List'!$A:$A,MATCH($A682,'Smelter Reference List'!$E:$E,0)))</f>
        <v/>
      </c>
      <c r="C682" s="297" t="str">
        <f>IF(LEN(A682)=0,"",INDEX('Smelter Reference List'!$C:$C,MATCH($A682,'Smelter Reference List'!$E:$E,0)))</f>
        <v/>
      </c>
      <c r="D682" s="161" t="str">
        <f ca="1">IF(ISERROR($S682),"",OFFSET('Smelter Reference List'!$C$4,$S682-4,0)&amp;"")</f>
        <v/>
      </c>
      <c r="E682" s="161" t="str">
        <f ca="1">IF(ISERROR($S682),"",OFFSET('Smelter Reference List'!$D$4,$S682-4,0)&amp;"")</f>
        <v/>
      </c>
      <c r="F682" s="161" t="str">
        <f ca="1">IF(ISERROR($S682),"",OFFSET('Smelter Reference List'!$E$4,$S682-4,0))</f>
        <v/>
      </c>
      <c r="G682" s="161" t="str">
        <f ca="1">IF(C682=$U$4,"Enter smelter details", IF(ISERROR($S682),"",OFFSET('Smelter Reference List'!$F$4,$S682-4,0)))</f>
        <v/>
      </c>
      <c r="H682" s="247" t="str">
        <f ca="1">IF(ISERROR($S682),"",OFFSET('Smelter Reference List'!$G$4,$S682-4,0))</f>
        <v/>
      </c>
      <c r="I682" s="248" t="str">
        <f ca="1">IF(ISERROR($S682),"",OFFSET('Smelter Reference List'!$H$4,$S682-4,0))</f>
        <v/>
      </c>
      <c r="J682" s="248" t="str">
        <f ca="1">IF(ISERROR($S682),"",OFFSET('Smelter Reference List'!$I$4,$S682-4,0))</f>
        <v/>
      </c>
      <c r="K682" s="245"/>
      <c r="L682" s="245"/>
      <c r="M682" s="245"/>
      <c r="N682" s="245"/>
      <c r="O682" s="245"/>
      <c r="P682" s="245"/>
      <c r="Q682" s="246"/>
      <c r="R682" s="233"/>
      <c r="S682" s="234" t="e">
        <f>IF(C682="",NA(),MATCH($B682&amp;$C682,'Smelter Reference List'!$J:$J,0))</f>
        <v>#N/A</v>
      </c>
      <c r="T682" s="235"/>
      <c r="U682" s="235">
        <f t="shared" ca="1" si="20"/>
        <v>0</v>
      </c>
      <c r="V682" s="235"/>
      <c r="W682" s="235"/>
      <c r="Y682" s="228" t="str">
        <f t="shared" si="21"/>
        <v/>
      </c>
    </row>
    <row r="683" spans="1:25" s="228" customFormat="1" ht="20.399999999999999">
      <c r="A683" s="257"/>
      <c r="B683" s="232" t="str">
        <f>IF(LEN(A683)=0,"",INDEX('Smelter Reference List'!$A:$A,MATCH($A683,'Smelter Reference List'!$E:$E,0)))</f>
        <v/>
      </c>
      <c r="C683" s="297" t="str">
        <f>IF(LEN(A683)=0,"",INDEX('Smelter Reference List'!$C:$C,MATCH($A683,'Smelter Reference List'!$E:$E,0)))</f>
        <v/>
      </c>
      <c r="D683" s="161" t="str">
        <f ca="1">IF(ISERROR($S683),"",OFFSET('Smelter Reference List'!$C$4,$S683-4,0)&amp;"")</f>
        <v/>
      </c>
      <c r="E683" s="161" t="str">
        <f ca="1">IF(ISERROR($S683),"",OFFSET('Smelter Reference List'!$D$4,$S683-4,0)&amp;"")</f>
        <v/>
      </c>
      <c r="F683" s="161" t="str">
        <f ca="1">IF(ISERROR($S683),"",OFFSET('Smelter Reference List'!$E$4,$S683-4,0))</f>
        <v/>
      </c>
      <c r="G683" s="161" t="str">
        <f ca="1">IF(C683=$U$4,"Enter smelter details", IF(ISERROR($S683),"",OFFSET('Smelter Reference List'!$F$4,$S683-4,0)))</f>
        <v/>
      </c>
      <c r="H683" s="247" t="str">
        <f ca="1">IF(ISERROR($S683),"",OFFSET('Smelter Reference List'!$G$4,$S683-4,0))</f>
        <v/>
      </c>
      <c r="I683" s="248" t="str">
        <f ca="1">IF(ISERROR($S683),"",OFFSET('Smelter Reference List'!$H$4,$S683-4,0))</f>
        <v/>
      </c>
      <c r="J683" s="248" t="str">
        <f ca="1">IF(ISERROR($S683),"",OFFSET('Smelter Reference List'!$I$4,$S683-4,0))</f>
        <v/>
      </c>
      <c r="K683" s="245"/>
      <c r="L683" s="245"/>
      <c r="M683" s="245"/>
      <c r="N683" s="245"/>
      <c r="O683" s="245"/>
      <c r="P683" s="245"/>
      <c r="Q683" s="246"/>
      <c r="R683" s="233"/>
      <c r="S683" s="234" t="e">
        <f>IF(C683="",NA(),MATCH($B683&amp;$C683,'Smelter Reference List'!$J:$J,0))</f>
        <v>#N/A</v>
      </c>
      <c r="T683" s="235"/>
      <c r="U683" s="235">
        <f t="shared" ca="1" si="20"/>
        <v>0</v>
      </c>
      <c r="V683" s="235"/>
      <c r="W683" s="235"/>
      <c r="Y683" s="228" t="str">
        <f t="shared" si="21"/>
        <v/>
      </c>
    </row>
    <row r="684" spans="1:25" s="228" customFormat="1" ht="20.399999999999999">
      <c r="A684" s="257"/>
      <c r="B684" s="232" t="str">
        <f>IF(LEN(A684)=0,"",INDEX('Smelter Reference List'!$A:$A,MATCH($A684,'Smelter Reference List'!$E:$E,0)))</f>
        <v/>
      </c>
      <c r="C684" s="297" t="str">
        <f>IF(LEN(A684)=0,"",INDEX('Smelter Reference List'!$C:$C,MATCH($A684,'Smelter Reference List'!$E:$E,0)))</f>
        <v/>
      </c>
      <c r="D684" s="161" t="str">
        <f ca="1">IF(ISERROR($S684),"",OFFSET('Smelter Reference List'!$C$4,$S684-4,0)&amp;"")</f>
        <v/>
      </c>
      <c r="E684" s="161" t="str">
        <f ca="1">IF(ISERROR($S684),"",OFFSET('Smelter Reference List'!$D$4,$S684-4,0)&amp;"")</f>
        <v/>
      </c>
      <c r="F684" s="161" t="str">
        <f ca="1">IF(ISERROR($S684),"",OFFSET('Smelter Reference List'!$E$4,$S684-4,0))</f>
        <v/>
      </c>
      <c r="G684" s="161" t="str">
        <f ca="1">IF(C684=$U$4,"Enter smelter details", IF(ISERROR($S684),"",OFFSET('Smelter Reference List'!$F$4,$S684-4,0)))</f>
        <v/>
      </c>
      <c r="H684" s="247" t="str">
        <f ca="1">IF(ISERROR($S684),"",OFFSET('Smelter Reference List'!$G$4,$S684-4,0))</f>
        <v/>
      </c>
      <c r="I684" s="248" t="str">
        <f ca="1">IF(ISERROR($S684),"",OFFSET('Smelter Reference List'!$H$4,$S684-4,0))</f>
        <v/>
      </c>
      <c r="J684" s="248" t="str">
        <f ca="1">IF(ISERROR($S684),"",OFFSET('Smelter Reference List'!$I$4,$S684-4,0))</f>
        <v/>
      </c>
      <c r="K684" s="245"/>
      <c r="L684" s="245"/>
      <c r="M684" s="245"/>
      <c r="N684" s="245"/>
      <c r="O684" s="245"/>
      <c r="P684" s="245"/>
      <c r="Q684" s="246"/>
      <c r="R684" s="233"/>
      <c r="S684" s="234" t="e">
        <f>IF(C684="",NA(),MATCH($B684&amp;$C684,'Smelter Reference List'!$J:$J,0))</f>
        <v>#N/A</v>
      </c>
      <c r="T684" s="235"/>
      <c r="U684" s="235">
        <f t="shared" ca="1" si="20"/>
        <v>0</v>
      </c>
      <c r="V684" s="235"/>
      <c r="W684" s="235"/>
      <c r="Y684" s="228" t="str">
        <f t="shared" si="21"/>
        <v/>
      </c>
    </row>
    <row r="685" spans="1:25" s="228" customFormat="1" ht="20.399999999999999">
      <c r="A685" s="257"/>
      <c r="B685" s="232" t="str">
        <f>IF(LEN(A685)=0,"",INDEX('Smelter Reference List'!$A:$A,MATCH($A685,'Smelter Reference List'!$E:$E,0)))</f>
        <v/>
      </c>
      <c r="C685" s="297" t="str">
        <f>IF(LEN(A685)=0,"",INDEX('Smelter Reference List'!$C:$C,MATCH($A685,'Smelter Reference List'!$E:$E,0)))</f>
        <v/>
      </c>
      <c r="D685" s="161" t="str">
        <f ca="1">IF(ISERROR($S685),"",OFFSET('Smelter Reference List'!$C$4,$S685-4,0)&amp;"")</f>
        <v/>
      </c>
      <c r="E685" s="161" t="str">
        <f ca="1">IF(ISERROR($S685),"",OFFSET('Smelter Reference List'!$D$4,$S685-4,0)&amp;"")</f>
        <v/>
      </c>
      <c r="F685" s="161" t="str">
        <f ca="1">IF(ISERROR($S685),"",OFFSET('Smelter Reference List'!$E$4,$S685-4,0))</f>
        <v/>
      </c>
      <c r="G685" s="161" t="str">
        <f ca="1">IF(C685=$U$4,"Enter smelter details", IF(ISERROR($S685),"",OFFSET('Smelter Reference List'!$F$4,$S685-4,0)))</f>
        <v/>
      </c>
      <c r="H685" s="247" t="str">
        <f ca="1">IF(ISERROR($S685),"",OFFSET('Smelter Reference List'!$G$4,$S685-4,0))</f>
        <v/>
      </c>
      <c r="I685" s="248" t="str">
        <f ca="1">IF(ISERROR($S685),"",OFFSET('Smelter Reference List'!$H$4,$S685-4,0))</f>
        <v/>
      </c>
      <c r="J685" s="248" t="str">
        <f ca="1">IF(ISERROR($S685),"",OFFSET('Smelter Reference List'!$I$4,$S685-4,0))</f>
        <v/>
      </c>
      <c r="K685" s="245"/>
      <c r="L685" s="245"/>
      <c r="M685" s="245"/>
      <c r="N685" s="245"/>
      <c r="O685" s="245"/>
      <c r="P685" s="245"/>
      <c r="Q685" s="246"/>
      <c r="R685" s="233"/>
      <c r="S685" s="234" t="e">
        <f>IF(C685="",NA(),MATCH($B685&amp;$C685,'Smelter Reference List'!$J:$J,0))</f>
        <v>#N/A</v>
      </c>
      <c r="T685" s="235"/>
      <c r="U685" s="235">
        <f t="shared" ca="1" si="20"/>
        <v>0</v>
      </c>
      <c r="V685" s="235"/>
      <c r="W685" s="235"/>
      <c r="Y685" s="228" t="str">
        <f t="shared" si="21"/>
        <v/>
      </c>
    </row>
    <row r="686" spans="1:25" s="228" customFormat="1" ht="20.399999999999999">
      <c r="A686" s="257"/>
      <c r="B686" s="232" t="str">
        <f>IF(LEN(A686)=0,"",INDEX('Smelter Reference List'!$A:$A,MATCH($A686,'Smelter Reference List'!$E:$E,0)))</f>
        <v/>
      </c>
      <c r="C686" s="297" t="str">
        <f>IF(LEN(A686)=0,"",INDEX('Smelter Reference List'!$C:$C,MATCH($A686,'Smelter Reference List'!$E:$E,0)))</f>
        <v/>
      </c>
      <c r="D686" s="161" t="str">
        <f ca="1">IF(ISERROR($S686),"",OFFSET('Smelter Reference List'!$C$4,$S686-4,0)&amp;"")</f>
        <v/>
      </c>
      <c r="E686" s="161" t="str">
        <f ca="1">IF(ISERROR($S686),"",OFFSET('Smelter Reference List'!$D$4,$S686-4,0)&amp;"")</f>
        <v/>
      </c>
      <c r="F686" s="161" t="str">
        <f ca="1">IF(ISERROR($S686),"",OFFSET('Smelter Reference List'!$E$4,$S686-4,0))</f>
        <v/>
      </c>
      <c r="G686" s="161" t="str">
        <f ca="1">IF(C686=$U$4,"Enter smelter details", IF(ISERROR($S686),"",OFFSET('Smelter Reference List'!$F$4,$S686-4,0)))</f>
        <v/>
      </c>
      <c r="H686" s="247" t="str">
        <f ca="1">IF(ISERROR($S686),"",OFFSET('Smelter Reference List'!$G$4,$S686-4,0))</f>
        <v/>
      </c>
      <c r="I686" s="248" t="str">
        <f ca="1">IF(ISERROR($S686),"",OFFSET('Smelter Reference List'!$H$4,$S686-4,0))</f>
        <v/>
      </c>
      <c r="J686" s="248" t="str">
        <f ca="1">IF(ISERROR($S686),"",OFFSET('Smelter Reference List'!$I$4,$S686-4,0))</f>
        <v/>
      </c>
      <c r="K686" s="245"/>
      <c r="L686" s="245"/>
      <c r="M686" s="245"/>
      <c r="N686" s="245"/>
      <c r="O686" s="245"/>
      <c r="P686" s="245"/>
      <c r="Q686" s="246"/>
      <c r="R686" s="233"/>
      <c r="S686" s="234" t="e">
        <f>IF(C686="",NA(),MATCH($B686&amp;$C686,'Smelter Reference List'!$J:$J,0))</f>
        <v>#N/A</v>
      </c>
      <c r="T686" s="235"/>
      <c r="U686" s="235">
        <f t="shared" ca="1" si="20"/>
        <v>0</v>
      </c>
      <c r="V686" s="235"/>
      <c r="W686" s="235"/>
      <c r="Y686" s="228" t="str">
        <f t="shared" si="21"/>
        <v/>
      </c>
    </row>
    <row r="687" spans="1:25" s="228" customFormat="1" ht="20.399999999999999">
      <c r="A687" s="257"/>
      <c r="B687" s="232" t="str">
        <f>IF(LEN(A687)=0,"",INDEX('Smelter Reference List'!$A:$A,MATCH($A687,'Smelter Reference List'!$E:$E,0)))</f>
        <v/>
      </c>
      <c r="C687" s="297" t="str">
        <f>IF(LEN(A687)=0,"",INDEX('Smelter Reference List'!$C:$C,MATCH($A687,'Smelter Reference List'!$E:$E,0)))</f>
        <v/>
      </c>
      <c r="D687" s="161" t="str">
        <f ca="1">IF(ISERROR($S687),"",OFFSET('Smelter Reference List'!$C$4,$S687-4,0)&amp;"")</f>
        <v/>
      </c>
      <c r="E687" s="161" t="str">
        <f ca="1">IF(ISERROR($S687),"",OFFSET('Smelter Reference List'!$D$4,$S687-4,0)&amp;"")</f>
        <v/>
      </c>
      <c r="F687" s="161" t="str">
        <f ca="1">IF(ISERROR($S687),"",OFFSET('Smelter Reference List'!$E$4,$S687-4,0))</f>
        <v/>
      </c>
      <c r="G687" s="161" t="str">
        <f ca="1">IF(C687=$U$4,"Enter smelter details", IF(ISERROR($S687),"",OFFSET('Smelter Reference List'!$F$4,$S687-4,0)))</f>
        <v/>
      </c>
      <c r="H687" s="247" t="str">
        <f ca="1">IF(ISERROR($S687),"",OFFSET('Smelter Reference List'!$G$4,$S687-4,0))</f>
        <v/>
      </c>
      <c r="I687" s="248" t="str">
        <f ca="1">IF(ISERROR($S687),"",OFFSET('Smelter Reference List'!$H$4,$S687-4,0))</f>
        <v/>
      </c>
      <c r="J687" s="248" t="str">
        <f ca="1">IF(ISERROR($S687),"",OFFSET('Smelter Reference List'!$I$4,$S687-4,0))</f>
        <v/>
      </c>
      <c r="K687" s="245"/>
      <c r="L687" s="245"/>
      <c r="M687" s="245"/>
      <c r="N687" s="245"/>
      <c r="O687" s="245"/>
      <c r="P687" s="245"/>
      <c r="Q687" s="246"/>
      <c r="R687" s="233"/>
      <c r="S687" s="234" t="e">
        <f>IF(C687="",NA(),MATCH($B687&amp;$C687,'Smelter Reference List'!$J:$J,0))</f>
        <v>#N/A</v>
      </c>
      <c r="T687" s="235"/>
      <c r="U687" s="235">
        <f t="shared" ca="1" si="20"/>
        <v>0</v>
      </c>
      <c r="V687" s="235"/>
      <c r="W687" s="235"/>
      <c r="Y687" s="228" t="str">
        <f t="shared" si="21"/>
        <v/>
      </c>
    </row>
    <row r="688" spans="1:25" s="228" customFormat="1" ht="20.399999999999999">
      <c r="A688" s="257"/>
      <c r="B688" s="232" t="str">
        <f>IF(LEN(A688)=0,"",INDEX('Smelter Reference List'!$A:$A,MATCH($A688,'Smelter Reference List'!$E:$E,0)))</f>
        <v/>
      </c>
      <c r="C688" s="297" t="str">
        <f>IF(LEN(A688)=0,"",INDEX('Smelter Reference List'!$C:$C,MATCH($A688,'Smelter Reference List'!$E:$E,0)))</f>
        <v/>
      </c>
      <c r="D688" s="161" t="str">
        <f ca="1">IF(ISERROR($S688),"",OFFSET('Smelter Reference List'!$C$4,$S688-4,0)&amp;"")</f>
        <v/>
      </c>
      <c r="E688" s="161" t="str">
        <f ca="1">IF(ISERROR($S688),"",OFFSET('Smelter Reference List'!$D$4,$S688-4,0)&amp;"")</f>
        <v/>
      </c>
      <c r="F688" s="161" t="str">
        <f ca="1">IF(ISERROR($S688),"",OFFSET('Smelter Reference List'!$E$4,$S688-4,0))</f>
        <v/>
      </c>
      <c r="G688" s="161" t="str">
        <f ca="1">IF(C688=$U$4,"Enter smelter details", IF(ISERROR($S688),"",OFFSET('Smelter Reference List'!$F$4,$S688-4,0)))</f>
        <v/>
      </c>
      <c r="H688" s="247" t="str">
        <f ca="1">IF(ISERROR($S688),"",OFFSET('Smelter Reference List'!$G$4,$S688-4,0))</f>
        <v/>
      </c>
      <c r="I688" s="248" t="str">
        <f ca="1">IF(ISERROR($S688),"",OFFSET('Smelter Reference List'!$H$4,$S688-4,0))</f>
        <v/>
      </c>
      <c r="J688" s="248" t="str">
        <f ca="1">IF(ISERROR($S688),"",OFFSET('Smelter Reference List'!$I$4,$S688-4,0))</f>
        <v/>
      </c>
      <c r="K688" s="245"/>
      <c r="L688" s="245"/>
      <c r="M688" s="245"/>
      <c r="N688" s="245"/>
      <c r="O688" s="245"/>
      <c r="P688" s="245"/>
      <c r="Q688" s="246"/>
      <c r="R688" s="233"/>
      <c r="S688" s="234" t="e">
        <f>IF(C688="",NA(),MATCH($B688&amp;$C688,'Smelter Reference List'!$J:$J,0))</f>
        <v>#N/A</v>
      </c>
      <c r="T688" s="235"/>
      <c r="U688" s="235">
        <f t="shared" ca="1" si="20"/>
        <v>0</v>
      </c>
      <c r="V688" s="235"/>
      <c r="W688" s="235"/>
      <c r="Y688" s="228" t="str">
        <f t="shared" si="21"/>
        <v/>
      </c>
    </row>
    <row r="689" spans="1:25" s="228" customFormat="1" ht="20.399999999999999">
      <c r="A689" s="257"/>
      <c r="B689" s="232" t="str">
        <f>IF(LEN(A689)=0,"",INDEX('Smelter Reference List'!$A:$A,MATCH($A689,'Smelter Reference List'!$E:$E,0)))</f>
        <v/>
      </c>
      <c r="C689" s="297" t="str">
        <f>IF(LEN(A689)=0,"",INDEX('Smelter Reference List'!$C:$C,MATCH($A689,'Smelter Reference List'!$E:$E,0)))</f>
        <v/>
      </c>
      <c r="D689" s="161" t="str">
        <f ca="1">IF(ISERROR($S689),"",OFFSET('Smelter Reference List'!$C$4,$S689-4,0)&amp;"")</f>
        <v/>
      </c>
      <c r="E689" s="161" t="str">
        <f ca="1">IF(ISERROR($S689),"",OFFSET('Smelter Reference List'!$D$4,$S689-4,0)&amp;"")</f>
        <v/>
      </c>
      <c r="F689" s="161" t="str">
        <f ca="1">IF(ISERROR($S689),"",OFFSET('Smelter Reference List'!$E$4,$S689-4,0))</f>
        <v/>
      </c>
      <c r="G689" s="161" t="str">
        <f ca="1">IF(C689=$U$4,"Enter smelter details", IF(ISERROR($S689),"",OFFSET('Smelter Reference List'!$F$4,$S689-4,0)))</f>
        <v/>
      </c>
      <c r="H689" s="247" t="str">
        <f ca="1">IF(ISERROR($S689),"",OFFSET('Smelter Reference List'!$G$4,$S689-4,0))</f>
        <v/>
      </c>
      <c r="I689" s="248" t="str">
        <f ca="1">IF(ISERROR($S689),"",OFFSET('Smelter Reference List'!$H$4,$S689-4,0))</f>
        <v/>
      </c>
      <c r="J689" s="248" t="str">
        <f ca="1">IF(ISERROR($S689),"",OFFSET('Smelter Reference List'!$I$4,$S689-4,0))</f>
        <v/>
      </c>
      <c r="K689" s="245"/>
      <c r="L689" s="245"/>
      <c r="M689" s="245"/>
      <c r="N689" s="245"/>
      <c r="O689" s="245"/>
      <c r="P689" s="245"/>
      <c r="Q689" s="246"/>
      <c r="R689" s="233"/>
      <c r="S689" s="234" t="e">
        <f>IF(C689="",NA(),MATCH($B689&amp;$C689,'Smelter Reference List'!$J:$J,0))</f>
        <v>#N/A</v>
      </c>
      <c r="T689" s="235"/>
      <c r="U689" s="235">
        <f t="shared" ca="1" si="20"/>
        <v>0</v>
      </c>
      <c r="V689" s="235"/>
      <c r="W689" s="235"/>
      <c r="Y689" s="228" t="str">
        <f t="shared" si="21"/>
        <v/>
      </c>
    </row>
    <row r="690" spans="1:25" s="228" customFormat="1" ht="20.399999999999999">
      <c r="A690" s="257"/>
      <c r="B690" s="232" t="str">
        <f>IF(LEN(A690)=0,"",INDEX('Smelter Reference List'!$A:$A,MATCH($A690,'Smelter Reference List'!$E:$E,0)))</f>
        <v/>
      </c>
      <c r="C690" s="297" t="str">
        <f>IF(LEN(A690)=0,"",INDEX('Smelter Reference List'!$C:$C,MATCH($A690,'Smelter Reference List'!$E:$E,0)))</f>
        <v/>
      </c>
      <c r="D690" s="161" t="str">
        <f ca="1">IF(ISERROR($S690),"",OFFSET('Smelter Reference List'!$C$4,$S690-4,0)&amp;"")</f>
        <v/>
      </c>
      <c r="E690" s="161" t="str">
        <f ca="1">IF(ISERROR($S690),"",OFFSET('Smelter Reference List'!$D$4,$S690-4,0)&amp;"")</f>
        <v/>
      </c>
      <c r="F690" s="161" t="str">
        <f ca="1">IF(ISERROR($S690),"",OFFSET('Smelter Reference List'!$E$4,$S690-4,0))</f>
        <v/>
      </c>
      <c r="G690" s="161" t="str">
        <f ca="1">IF(C690=$U$4,"Enter smelter details", IF(ISERROR($S690),"",OFFSET('Smelter Reference List'!$F$4,$S690-4,0)))</f>
        <v/>
      </c>
      <c r="H690" s="247" t="str">
        <f ca="1">IF(ISERROR($S690),"",OFFSET('Smelter Reference List'!$G$4,$S690-4,0))</f>
        <v/>
      </c>
      <c r="I690" s="248" t="str">
        <f ca="1">IF(ISERROR($S690),"",OFFSET('Smelter Reference List'!$H$4,$S690-4,0))</f>
        <v/>
      </c>
      <c r="J690" s="248" t="str">
        <f ca="1">IF(ISERROR($S690),"",OFFSET('Smelter Reference List'!$I$4,$S690-4,0))</f>
        <v/>
      </c>
      <c r="K690" s="245"/>
      <c r="L690" s="245"/>
      <c r="M690" s="245"/>
      <c r="N690" s="245"/>
      <c r="O690" s="245"/>
      <c r="P690" s="245"/>
      <c r="Q690" s="246"/>
      <c r="R690" s="233"/>
      <c r="S690" s="234" t="e">
        <f>IF(C690="",NA(),MATCH($B690&amp;$C690,'Smelter Reference List'!$J:$J,0))</f>
        <v>#N/A</v>
      </c>
      <c r="T690" s="235"/>
      <c r="U690" s="235">
        <f t="shared" ca="1" si="20"/>
        <v>0</v>
      </c>
      <c r="V690" s="235"/>
      <c r="W690" s="235"/>
      <c r="Y690" s="228" t="str">
        <f t="shared" si="21"/>
        <v/>
      </c>
    </row>
    <row r="691" spans="1:25" s="228" customFormat="1" ht="20.399999999999999">
      <c r="A691" s="257"/>
      <c r="B691" s="232" t="str">
        <f>IF(LEN(A691)=0,"",INDEX('Smelter Reference List'!$A:$A,MATCH($A691,'Smelter Reference List'!$E:$E,0)))</f>
        <v/>
      </c>
      <c r="C691" s="297" t="str">
        <f>IF(LEN(A691)=0,"",INDEX('Smelter Reference List'!$C:$C,MATCH($A691,'Smelter Reference List'!$E:$E,0)))</f>
        <v/>
      </c>
      <c r="D691" s="161" t="str">
        <f ca="1">IF(ISERROR($S691),"",OFFSET('Smelter Reference List'!$C$4,$S691-4,0)&amp;"")</f>
        <v/>
      </c>
      <c r="E691" s="161" t="str">
        <f ca="1">IF(ISERROR($S691),"",OFFSET('Smelter Reference List'!$D$4,$S691-4,0)&amp;"")</f>
        <v/>
      </c>
      <c r="F691" s="161" t="str">
        <f ca="1">IF(ISERROR($S691),"",OFFSET('Smelter Reference List'!$E$4,$S691-4,0))</f>
        <v/>
      </c>
      <c r="G691" s="161" t="str">
        <f ca="1">IF(C691=$U$4,"Enter smelter details", IF(ISERROR($S691),"",OFFSET('Smelter Reference List'!$F$4,$S691-4,0)))</f>
        <v/>
      </c>
      <c r="H691" s="247" t="str">
        <f ca="1">IF(ISERROR($S691),"",OFFSET('Smelter Reference List'!$G$4,$S691-4,0))</f>
        <v/>
      </c>
      <c r="I691" s="248" t="str">
        <f ca="1">IF(ISERROR($S691),"",OFFSET('Smelter Reference List'!$H$4,$S691-4,0))</f>
        <v/>
      </c>
      <c r="J691" s="248" t="str">
        <f ca="1">IF(ISERROR($S691),"",OFFSET('Smelter Reference List'!$I$4,$S691-4,0))</f>
        <v/>
      </c>
      <c r="K691" s="245"/>
      <c r="L691" s="245"/>
      <c r="M691" s="245"/>
      <c r="N691" s="245"/>
      <c r="O691" s="245"/>
      <c r="P691" s="245"/>
      <c r="Q691" s="246"/>
      <c r="R691" s="233"/>
      <c r="S691" s="234" t="e">
        <f>IF(C691="",NA(),MATCH($B691&amp;$C691,'Smelter Reference List'!$J:$J,0))</f>
        <v>#N/A</v>
      </c>
      <c r="T691" s="235"/>
      <c r="U691" s="235">
        <f t="shared" ca="1" si="20"/>
        <v>0</v>
      </c>
      <c r="V691" s="235"/>
      <c r="W691" s="235"/>
      <c r="Y691" s="228" t="str">
        <f t="shared" si="21"/>
        <v/>
      </c>
    </row>
    <row r="692" spans="1:25" s="228" customFormat="1" ht="20.399999999999999">
      <c r="A692" s="257"/>
      <c r="B692" s="232" t="str">
        <f>IF(LEN(A692)=0,"",INDEX('Smelter Reference List'!$A:$A,MATCH($A692,'Smelter Reference List'!$E:$E,0)))</f>
        <v/>
      </c>
      <c r="C692" s="297" t="str">
        <f>IF(LEN(A692)=0,"",INDEX('Smelter Reference List'!$C:$C,MATCH($A692,'Smelter Reference List'!$E:$E,0)))</f>
        <v/>
      </c>
      <c r="D692" s="161" t="str">
        <f ca="1">IF(ISERROR($S692),"",OFFSET('Smelter Reference List'!$C$4,$S692-4,0)&amp;"")</f>
        <v/>
      </c>
      <c r="E692" s="161" t="str">
        <f ca="1">IF(ISERROR($S692),"",OFFSET('Smelter Reference List'!$D$4,$S692-4,0)&amp;"")</f>
        <v/>
      </c>
      <c r="F692" s="161" t="str">
        <f ca="1">IF(ISERROR($S692),"",OFFSET('Smelter Reference List'!$E$4,$S692-4,0))</f>
        <v/>
      </c>
      <c r="G692" s="161" t="str">
        <f ca="1">IF(C692=$U$4,"Enter smelter details", IF(ISERROR($S692),"",OFFSET('Smelter Reference List'!$F$4,$S692-4,0)))</f>
        <v/>
      </c>
      <c r="H692" s="247" t="str">
        <f ca="1">IF(ISERROR($S692),"",OFFSET('Smelter Reference List'!$G$4,$S692-4,0))</f>
        <v/>
      </c>
      <c r="I692" s="248" t="str">
        <f ca="1">IF(ISERROR($S692),"",OFFSET('Smelter Reference List'!$H$4,$S692-4,0))</f>
        <v/>
      </c>
      <c r="J692" s="248" t="str">
        <f ca="1">IF(ISERROR($S692),"",OFFSET('Smelter Reference List'!$I$4,$S692-4,0))</f>
        <v/>
      </c>
      <c r="K692" s="245"/>
      <c r="L692" s="245"/>
      <c r="M692" s="245"/>
      <c r="N692" s="245"/>
      <c r="O692" s="245"/>
      <c r="P692" s="245"/>
      <c r="Q692" s="246"/>
      <c r="R692" s="233"/>
      <c r="S692" s="234" t="e">
        <f>IF(C692="",NA(),MATCH($B692&amp;$C692,'Smelter Reference List'!$J:$J,0))</f>
        <v>#N/A</v>
      </c>
      <c r="T692" s="235"/>
      <c r="U692" s="235">
        <f t="shared" ca="1" si="20"/>
        <v>0</v>
      </c>
      <c r="V692" s="235"/>
      <c r="W692" s="235"/>
      <c r="Y692" s="228" t="str">
        <f t="shared" si="21"/>
        <v/>
      </c>
    </row>
    <row r="693" spans="1:25" s="228" customFormat="1" ht="20.399999999999999">
      <c r="A693" s="257"/>
      <c r="B693" s="232" t="str">
        <f>IF(LEN(A693)=0,"",INDEX('Smelter Reference List'!$A:$A,MATCH($A693,'Smelter Reference List'!$E:$E,0)))</f>
        <v/>
      </c>
      <c r="C693" s="297" t="str">
        <f>IF(LEN(A693)=0,"",INDEX('Smelter Reference List'!$C:$C,MATCH($A693,'Smelter Reference List'!$E:$E,0)))</f>
        <v/>
      </c>
      <c r="D693" s="161" t="str">
        <f ca="1">IF(ISERROR($S693),"",OFFSET('Smelter Reference List'!$C$4,$S693-4,0)&amp;"")</f>
        <v/>
      </c>
      <c r="E693" s="161" t="str">
        <f ca="1">IF(ISERROR($S693),"",OFFSET('Smelter Reference List'!$D$4,$S693-4,0)&amp;"")</f>
        <v/>
      </c>
      <c r="F693" s="161" t="str">
        <f ca="1">IF(ISERROR($S693),"",OFFSET('Smelter Reference List'!$E$4,$S693-4,0))</f>
        <v/>
      </c>
      <c r="G693" s="161" t="str">
        <f ca="1">IF(C693=$U$4,"Enter smelter details", IF(ISERROR($S693),"",OFFSET('Smelter Reference List'!$F$4,$S693-4,0)))</f>
        <v/>
      </c>
      <c r="H693" s="247" t="str">
        <f ca="1">IF(ISERROR($S693),"",OFFSET('Smelter Reference List'!$G$4,$S693-4,0))</f>
        <v/>
      </c>
      <c r="I693" s="248" t="str">
        <f ca="1">IF(ISERROR($S693),"",OFFSET('Smelter Reference List'!$H$4,$S693-4,0))</f>
        <v/>
      </c>
      <c r="J693" s="248" t="str">
        <f ca="1">IF(ISERROR($S693),"",OFFSET('Smelter Reference List'!$I$4,$S693-4,0))</f>
        <v/>
      </c>
      <c r="K693" s="245"/>
      <c r="L693" s="245"/>
      <c r="M693" s="245"/>
      <c r="N693" s="245"/>
      <c r="O693" s="245"/>
      <c r="P693" s="245"/>
      <c r="Q693" s="246"/>
      <c r="R693" s="233"/>
      <c r="S693" s="234" t="e">
        <f>IF(C693="",NA(),MATCH($B693&amp;$C693,'Smelter Reference List'!$J:$J,0))</f>
        <v>#N/A</v>
      </c>
      <c r="T693" s="235"/>
      <c r="U693" s="235">
        <f t="shared" ca="1" si="20"/>
        <v>0</v>
      </c>
      <c r="V693" s="235"/>
      <c r="W693" s="235"/>
      <c r="Y693" s="228" t="str">
        <f t="shared" si="21"/>
        <v/>
      </c>
    </row>
    <row r="694" spans="1:25" s="228" customFormat="1" ht="20.399999999999999">
      <c r="A694" s="257"/>
      <c r="B694" s="232" t="str">
        <f>IF(LEN(A694)=0,"",INDEX('Smelter Reference List'!$A:$A,MATCH($A694,'Smelter Reference List'!$E:$E,0)))</f>
        <v/>
      </c>
      <c r="C694" s="297" t="str">
        <f>IF(LEN(A694)=0,"",INDEX('Smelter Reference List'!$C:$C,MATCH($A694,'Smelter Reference List'!$E:$E,0)))</f>
        <v/>
      </c>
      <c r="D694" s="161" t="str">
        <f ca="1">IF(ISERROR($S694),"",OFFSET('Smelter Reference List'!$C$4,$S694-4,0)&amp;"")</f>
        <v/>
      </c>
      <c r="E694" s="161" t="str">
        <f ca="1">IF(ISERROR($S694),"",OFFSET('Smelter Reference List'!$D$4,$S694-4,0)&amp;"")</f>
        <v/>
      </c>
      <c r="F694" s="161" t="str">
        <f ca="1">IF(ISERROR($S694),"",OFFSET('Smelter Reference List'!$E$4,$S694-4,0))</f>
        <v/>
      </c>
      <c r="G694" s="161" t="str">
        <f ca="1">IF(C694=$U$4,"Enter smelter details", IF(ISERROR($S694),"",OFFSET('Smelter Reference List'!$F$4,$S694-4,0)))</f>
        <v/>
      </c>
      <c r="H694" s="247" t="str">
        <f ca="1">IF(ISERROR($S694),"",OFFSET('Smelter Reference List'!$G$4,$S694-4,0))</f>
        <v/>
      </c>
      <c r="I694" s="248" t="str">
        <f ca="1">IF(ISERROR($S694),"",OFFSET('Smelter Reference List'!$H$4,$S694-4,0))</f>
        <v/>
      </c>
      <c r="J694" s="248" t="str">
        <f ca="1">IF(ISERROR($S694),"",OFFSET('Smelter Reference List'!$I$4,$S694-4,0))</f>
        <v/>
      </c>
      <c r="K694" s="245"/>
      <c r="L694" s="245"/>
      <c r="M694" s="245"/>
      <c r="N694" s="245"/>
      <c r="O694" s="245"/>
      <c r="P694" s="245"/>
      <c r="Q694" s="246"/>
      <c r="R694" s="233"/>
      <c r="S694" s="234" t="e">
        <f>IF(C694="",NA(),MATCH($B694&amp;$C694,'Smelter Reference List'!$J:$J,0))</f>
        <v>#N/A</v>
      </c>
      <c r="T694" s="235"/>
      <c r="U694" s="235">
        <f t="shared" ca="1" si="20"/>
        <v>0</v>
      </c>
      <c r="V694" s="235"/>
      <c r="W694" s="235"/>
      <c r="Y694" s="228" t="str">
        <f t="shared" si="21"/>
        <v/>
      </c>
    </row>
    <row r="695" spans="1:25" s="228" customFormat="1" ht="20.399999999999999">
      <c r="A695" s="257"/>
      <c r="B695" s="232" t="str">
        <f>IF(LEN(A695)=0,"",INDEX('Smelter Reference List'!$A:$A,MATCH($A695,'Smelter Reference List'!$E:$E,0)))</f>
        <v/>
      </c>
      <c r="C695" s="297" t="str">
        <f>IF(LEN(A695)=0,"",INDEX('Smelter Reference List'!$C:$C,MATCH($A695,'Smelter Reference List'!$E:$E,0)))</f>
        <v/>
      </c>
      <c r="D695" s="161" t="str">
        <f ca="1">IF(ISERROR($S695),"",OFFSET('Smelter Reference List'!$C$4,$S695-4,0)&amp;"")</f>
        <v/>
      </c>
      <c r="E695" s="161" t="str">
        <f ca="1">IF(ISERROR($S695),"",OFFSET('Smelter Reference List'!$D$4,$S695-4,0)&amp;"")</f>
        <v/>
      </c>
      <c r="F695" s="161" t="str">
        <f ca="1">IF(ISERROR($S695),"",OFFSET('Smelter Reference List'!$E$4,$S695-4,0))</f>
        <v/>
      </c>
      <c r="G695" s="161" t="str">
        <f ca="1">IF(C695=$U$4,"Enter smelter details", IF(ISERROR($S695),"",OFFSET('Smelter Reference List'!$F$4,$S695-4,0)))</f>
        <v/>
      </c>
      <c r="H695" s="247" t="str">
        <f ca="1">IF(ISERROR($S695),"",OFFSET('Smelter Reference List'!$G$4,$S695-4,0))</f>
        <v/>
      </c>
      <c r="I695" s="248" t="str">
        <f ca="1">IF(ISERROR($S695),"",OFFSET('Smelter Reference List'!$H$4,$S695-4,0))</f>
        <v/>
      </c>
      <c r="J695" s="248" t="str">
        <f ca="1">IF(ISERROR($S695),"",OFFSET('Smelter Reference List'!$I$4,$S695-4,0))</f>
        <v/>
      </c>
      <c r="K695" s="245"/>
      <c r="L695" s="245"/>
      <c r="M695" s="245"/>
      <c r="N695" s="245"/>
      <c r="O695" s="245"/>
      <c r="P695" s="245"/>
      <c r="Q695" s="246"/>
      <c r="R695" s="233"/>
      <c r="S695" s="234" t="e">
        <f>IF(C695="",NA(),MATCH($B695&amp;$C695,'Smelter Reference List'!$J:$J,0))</f>
        <v>#N/A</v>
      </c>
      <c r="T695" s="235"/>
      <c r="U695" s="235">
        <f t="shared" ca="1" si="20"/>
        <v>0</v>
      </c>
      <c r="V695" s="235"/>
      <c r="W695" s="235"/>
      <c r="Y695" s="228" t="str">
        <f t="shared" si="21"/>
        <v/>
      </c>
    </row>
    <row r="696" spans="1:25" s="228" customFormat="1" ht="20.399999999999999">
      <c r="A696" s="257"/>
      <c r="B696" s="232" t="str">
        <f>IF(LEN(A696)=0,"",INDEX('Smelter Reference List'!$A:$A,MATCH($A696,'Smelter Reference List'!$E:$E,0)))</f>
        <v/>
      </c>
      <c r="C696" s="297" t="str">
        <f>IF(LEN(A696)=0,"",INDEX('Smelter Reference List'!$C:$C,MATCH($A696,'Smelter Reference List'!$E:$E,0)))</f>
        <v/>
      </c>
      <c r="D696" s="161" t="str">
        <f ca="1">IF(ISERROR($S696),"",OFFSET('Smelter Reference List'!$C$4,$S696-4,0)&amp;"")</f>
        <v/>
      </c>
      <c r="E696" s="161" t="str">
        <f ca="1">IF(ISERROR($S696),"",OFFSET('Smelter Reference List'!$D$4,$S696-4,0)&amp;"")</f>
        <v/>
      </c>
      <c r="F696" s="161" t="str">
        <f ca="1">IF(ISERROR($S696),"",OFFSET('Smelter Reference List'!$E$4,$S696-4,0))</f>
        <v/>
      </c>
      <c r="G696" s="161" t="str">
        <f ca="1">IF(C696=$U$4,"Enter smelter details", IF(ISERROR($S696),"",OFFSET('Smelter Reference List'!$F$4,$S696-4,0)))</f>
        <v/>
      </c>
      <c r="H696" s="247" t="str">
        <f ca="1">IF(ISERROR($S696),"",OFFSET('Smelter Reference List'!$G$4,$S696-4,0))</f>
        <v/>
      </c>
      <c r="I696" s="248" t="str">
        <f ca="1">IF(ISERROR($S696),"",OFFSET('Smelter Reference List'!$H$4,$S696-4,0))</f>
        <v/>
      </c>
      <c r="J696" s="248" t="str">
        <f ca="1">IF(ISERROR($S696),"",OFFSET('Smelter Reference List'!$I$4,$S696-4,0))</f>
        <v/>
      </c>
      <c r="K696" s="245"/>
      <c r="L696" s="245"/>
      <c r="M696" s="245"/>
      <c r="N696" s="245"/>
      <c r="O696" s="245"/>
      <c r="P696" s="245"/>
      <c r="Q696" s="246"/>
      <c r="R696" s="233"/>
      <c r="S696" s="234" t="e">
        <f>IF(C696="",NA(),MATCH($B696&amp;$C696,'Smelter Reference List'!$J:$J,0))</f>
        <v>#N/A</v>
      </c>
      <c r="T696" s="235"/>
      <c r="U696" s="235">
        <f t="shared" ref="U696:U759" ca="1" si="22">IF(AND(C696="Smelter not listed",OR(LEN(D696)=0,LEN(E696)=0)),1,0)</f>
        <v>0</v>
      </c>
      <c r="V696" s="235"/>
      <c r="W696" s="235"/>
      <c r="Y696" s="228" t="str">
        <f t="shared" ref="Y696:Y759" si="23">B696&amp;C696</f>
        <v/>
      </c>
    </row>
    <row r="697" spans="1:25" s="228" customFormat="1" ht="20.399999999999999">
      <c r="A697" s="257"/>
      <c r="B697" s="232" t="str">
        <f>IF(LEN(A697)=0,"",INDEX('Smelter Reference List'!$A:$A,MATCH($A697,'Smelter Reference List'!$E:$E,0)))</f>
        <v/>
      </c>
      <c r="C697" s="297" t="str">
        <f>IF(LEN(A697)=0,"",INDEX('Smelter Reference List'!$C:$C,MATCH($A697,'Smelter Reference List'!$E:$E,0)))</f>
        <v/>
      </c>
      <c r="D697" s="161" t="str">
        <f ca="1">IF(ISERROR($S697),"",OFFSET('Smelter Reference List'!$C$4,$S697-4,0)&amp;"")</f>
        <v/>
      </c>
      <c r="E697" s="161" t="str">
        <f ca="1">IF(ISERROR($S697),"",OFFSET('Smelter Reference List'!$D$4,$S697-4,0)&amp;"")</f>
        <v/>
      </c>
      <c r="F697" s="161" t="str">
        <f ca="1">IF(ISERROR($S697),"",OFFSET('Smelter Reference List'!$E$4,$S697-4,0))</f>
        <v/>
      </c>
      <c r="G697" s="161" t="str">
        <f ca="1">IF(C697=$U$4,"Enter smelter details", IF(ISERROR($S697),"",OFFSET('Smelter Reference List'!$F$4,$S697-4,0)))</f>
        <v/>
      </c>
      <c r="H697" s="247" t="str">
        <f ca="1">IF(ISERROR($S697),"",OFFSET('Smelter Reference List'!$G$4,$S697-4,0))</f>
        <v/>
      </c>
      <c r="I697" s="248" t="str">
        <f ca="1">IF(ISERROR($S697),"",OFFSET('Smelter Reference List'!$H$4,$S697-4,0))</f>
        <v/>
      </c>
      <c r="J697" s="248" t="str">
        <f ca="1">IF(ISERROR($S697),"",OFFSET('Smelter Reference List'!$I$4,$S697-4,0))</f>
        <v/>
      </c>
      <c r="K697" s="245"/>
      <c r="L697" s="245"/>
      <c r="M697" s="245"/>
      <c r="N697" s="245"/>
      <c r="O697" s="245"/>
      <c r="P697" s="245"/>
      <c r="Q697" s="246"/>
      <c r="R697" s="233"/>
      <c r="S697" s="234" t="e">
        <f>IF(C697="",NA(),MATCH($B697&amp;$C697,'Smelter Reference List'!$J:$J,0))</f>
        <v>#N/A</v>
      </c>
      <c r="T697" s="235"/>
      <c r="U697" s="235">
        <f t="shared" ca="1" si="22"/>
        <v>0</v>
      </c>
      <c r="V697" s="235"/>
      <c r="W697" s="235"/>
      <c r="Y697" s="228" t="str">
        <f t="shared" si="23"/>
        <v/>
      </c>
    </row>
    <row r="698" spans="1:25" s="228" customFormat="1" ht="20.399999999999999">
      <c r="A698" s="257"/>
      <c r="B698" s="232" t="str">
        <f>IF(LEN(A698)=0,"",INDEX('Smelter Reference List'!$A:$A,MATCH($A698,'Smelter Reference List'!$E:$E,0)))</f>
        <v/>
      </c>
      <c r="C698" s="297" t="str">
        <f>IF(LEN(A698)=0,"",INDEX('Smelter Reference List'!$C:$C,MATCH($A698,'Smelter Reference List'!$E:$E,0)))</f>
        <v/>
      </c>
      <c r="D698" s="161" t="str">
        <f ca="1">IF(ISERROR($S698),"",OFFSET('Smelter Reference List'!$C$4,$S698-4,0)&amp;"")</f>
        <v/>
      </c>
      <c r="E698" s="161" t="str">
        <f ca="1">IF(ISERROR($S698),"",OFFSET('Smelter Reference List'!$D$4,$S698-4,0)&amp;"")</f>
        <v/>
      </c>
      <c r="F698" s="161" t="str">
        <f ca="1">IF(ISERROR($S698),"",OFFSET('Smelter Reference List'!$E$4,$S698-4,0))</f>
        <v/>
      </c>
      <c r="G698" s="161" t="str">
        <f ca="1">IF(C698=$U$4,"Enter smelter details", IF(ISERROR($S698),"",OFFSET('Smelter Reference List'!$F$4,$S698-4,0)))</f>
        <v/>
      </c>
      <c r="H698" s="247" t="str">
        <f ca="1">IF(ISERROR($S698),"",OFFSET('Smelter Reference List'!$G$4,$S698-4,0))</f>
        <v/>
      </c>
      <c r="I698" s="248" t="str">
        <f ca="1">IF(ISERROR($S698),"",OFFSET('Smelter Reference List'!$H$4,$S698-4,0))</f>
        <v/>
      </c>
      <c r="J698" s="248" t="str">
        <f ca="1">IF(ISERROR($S698),"",OFFSET('Smelter Reference List'!$I$4,$S698-4,0))</f>
        <v/>
      </c>
      <c r="K698" s="245"/>
      <c r="L698" s="245"/>
      <c r="M698" s="245"/>
      <c r="N698" s="245"/>
      <c r="O698" s="245"/>
      <c r="P698" s="245"/>
      <c r="Q698" s="246"/>
      <c r="R698" s="233"/>
      <c r="S698" s="234" t="e">
        <f>IF(C698="",NA(),MATCH($B698&amp;$C698,'Smelter Reference List'!$J:$J,0))</f>
        <v>#N/A</v>
      </c>
      <c r="T698" s="235"/>
      <c r="U698" s="235">
        <f t="shared" ca="1" si="22"/>
        <v>0</v>
      </c>
      <c r="V698" s="235"/>
      <c r="W698" s="235"/>
      <c r="Y698" s="228" t="str">
        <f t="shared" si="23"/>
        <v/>
      </c>
    </row>
    <row r="699" spans="1:25" s="228" customFormat="1" ht="20.399999999999999">
      <c r="A699" s="257"/>
      <c r="B699" s="232" t="str">
        <f>IF(LEN(A699)=0,"",INDEX('Smelter Reference List'!$A:$A,MATCH($A699,'Smelter Reference List'!$E:$E,0)))</f>
        <v/>
      </c>
      <c r="C699" s="297" t="str">
        <f>IF(LEN(A699)=0,"",INDEX('Smelter Reference List'!$C:$C,MATCH($A699,'Smelter Reference List'!$E:$E,0)))</f>
        <v/>
      </c>
      <c r="D699" s="161" t="str">
        <f ca="1">IF(ISERROR($S699),"",OFFSET('Smelter Reference List'!$C$4,$S699-4,0)&amp;"")</f>
        <v/>
      </c>
      <c r="E699" s="161" t="str">
        <f ca="1">IF(ISERROR($S699),"",OFFSET('Smelter Reference List'!$D$4,$S699-4,0)&amp;"")</f>
        <v/>
      </c>
      <c r="F699" s="161" t="str">
        <f ca="1">IF(ISERROR($S699),"",OFFSET('Smelter Reference List'!$E$4,$S699-4,0))</f>
        <v/>
      </c>
      <c r="G699" s="161" t="str">
        <f ca="1">IF(C699=$U$4,"Enter smelter details", IF(ISERROR($S699),"",OFFSET('Smelter Reference List'!$F$4,$S699-4,0)))</f>
        <v/>
      </c>
      <c r="H699" s="247" t="str">
        <f ca="1">IF(ISERROR($S699),"",OFFSET('Smelter Reference List'!$G$4,$S699-4,0))</f>
        <v/>
      </c>
      <c r="I699" s="248" t="str">
        <f ca="1">IF(ISERROR($S699),"",OFFSET('Smelter Reference List'!$H$4,$S699-4,0))</f>
        <v/>
      </c>
      <c r="J699" s="248" t="str">
        <f ca="1">IF(ISERROR($S699),"",OFFSET('Smelter Reference List'!$I$4,$S699-4,0))</f>
        <v/>
      </c>
      <c r="K699" s="245"/>
      <c r="L699" s="245"/>
      <c r="M699" s="245"/>
      <c r="N699" s="245"/>
      <c r="O699" s="245"/>
      <c r="P699" s="245"/>
      <c r="Q699" s="246"/>
      <c r="R699" s="233"/>
      <c r="S699" s="234" t="e">
        <f>IF(C699="",NA(),MATCH($B699&amp;$C699,'Smelter Reference List'!$J:$J,0))</f>
        <v>#N/A</v>
      </c>
      <c r="T699" s="235"/>
      <c r="U699" s="235">
        <f t="shared" ca="1" si="22"/>
        <v>0</v>
      </c>
      <c r="V699" s="235"/>
      <c r="W699" s="235"/>
      <c r="Y699" s="228" t="str">
        <f t="shared" si="23"/>
        <v/>
      </c>
    </row>
    <row r="700" spans="1:25" s="228" customFormat="1" ht="20.399999999999999">
      <c r="A700" s="257"/>
      <c r="B700" s="232" t="str">
        <f>IF(LEN(A700)=0,"",INDEX('Smelter Reference List'!$A:$A,MATCH($A700,'Smelter Reference List'!$E:$E,0)))</f>
        <v/>
      </c>
      <c r="C700" s="297" t="str">
        <f>IF(LEN(A700)=0,"",INDEX('Smelter Reference List'!$C:$C,MATCH($A700,'Smelter Reference List'!$E:$E,0)))</f>
        <v/>
      </c>
      <c r="D700" s="161" t="str">
        <f ca="1">IF(ISERROR($S700),"",OFFSET('Smelter Reference List'!$C$4,$S700-4,0)&amp;"")</f>
        <v/>
      </c>
      <c r="E700" s="161" t="str">
        <f ca="1">IF(ISERROR($S700),"",OFFSET('Smelter Reference List'!$D$4,$S700-4,0)&amp;"")</f>
        <v/>
      </c>
      <c r="F700" s="161" t="str">
        <f ca="1">IF(ISERROR($S700),"",OFFSET('Smelter Reference List'!$E$4,$S700-4,0))</f>
        <v/>
      </c>
      <c r="G700" s="161" t="str">
        <f ca="1">IF(C700=$U$4,"Enter smelter details", IF(ISERROR($S700),"",OFFSET('Smelter Reference List'!$F$4,$S700-4,0)))</f>
        <v/>
      </c>
      <c r="H700" s="247" t="str">
        <f ca="1">IF(ISERROR($S700),"",OFFSET('Smelter Reference List'!$G$4,$S700-4,0))</f>
        <v/>
      </c>
      <c r="I700" s="248" t="str">
        <f ca="1">IF(ISERROR($S700),"",OFFSET('Smelter Reference List'!$H$4,$S700-4,0))</f>
        <v/>
      </c>
      <c r="J700" s="248" t="str">
        <f ca="1">IF(ISERROR($S700),"",OFFSET('Smelter Reference List'!$I$4,$S700-4,0))</f>
        <v/>
      </c>
      <c r="K700" s="245"/>
      <c r="L700" s="245"/>
      <c r="M700" s="245"/>
      <c r="N700" s="245"/>
      <c r="O700" s="245"/>
      <c r="P700" s="245"/>
      <c r="Q700" s="246"/>
      <c r="R700" s="233"/>
      <c r="S700" s="234" t="e">
        <f>IF(C700="",NA(),MATCH($B700&amp;$C700,'Smelter Reference List'!$J:$J,0))</f>
        <v>#N/A</v>
      </c>
      <c r="T700" s="235"/>
      <c r="U700" s="235">
        <f t="shared" ca="1" si="22"/>
        <v>0</v>
      </c>
      <c r="V700" s="235"/>
      <c r="W700" s="235"/>
      <c r="Y700" s="228" t="str">
        <f t="shared" si="23"/>
        <v/>
      </c>
    </row>
    <row r="701" spans="1:25" s="228" customFormat="1" ht="20.399999999999999">
      <c r="A701" s="257"/>
      <c r="B701" s="232" t="str">
        <f>IF(LEN(A701)=0,"",INDEX('Smelter Reference List'!$A:$A,MATCH($A701,'Smelter Reference List'!$E:$E,0)))</f>
        <v/>
      </c>
      <c r="C701" s="297" t="str">
        <f>IF(LEN(A701)=0,"",INDEX('Smelter Reference List'!$C:$C,MATCH($A701,'Smelter Reference List'!$E:$E,0)))</f>
        <v/>
      </c>
      <c r="D701" s="161" t="str">
        <f ca="1">IF(ISERROR($S701),"",OFFSET('Smelter Reference List'!$C$4,$S701-4,0)&amp;"")</f>
        <v/>
      </c>
      <c r="E701" s="161" t="str">
        <f ca="1">IF(ISERROR($S701),"",OFFSET('Smelter Reference List'!$D$4,$S701-4,0)&amp;"")</f>
        <v/>
      </c>
      <c r="F701" s="161" t="str">
        <f ca="1">IF(ISERROR($S701),"",OFFSET('Smelter Reference List'!$E$4,$S701-4,0))</f>
        <v/>
      </c>
      <c r="G701" s="161" t="str">
        <f ca="1">IF(C701=$U$4,"Enter smelter details", IF(ISERROR($S701),"",OFFSET('Smelter Reference List'!$F$4,$S701-4,0)))</f>
        <v/>
      </c>
      <c r="H701" s="247" t="str">
        <f ca="1">IF(ISERROR($S701),"",OFFSET('Smelter Reference List'!$G$4,$S701-4,0))</f>
        <v/>
      </c>
      <c r="I701" s="248" t="str">
        <f ca="1">IF(ISERROR($S701),"",OFFSET('Smelter Reference List'!$H$4,$S701-4,0))</f>
        <v/>
      </c>
      <c r="J701" s="248" t="str">
        <f ca="1">IF(ISERROR($S701),"",OFFSET('Smelter Reference List'!$I$4,$S701-4,0))</f>
        <v/>
      </c>
      <c r="K701" s="245"/>
      <c r="L701" s="245"/>
      <c r="M701" s="245"/>
      <c r="N701" s="245"/>
      <c r="O701" s="245"/>
      <c r="P701" s="245"/>
      <c r="Q701" s="246"/>
      <c r="R701" s="233"/>
      <c r="S701" s="234" t="e">
        <f>IF(C701="",NA(),MATCH($B701&amp;$C701,'Smelter Reference List'!$J:$J,0))</f>
        <v>#N/A</v>
      </c>
      <c r="T701" s="235"/>
      <c r="U701" s="235">
        <f t="shared" ca="1" si="22"/>
        <v>0</v>
      </c>
      <c r="V701" s="235"/>
      <c r="W701" s="235"/>
      <c r="Y701" s="228" t="str">
        <f t="shared" si="23"/>
        <v/>
      </c>
    </row>
    <row r="702" spans="1:25" s="228" customFormat="1" ht="20.399999999999999">
      <c r="A702" s="257"/>
      <c r="B702" s="232" t="str">
        <f>IF(LEN(A702)=0,"",INDEX('Smelter Reference List'!$A:$A,MATCH($A702,'Smelter Reference List'!$E:$E,0)))</f>
        <v/>
      </c>
      <c r="C702" s="297" t="str">
        <f>IF(LEN(A702)=0,"",INDEX('Smelter Reference List'!$C:$C,MATCH($A702,'Smelter Reference List'!$E:$E,0)))</f>
        <v/>
      </c>
      <c r="D702" s="161" t="str">
        <f ca="1">IF(ISERROR($S702),"",OFFSET('Smelter Reference List'!$C$4,$S702-4,0)&amp;"")</f>
        <v/>
      </c>
      <c r="E702" s="161" t="str">
        <f ca="1">IF(ISERROR($S702),"",OFFSET('Smelter Reference List'!$D$4,$S702-4,0)&amp;"")</f>
        <v/>
      </c>
      <c r="F702" s="161" t="str">
        <f ca="1">IF(ISERROR($S702),"",OFFSET('Smelter Reference List'!$E$4,$S702-4,0))</f>
        <v/>
      </c>
      <c r="G702" s="161" t="str">
        <f ca="1">IF(C702=$U$4,"Enter smelter details", IF(ISERROR($S702),"",OFFSET('Smelter Reference List'!$F$4,$S702-4,0)))</f>
        <v/>
      </c>
      <c r="H702" s="247" t="str">
        <f ca="1">IF(ISERROR($S702),"",OFFSET('Smelter Reference List'!$G$4,$S702-4,0))</f>
        <v/>
      </c>
      <c r="I702" s="248" t="str">
        <f ca="1">IF(ISERROR($S702),"",OFFSET('Smelter Reference List'!$H$4,$S702-4,0))</f>
        <v/>
      </c>
      <c r="J702" s="248" t="str">
        <f ca="1">IF(ISERROR($S702),"",OFFSET('Smelter Reference List'!$I$4,$S702-4,0))</f>
        <v/>
      </c>
      <c r="K702" s="245"/>
      <c r="L702" s="245"/>
      <c r="M702" s="245"/>
      <c r="N702" s="245"/>
      <c r="O702" s="245"/>
      <c r="P702" s="245"/>
      <c r="Q702" s="246"/>
      <c r="R702" s="233"/>
      <c r="S702" s="234" t="e">
        <f>IF(C702="",NA(),MATCH($B702&amp;$C702,'Smelter Reference List'!$J:$J,0))</f>
        <v>#N/A</v>
      </c>
      <c r="T702" s="235"/>
      <c r="U702" s="235">
        <f t="shared" ca="1" si="22"/>
        <v>0</v>
      </c>
      <c r="V702" s="235"/>
      <c r="W702" s="235"/>
      <c r="Y702" s="228" t="str">
        <f t="shared" si="23"/>
        <v/>
      </c>
    </row>
    <row r="703" spans="1:25" s="228" customFormat="1" ht="20.399999999999999">
      <c r="A703" s="257"/>
      <c r="B703" s="232" t="str">
        <f>IF(LEN(A703)=0,"",INDEX('Smelter Reference List'!$A:$A,MATCH($A703,'Smelter Reference List'!$E:$E,0)))</f>
        <v/>
      </c>
      <c r="C703" s="297" t="str">
        <f>IF(LEN(A703)=0,"",INDEX('Smelter Reference List'!$C:$C,MATCH($A703,'Smelter Reference List'!$E:$E,0)))</f>
        <v/>
      </c>
      <c r="D703" s="161" t="str">
        <f ca="1">IF(ISERROR($S703),"",OFFSET('Smelter Reference List'!$C$4,$S703-4,0)&amp;"")</f>
        <v/>
      </c>
      <c r="E703" s="161" t="str">
        <f ca="1">IF(ISERROR($S703),"",OFFSET('Smelter Reference List'!$D$4,$S703-4,0)&amp;"")</f>
        <v/>
      </c>
      <c r="F703" s="161" t="str">
        <f ca="1">IF(ISERROR($S703),"",OFFSET('Smelter Reference List'!$E$4,$S703-4,0))</f>
        <v/>
      </c>
      <c r="G703" s="161" t="str">
        <f ca="1">IF(C703=$U$4,"Enter smelter details", IF(ISERROR($S703),"",OFFSET('Smelter Reference List'!$F$4,$S703-4,0)))</f>
        <v/>
      </c>
      <c r="H703" s="247" t="str">
        <f ca="1">IF(ISERROR($S703),"",OFFSET('Smelter Reference List'!$G$4,$S703-4,0))</f>
        <v/>
      </c>
      <c r="I703" s="248" t="str">
        <f ca="1">IF(ISERROR($S703),"",OFFSET('Smelter Reference List'!$H$4,$S703-4,0))</f>
        <v/>
      </c>
      <c r="J703" s="248" t="str">
        <f ca="1">IF(ISERROR($S703),"",OFFSET('Smelter Reference List'!$I$4,$S703-4,0))</f>
        <v/>
      </c>
      <c r="K703" s="245"/>
      <c r="L703" s="245"/>
      <c r="M703" s="245"/>
      <c r="N703" s="245"/>
      <c r="O703" s="245"/>
      <c r="P703" s="245"/>
      <c r="Q703" s="246"/>
      <c r="R703" s="233"/>
      <c r="S703" s="234" t="e">
        <f>IF(C703="",NA(),MATCH($B703&amp;$C703,'Smelter Reference List'!$J:$J,0))</f>
        <v>#N/A</v>
      </c>
      <c r="T703" s="235"/>
      <c r="U703" s="235">
        <f t="shared" ca="1" si="22"/>
        <v>0</v>
      </c>
      <c r="V703" s="235"/>
      <c r="W703" s="235"/>
      <c r="Y703" s="228" t="str">
        <f t="shared" si="23"/>
        <v/>
      </c>
    </row>
    <row r="704" spans="1:25" s="228" customFormat="1" ht="20.399999999999999">
      <c r="A704" s="257"/>
      <c r="B704" s="232" t="str">
        <f>IF(LEN(A704)=0,"",INDEX('Smelter Reference List'!$A:$A,MATCH($A704,'Smelter Reference List'!$E:$E,0)))</f>
        <v/>
      </c>
      <c r="C704" s="297" t="str">
        <f>IF(LEN(A704)=0,"",INDEX('Smelter Reference List'!$C:$C,MATCH($A704,'Smelter Reference List'!$E:$E,0)))</f>
        <v/>
      </c>
      <c r="D704" s="161" t="str">
        <f ca="1">IF(ISERROR($S704),"",OFFSET('Smelter Reference List'!$C$4,$S704-4,0)&amp;"")</f>
        <v/>
      </c>
      <c r="E704" s="161" t="str">
        <f ca="1">IF(ISERROR($S704),"",OFFSET('Smelter Reference List'!$D$4,$S704-4,0)&amp;"")</f>
        <v/>
      </c>
      <c r="F704" s="161" t="str">
        <f ca="1">IF(ISERROR($S704),"",OFFSET('Smelter Reference List'!$E$4,$S704-4,0))</f>
        <v/>
      </c>
      <c r="G704" s="161" t="str">
        <f ca="1">IF(C704=$U$4,"Enter smelter details", IF(ISERROR($S704),"",OFFSET('Smelter Reference List'!$F$4,$S704-4,0)))</f>
        <v/>
      </c>
      <c r="H704" s="247" t="str">
        <f ca="1">IF(ISERROR($S704),"",OFFSET('Smelter Reference List'!$G$4,$S704-4,0))</f>
        <v/>
      </c>
      <c r="I704" s="248" t="str">
        <f ca="1">IF(ISERROR($S704),"",OFFSET('Smelter Reference List'!$H$4,$S704-4,0))</f>
        <v/>
      </c>
      <c r="J704" s="248" t="str">
        <f ca="1">IF(ISERROR($S704),"",OFFSET('Smelter Reference List'!$I$4,$S704-4,0))</f>
        <v/>
      </c>
      <c r="K704" s="245"/>
      <c r="L704" s="245"/>
      <c r="M704" s="245"/>
      <c r="N704" s="245"/>
      <c r="O704" s="245"/>
      <c r="P704" s="245"/>
      <c r="Q704" s="246"/>
      <c r="R704" s="233"/>
      <c r="S704" s="234" t="e">
        <f>IF(C704="",NA(),MATCH($B704&amp;$C704,'Smelter Reference List'!$J:$J,0))</f>
        <v>#N/A</v>
      </c>
      <c r="T704" s="235"/>
      <c r="U704" s="235">
        <f t="shared" ca="1" si="22"/>
        <v>0</v>
      </c>
      <c r="V704" s="235"/>
      <c r="W704" s="235"/>
      <c r="Y704" s="228" t="str">
        <f t="shared" si="23"/>
        <v/>
      </c>
    </row>
    <row r="705" spans="1:25" s="228" customFormat="1" ht="20.399999999999999">
      <c r="A705" s="257"/>
      <c r="B705" s="232" t="str">
        <f>IF(LEN(A705)=0,"",INDEX('Smelter Reference List'!$A:$A,MATCH($A705,'Smelter Reference List'!$E:$E,0)))</f>
        <v/>
      </c>
      <c r="C705" s="297" t="str">
        <f>IF(LEN(A705)=0,"",INDEX('Smelter Reference List'!$C:$C,MATCH($A705,'Smelter Reference List'!$E:$E,0)))</f>
        <v/>
      </c>
      <c r="D705" s="161" t="str">
        <f ca="1">IF(ISERROR($S705),"",OFFSET('Smelter Reference List'!$C$4,$S705-4,0)&amp;"")</f>
        <v/>
      </c>
      <c r="E705" s="161" t="str">
        <f ca="1">IF(ISERROR($S705),"",OFFSET('Smelter Reference List'!$D$4,$S705-4,0)&amp;"")</f>
        <v/>
      </c>
      <c r="F705" s="161" t="str">
        <f ca="1">IF(ISERROR($S705),"",OFFSET('Smelter Reference List'!$E$4,$S705-4,0))</f>
        <v/>
      </c>
      <c r="G705" s="161" t="str">
        <f ca="1">IF(C705=$U$4,"Enter smelter details", IF(ISERROR($S705),"",OFFSET('Smelter Reference List'!$F$4,$S705-4,0)))</f>
        <v/>
      </c>
      <c r="H705" s="247" t="str">
        <f ca="1">IF(ISERROR($S705),"",OFFSET('Smelter Reference List'!$G$4,$S705-4,0))</f>
        <v/>
      </c>
      <c r="I705" s="248" t="str">
        <f ca="1">IF(ISERROR($S705),"",OFFSET('Smelter Reference List'!$H$4,$S705-4,0))</f>
        <v/>
      </c>
      <c r="J705" s="248" t="str">
        <f ca="1">IF(ISERROR($S705),"",OFFSET('Smelter Reference List'!$I$4,$S705-4,0))</f>
        <v/>
      </c>
      <c r="K705" s="245"/>
      <c r="L705" s="245"/>
      <c r="M705" s="245"/>
      <c r="N705" s="245"/>
      <c r="O705" s="245"/>
      <c r="P705" s="245"/>
      <c r="Q705" s="246"/>
      <c r="R705" s="233"/>
      <c r="S705" s="234" t="e">
        <f>IF(C705="",NA(),MATCH($B705&amp;$C705,'Smelter Reference List'!$J:$J,0))</f>
        <v>#N/A</v>
      </c>
      <c r="T705" s="235"/>
      <c r="U705" s="235">
        <f t="shared" ca="1" si="22"/>
        <v>0</v>
      </c>
      <c r="V705" s="235"/>
      <c r="W705" s="235"/>
      <c r="Y705" s="228" t="str">
        <f t="shared" si="23"/>
        <v/>
      </c>
    </row>
    <row r="706" spans="1:25" s="228" customFormat="1" ht="20.399999999999999">
      <c r="A706" s="257"/>
      <c r="B706" s="232" t="str">
        <f>IF(LEN(A706)=0,"",INDEX('Smelter Reference List'!$A:$A,MATCH($A706,'Smelter Reference List'!$E:$E,0)))</f>
        <v/>
      </c>
      <c r="C706" s="297" t="str">
        <f>IF(LEN(A706)=0,"",INDEX('Smelter Reference List'!$C:$C,MATCH($A706,'Smelter Reference List'!$E:$E,0)))</f>
        <v/>
      </c>
      <c r="D706" s="161" t="str">
        <f ca="1">IF(ISERROR($S706),"",OFFSET('Smelter Reference List'!$C$4,$S706-4,0)&amp;"")</f>
        <v/>
      </c>
      <c r="E706" s="161" t="str">
        <f ca="1">IF(ISERROR($S706),"",OFFSET('Smelter Reference List'!$D$4,$S706-4,0)&amp;"")</f>
        <v/>
      </c>
      <c r="F706" s="161" t="str">
        <f ca="1">IF(ISERROR($S706),"",OFFSET('Smelter Reference List'!$E$4,$S706-4,0))</f>
        <v/>
      </c>
      <c r="G706" s="161" t="str">
        <f ca="1">IF(C706=$U$4,"Enter smelter details", IF(ISERROR($S706),"",OFFSET('Smelter Reference List'!$F$4,$S706-4,0)))</f>
        <v/>
      </c>
      <c r="H706" s="247" t="str">
        <f ca="1">IF(ISERROR($S706),"",OFFSET('Smelter Reference List'!$G$4,$S706-4,0))</f>
        <v/>
      </c>
      <c r="I706" s="248" t="str">
        <f ca="1">IF(ISERROR($S706),"",OFFSET('Smelter Reference List'!$H$4,$S706-4,0))</f>
        <v/>
      </c>
      <c r="J706" s="248" t="str">
        <f ca="1">IF(ISERROR($S706),"",OFFSET('Smelter Reference List'!$I$4,$S706-4,0))</f>
        <v/>
      </c>
      <c r="K706" s="245"/>
      <c r="L706" s="245"/>
      <c r="M706" s="245"/>
      <c r="N706" s="245"/>
      <c r="O706" s="245"/>
      <c r="P706" s="245"/>
      <c r="Q706" s="246"/>
      <c r="R706" s="233"/>
      <c r="S706" s="234" t="e">
        <f>IF(C706="",NA(),MATCH($B706&amp;$C706,'Smelter Reference List'!$J:$J,0))</f>
        <v>#N/A</v>
      </c>
      <c r="T706" s="235"/>
      <c r="U706" s="235">
        <f t="shared" ca="1" si="22"/>
        <v>0</v>
      </c>
      <c r="V706" s="235"/>
      <c r="W706" s="235"/>
      <c r="Y706" s="228" t="str">
        <f t="shared" si="23"/>
        <v/>
      </c>
    </row>
    <row r="707" spans="1:25" s="228" customFormat="1" ht="20.399999999999999">
      <c r="A707" s="257"/>
      <c r="B707" s="232" t="str">
        <f>IF(LEN(A707)=0,"",INDEX('Smelter Reference List'!$A:$A,MATCH($A707,'Smelter Reference List'!$E:$E,0)))</f>
        <v/>
      </c>
      <c r="C707" s="297" t="str">
        <f>IF(LEN(A707)=0,"",INDEX('Smelter Reference List'!$C:$C,MATCH($A707,'Smelter Reference List'!$E:$E,0)))</f>
        <v/>
      </c>
      <c r="D707" s="161" t="str">
        <f ca="1">IF(ISERROR($S707),"",OFFSET('Smelter Reference List'!$C$4,$S707-4,0)&amp;"")</f>
        <v/>
      </c>
      <c r="E707" s="161" t="str">
        <f ca="1">IF(ISERROR($S707),"",OFFSET('Smelter Reference List'!$D$4,$S707-4,0)&amp;"")</f>
        <v/>
      </c>
      <c r="F707" s="161" t="str">
        <f ca="1">IF(ISERROR($S707),"",OFFSET('Smelter Reference List'!$E$4,$S707-4,0))</f>
        <v/>
      </c>
      <c r="G707" s="161" t="str">
        <f ca="1">IF(C707=$U$4,"Enter smelter details", IF(ISERROR($S707),"",OFFSET('Smelter Reference List'!$F$4,$S707-4,0)))</f>
        <v/>
      </c>
      <c r="H707" s="247" t="str">
        <f ca="1">IF(ISERROR($S707),"",OFFSET('Smelter Reference List'!$G$4,$S707-4,0))</f>
        <v/>
      </c>
      <c r="I707" s="248" t="str">
        <f ca="1">IF(ISERROR($S707),"",OFFSET('Smelter Reference List'!$H$4,$S707-4,0))</f>
        <v/>
      </c>
      <c r="J707" s="248" t="str">
        <f ca="1">IF(ISERROR($S707),"",OFFSET('Smelter Reference List'!$I$4,$S707-4,0))</f>
        <v/>
      </c>
      <c r="K707" s="245"/>
      <c r="L707" s="245"/>
      <c r="M707" s="245"/>
      <c r="N707" s="245"/>
      <c r="O707" s="245"/>
      <c r="P707" s="245"/>
      <c r="Q707" s="246"/>
      <c r="R707" s="233"/>
      <c r="S707" s="234" t="e">
        <f>IF(C707="",NA(),MATCH($B707&amp;$C707,'Smelter Reference List'!$J:$J,0))</f>
        <v>#N/A</v>
      </c>
      <c r="T707" s="235"/>
      <c r="U707" s="235">
        <f t="shared" ca="1" si="22"/>
        <v>0</v>
      </c>
      <c r="V707" s="235"/>
      <c r="W707" s="235"/>
      <c r="Y707" s="228" t="str">
        <f t="shared" si="23"/>
        <v/>
      </c>
    </row>
    <row r="708" spans="1:25" s="228" customFormat="1" ht="20.399999999999999">
      <c r="A708" s="257"/>
      <c r="B708" s="232" t="str">
        <f>IF(LEN(A708)=0,"",INDEX('Smelter Reference List'!$A:$A,MATCH($A708,'Smelter Reference List'!$E:$E,0)))</f>
        <v/>
      </c>
      <c r="C708" s="297" t="str">
        <f>IF(LEN(A708)=0,"",INDEX('Smelter Reference List'!$C:$C,MATCH($A708,'Smelter Reference List'!$E:$E,0)))</f>
        <v/>
      </c>
      <c r="D708" s="161" t="str">
        <f ca="1">IF(ISERROR($S708),"",OFFSET('Smelter Reference List'!$C$4,$S708-4,0)&amp;"")</f>
        <v/>
      </c>
      <c r="E708" s="161" t="str">
        <f ca="1">IF(ISERROR($S708),"",OFFSET('Smelter Reference List'!$D$4,$S708-4,0)&amp;"")</f>
        <v/>
      </c>
      <c r="F708" s="161" t="str">
        <f ca="1">IF(ISERROR($S708),"",OFFSET('Smelter Reference List'!$E$4,$S708-4,0))</f>
        <v/>
      </c>
      <c r="G708" s="161" t="str">
        <f ca="1">IF(C708=$U$4,"Enter smelter details", IF(ISERROR($S708),"",OFFSET('Smelter Reference List'!$F$4,$S708-4,0)))</f>
        <v/>
      </c>
      <c r="H708" s="247" t="str">
        <f ca="1">IF(ISERROR($S708),"",OFFSET('Smelter Reference List'!$G$4,$S708-4,0))</f>
        <v/>
      </c>
      <c r="I708" s="248" t="str">
        <f ca="1">IF(ISERROR($S708),"",OFFSET('Smelter Reference List'!$H$4,$S708-4,0))</f>
        <v/>
      </c>
      <c r="J708" s="248" t="str">
        <f ca="1">IF(ISERROR($S708),"",OFFSET('Smelter Reference List'!$I$4,$S708-4,0))</f>
        <v/>
      </c>
      <c r="K708" s="245"/>
      <c r="L708" s="245"/>
      <c r="M708" s="245"/>
      <c r="N708" s="245"/>
      <c r="O708" s="245"/>
      <c r="P708" s="245"/>
      <c r="Q708" s="246"/>
      <c r="R708" s="233"/>
      <c r="S708" s="234" t="e">
        <f>IF(C708="",NA(),MATCH($B708&amp;$C708,'Smelter Reference List'!$J:$J,0))</f>
        <v>#N/A</v>
      </c>
      <c r="T708" s="235"/>
      <c r="U708" s="235">
        <f t="shared" ca="1" si="22"/>
        <v>0</v>
      </c>
      <c r="V708" s="235"/>
      <c r="W708" s="235"/>
      <c r="Y708" s="228" t="str">
        <f t="shared" si="23"/>
        <v/>
      </c>
    </row>
    <row r="709" spans="1:25" s="228" customFormat="1" ht="20.399999999999999">
      <c r="A709" s="257"/>
      <c r="B709" s="232" t="str">
        <f>IF(LEN(A709)=0,"",INDEX('Smelter Reference List'!$A:$A,MATCH($A709,'Smelter Reference List'!$E:$E,0)))</f>
        <v/>
      </c>
      <c r="C709" s="297" t="str">
        <f>IF(LEN(A709)=0,"",INDEX('Smelter Reference List'!$C:$C,MATCH($A709,'Smelter Reference List'!$E:$E,0)))</f>
        <v/>
      </c>
      <c r="D709" s="161" t="str">
        <f ca="1">IF(ISERROR($S709),"",OFFSET('Smelter Reference List'!$C$4,$S709-4,0)&amp;"")</f>
        <v/>
      </c>
      <c r="E709" s="161" t="str">
        <f ca="1">IF(ISERROR($S709),"",OFFSET('Smelter Reference List'!$D$4,$S709-4,0)&amp;"")</f>
        <v/>
      </c>
      <c r="F709" s="161" t="str">
        <f ca="1">IF(ISERROR($S709),"",OFFSET('Smelter Reference List'!$E$4,$S709-4,0))</f>
        <v/>
      </c>
      <c r="G709" s="161" t="str">
        <f ca="1">IF(C709=$U$4,"Enter smelter details", IF(ISERROR($S709),"",OFFSET('Smelter Reference List'!$F$4,$S709-4,0)))</f>
        <v/>
      </c>
      <c r="H709" s="247" t="str">
        <f ca="1">IF(ISERROR($S709),"",OFFSET('Smelter Reference List'!$G$4,$S709-4,0))</f>
        <v/>
      </c>
      <c r="I709" s="248" t="str">
        <f ca="1">IF(ISERROR($S709),"",OFFSET('Smelter Reference List'!$H$4,$S709-4,0))</f>
        <v/>
      </c>
      <c r="J709" s="248" t="str">
        <f ca="1">IF(ISERROR($S709),"",OFFSET('Smelter Reference List'!$I$4,$S709-4,0))</f>
        <v/>
      </c>
      <c r="K709" s="245"/>
      <c r="L709" s="245"/>
      <c r="M709" s="245"/>
      <c r="N709" s="245"/>
      <c r="O709" s="245"/>
      <c r="P709" s="245"/>
      <c r="Q709" s="246"/>
      <c r="R709" s="233"/>
      <c r="S709" s="234" t="e">
        <f>IF(C709="",NA(),MATCH($B709&amp;$C709,'Smelter Reference List'!$J:$J,0))</f>
        <v>#N/A</v>
      </c>
      <c r="T709" s="235"/>
      <c r="U709" s="235">
        <f t="shared" ca="1" si="22"/>
        <v>0</v>
      </c>
      <c r="V709" s="235"/>
      <c r="W709" s="235"/>
      <c r="Y709" s="228" t="str">
        <f t="shared" si="23"/>
        <v/>
      </c>
    </row>
    <row r="710" spans="1:25" s="228" customFormat="1" ht="20.399999999999999">
      <c r="A710" s="257"/>
      <c r="B710" s="232" t="str">
        <f>IF(LEN(A710)=0,"",INDEX('Smelter Reference List'!$A:$A,MATCH($A710,'Smelter Reference List'!$E:$E,0)))</f>
        <v/>
      </c>
      <c r="C710" s="297" t="str">
        <f>IF(LEN(A710)=0,"",INDEX('Smelter Reference List'!$C:$C,MATCH($A710,'Smelter Reference List'!$E:$E,0)))</f>
        <v/>
      </c>
      <c r="D710" s="161" t="str">
        <f ca="1">IF(ISERROR($S710),"",OFFSET('Smelter Reference List'!$C$4,$S710-4,0)&amp;"")</f>
        <v/>
      </c>
      <c r="E710" s="161" t="str">
        <f ca="1">IF(ISERROR($S710),"",OFFSET('Smelter Reference List'!$D$4,$S710-4,0)&amp;"")</f>
        <v/>
      </c>
      <c r="F710" s="161" t="str">
        <f ca="1">IF(ISERROR($S710),"",OFFSET('Smelter Reference List'!$E$4,$S710-4,0))</f>
        <v/>
      </c>
      <c r="G710" s="161" t="str">
        <f ca="1">IF(C710=$U$4,"Enter smelter details", IF(ISERROR($S710),"",OFFSET('Smelter Reference List'!$F$4,$S710-4,0)))</f>
        <v/>
      </c>
      <c r="H710" s="247" t="str">
        <f ca="1">IF(ISERROR($S710),"",OFFSET('Smelter Reference List'!$G$4,$S710-4,0))</f>
        <v/>
      </c>
      <c r="I710" s="248" t="str">
        <f ca="1">IF(ISERROR($S710),"",OFFSET('Smelter Reference List'!$H$4,$S710-4,0))</f>
        <v/>
      </c>
      <c r="J710" s="248" t="str">
        <f ca="1">IF(ISERROR($S710),"",OFFSET('Smelter Reference List'!$I$4,$S710-4,0))</f>
        <v/>
      </c>
      <c r="K710" s="245"/>
      <c r="L710" s="245"/>
      <c r="M710" s="245"/>
      <c r="N710" s="245"/>
      <c r="O710" s="245"/>
      <c r="P710" s="245"/>
      <c r="Q710" s="246"/>
      <c r="R710" s="233"/>
      <c r="S710" s="234" t="e">
        <f>IF(C710="",NA(),MATCH($B710&amp;$C710,'Smelter Reference List'!$J:$J,0))</f>
        <v>#N/A</v>
      </c>
      <c r="T710" s="235"/>
      <c r="U710" s="235">
        <f t="shared" ca="1" si="22"/>
        <v>0</v>
      </c>
      <c r="V710" s="235"/>
      <c r="W710" s="235"/>
      <c r="Y710" s="228" t="str">
        <f t="shared" si="23"/>
        <v/>
      </c>
    </row>
    <row r="711" spans="1:25" s="228" customFormat="1" ht="20.399999999999999">
      <c r="A711" s="257"/>
      <c r="B711" s="232" t="str">
        <f>IF(LEN(A711)=0,"",INDEX('Smelter Reference List'!$A:$A,MATCH($A711,'Smelter Reference List'!$E:$E,0)))</f>
        <v/>
      </c>
      <c r="C711" s="297" t="str">
        <f>IF(LEN(A711)=0,"",INDEX('Smelter Reference List'!$C:$C,MATCH($A711,'Smelter Reference List'!$E:$E,0)))</f>
        <v/>
      </c>
      <c r="D711" s="161" t="str">
        <f ca="1">IF(ISERROR($S711),"",OFFSET('Smelter Reference List'!$C$4,$S711-4,0)&amp;"")</f>
        <v/>
      </c>
      <c r="E711" s="161" t="str">
        <f ca="1">IF(ISERROR($S711),"",OFFSET('Smelter Reference List'!$D$4,$S711-4,0)&amp;"")</f>
        <v/>
      </c>
      <c r="F711" s="161" t="str">
        <f ca="1">IF(ISERROR($S711),"",OFFSET('Smelter Reference List'!$E$4,$S711-4,0))</f>
        <v/>
      </c>
      <c r="G711" s="161" t="str">
        <f ca="1">IF(C711=$U$4,"Enter smelter details", IF(ISERROR($S711),"",OFFSET('Smelter Reference List'!$F$4,$S711-4,0)))</f>
        <v/>
      </c>
      <c r="H711" s="247" t="str">
        <f ca="1">IF(ISERROR($S711),"",OFFSET('Smelter Reference List'!$G$4,$S711-4,0))</f>
        <v/>
      </c>
      <c r="I711" s="248" t="str">
        <f ca="1">IF(ISERROR($S711),"",OFFSET('Smelter Reference List'!$H$4,$S711-4,0))</f>
        <v/>
      </c>
      <c r="J711" s="248" t="str">
        <f ca="1">IF(ISERROR($S711),"",OFFSET('Smelter Reference List'!$I$4,$S711-4,0))</f>
        <v/>
      </c>
      <c r="K711" s="245"/>
      <c r="L711" s="245"/>
      <c r="M711" s="245"/>
      <c r="N711" s="245"/>
      <c r="O711" s="245"/>
      <c r="P711" s="245"/>
      <c r="Q711" s="246"/>
      <c r="R711" s="233"/>
      <c r="S711" s="234" t="e">
        <f>IF(C711="",NA(),MATCH($B711&amp;$C711,'Smelter Reference List'!$J:$J,0))</f>
        <v>#N/A</v>
      </c>
      <c r="T711" s="235"/>
      <c r="U711" s="235">
        <f t="shared" ca="1" si="22"/>
        <v>0</v>
      </c>
      <c r="V711" s="235"/>
      <c r="W711" s="235"/>
      <c r="Y711" s="228" t="str">
        <f t="shared" si="23"/>
        <v/>
      </c>
    </row>
    <row r="712" spans="1:25" s="228" customFormat="1" ht="20.399999999999999">
      <c r="A712" s="257"/>
      <c r="B712" s="232" t="str">
        <f>IF(LEN(A712)=0,"",INDEX('Smelter Reference List'!$A:$A,MATCH($A712,'Smelter Reference List'!$E:$E,0)))</f>
        <v/>
      </c>
      <c r="C712" s="297" t="str">
        <f>IF(LEN(A712)=0,"",INDEX('Smelter Reference List'!$C:$C,MATCH($A712,'Smelter Reference List'!$E:$E,0)))</f>
        <v/>
      </c>
      <c r="D712" s="161" t="str">
        <f ca="1">IF(ISERROR($S712),"",OFFSET('Smelter Reference List'!$C$4,$S712-4,0)&amp;"")</f>
        <v/>
      </c>
      <c r="E712" s="161" t="str">
        <f ca="1">IF(ISERROR($S712),"",OFFSET('Smelter Reference List'!$D$4,$S712-4,0)&amp;"")</f>
        <v/>
      </c>
      <c r="F712" s="161" t="str">
        <f ca="1">IF(ISERROR($S712),"",OFFSET('Smelter Reference List'!$E$4,$S712-4,0))</f>
        <v/>
      </c>
      <c r="G712" s="161" t="str">
        <f ca="1">IF(C712=$U$4,"Enter smelter details", IF(ISERROR($S712),"",OFFSET('Smelter Reference List'!$F$4,$S712-4,0)))</f>
        <v/>
      </c>
      <c r="H712" s="247" t="str">
        <f ca="1">IF(ISERROR($S712),"",OFFSET('Smelter Reference List'!$G$4,$S712-4,0))</f>
        <v/>
      </c>
      <c r="I712" s="248" t="str">
        <f ca="1">IF(ISERROR($S712),"",OFFSET('Smelter Reference List'!$H$4,$S712-4,0))</f>
        <v/>
      </c>
      <c r="J712" s="248" t="str">
        <f ca="1">IF(ISERROR($S712),"",OFFSET('Smelter Reference List'!$I$4,$S712-4,0))</f>
        <v/>
      </c>
      <c r="K712" s="245"/>
      <c r="L712" s="245"/>
      <c r="M712" s="245"/>
      <c r="N712" s="245"/>
      <c r="O712" s="245"/>
      <c r="P712" s="245"/>
      <c r="Q712" s="246"/>
      <c r="R712" s="233"/>
      <c r="S712" s="234" t="e">
        <f>IF(C712="",NA(),MATCH($B712&amp;$C712,'Smelter Reference List'!$J:$J,0))</f>
        <v>#N/A</v>
      </c>
      <c r="T712" s="235"/>
      <c r="U712" s="235">
        <f t="shared" ca="1" si="22"/>
        <v>0</v>
      </c>
      <c r="V712" s="235"/>
      <c r="W712" s="235"/>
      <c r="Y712" s="228" t="str">
        <f t="shared" si="23"/>
        <v/>
      </c>
    </row>
    <row r="713" spans="1:25" s="228" customFormat="1" ht="20.399999999999999">
      <c r="A713" s="257"/>
      <c r="B713" s="232" t="str">
        <f>IF(LEN(A713)=0,"",INDEX('Smelter Reference List'!$A:$A,MATCH($A713,'Smelter Reference List'!$E:$E,0)))</f>
        <v/>
      </c>
      <c r="C713" s="297" t="str">
        <f>IF(LEN(A713)=0,"",INDEX('Smelter Reference List'!$C:$C,MATCH($A713,'Smelter Reference List'!$E:$E,0)))</f>
        <v/>
      </c>
      <c r="D713" s="161" t="str">
        <f ca="1">IF(ISERROR($S713),"",OFFSET('Smelter Reference List'!$C$4,$S713-4,0)&amp;"")</f>
        <v/>
      </c>
      <c r="E713" s="161" t="str">
        <f ca="1">IF(ISERROR($S713),"",OFFSET('Smelter Reference List'!$D$4,$S713-4,0)&amp;"")</f>
        <v/>
      </c>
      <c r="F713" s="161" t="str">
        <f ca="1">IF(ISERROR($S713),"",OFFSET('Smelter Reference List'!$E$4,$S713-4,0))</f>
        <v/>
      </c>
      <c r="G713" s="161" t="str">
        <f ca="1">IF(C713=$U$4,"Enter smelter details", IF(ISERROR($S713),"",OFFSET('Smelter Reference List'!$F$4,$S713-4,0)))</f>
        <v/>
      </c>
      <c r="H713" s="247" t="str">
        <f ca="1">IF(ISERROR($S713),"",OFFSET('Smelter Reference List'!$G$4,$S713-4,0))</f>
        <v/>
      </c>
      <c r="I713" s="248" t="str">
        <f ca="1">IF(ISERROR($S713),"",OFFSET('Smelter Reference List'!$H$4,$S713-4,0))</f>
        <v/>
      </c>
      <c r="J713" s="248" t="str">
        <f ca="1">IF(ISERROR($S713),"",OFFSET('Smelter Reference List'!$I$4,$S713-4,0))</f>
        <v/>
      </c>
      <c r="K713" s="245"/>
      <c r="L713" s="245"/>
      <c r="M713" s="245"/>
      <c r="N713" s="245"/>
      <c r="O713" s="245"/>
      <c r="P713" s="245"/>
      <c r="Q713" s="246"/>
      <c r="R713" s="233"/>
      <c r="S713" s="234" t="e">
        <f>IF(C713="",NA(),MATCH($B713&amp;$C713,'Smelter Reference List'!$J:$J,0))</f>
        <v>#N/A</v>
      </c>
      <c r="T713" s="235"/>
      <c r="U713" s="235">
        <f t="shared" ca="1" si="22"/>
        <v>0</v>
      </c>
      <c r="V713" s="235"/>
      <c r="W713" s="235"/>
      <c r="Y713" s="228" t="str">
        <f t="shared" si="23"/>
        <v/>
      </c>
    </row>
    <row r="714" spans="1:25" s="228" customFormat="1" ht="20.399999999999999">
      <c r="A714" s="257"/>
      <c r="B714" s="232" t="str">
        <f>IF(LEN(A714)=0,"",INDEX('Smelter Reference List'!$A:$A,MATCH($A714,'Smelter Reference List'!$E:$E,0)))</f>
        <v/>
      </c>
      <c r="C714" s="297" t="str">
        <f>IF(LEN(A714)=0,"",INDEX('Smelter Reference List'!$C:$C,MATCH($A714,'Smelter Reference List'!$E:$E,0)))</f>
        <v/>
      </c>
      <c r="D714" s="161" t="str">
        <f ca="1">IF(ISERROR($S714),"",OFFSET('Smelter Reference List'!$C$4,$S714-4,0)&amp;"")</f>
        <v/>
      </c>
      <c r="E714" s="161" t="str">
        <f ca="1">IF(ISERROR($S714),"",OFFSET('Smelter Reference List'!$D$4,$S714-4,0)&amp;"")</f>
        <v/>
      </c>
      <c r="F714" s="161" t="str">
        <f ca="1">IF(ISERROR($S714),"",OFFSET('Smelter Reference List'!$E$4,$S714-4,0))</f>
        <v/>
      </c>
      <c r="G714" s="161" t="str">
        <f ca="1">IF(C714=$U$4,"Enter smelter details", IF(ISERROR($S714),"",OFFSET('Smelter Reference List'!$F$4,$S714-4,0)))</f>
        <v/>
      </c>
      <c r="H714" s="247" t="str">
        <f ca="1">IF(ISERROR($S714),"",OFFSET('Smelter Reference List'!$G$4,$S714-4,0))</f>
        <v/>
      </c>
      <c r="I714" s="248" t="str">
        <f ca="1">IF(ISERROR($S714),"",OFFSET('Smelter Reference List'!$H$4,$S714-4,0))</f>
        <v/>
      </c>
      <c r="J714" s="248" t="str">
        <f ca="1">IF(ISERROR($S714),"",OFFSET('Smelter Reference List'!$I$4,$S714-4,0))</f>
        <v/>
      </c>
      <c r="K714" s="245"/>
      <c r="L714" s="245"/>
      <c r="M714" s="245"/>
      <c r="N714" s="245"/>
      <c r="O714" s="245"/>
      <c r="P714" s="245"/>
      <c r="Q714" s="246"/>
      <c r="R714" s="233"/>
      <c r="S714" s="234" t="e">
        <f>IF(C714="",NA(),MATCH($B714&amp;$C714,'Smelter Reference List'!$J:$J,0))</f>
        <v>#N/A</v>
      </c>
      <c r="T714" s="235"/>
      <c r="U714" s="235">
        <f t="shared" ca="1" si="22"/>
        <v>0</v>
      </c>
      <c r="V714" s="235"/>
      <c r="W714" s="235"/>
      <c r="Y714" s="228" t="str">
        <f t="shared" si="23"/>
        <v/>
      </c>
    </row>
    <row r="715" spans="1:25" s="228" customFormat="1" ht="20.399999999999999">
      <c r="A715" s="257"/>
      <c r="B715" s="232" t="str">
        <f>IF(LEN(A715)=0,"",INDEX('Smelter Reference List'!$A:$A,MATCH($A715,'Smelter Reference List'!$E:$E,0)))</f>
        <v/>
      </c>
      <c r="C715" s="297" t="str">
        <f>IF(LEN(A715)=0,"",INDEX('Smelter Reference List'!$C:$C,MATCH($A715,'Smelter Reference List'!$E:$E,0)))</f>
        <v/>
      </c>
      <c r="D715" s="161" t="str">
        <f ca="1">IF(ISERROR($S715),"",OFFSET('Smelter Reference List'!$C$4,$S715-4,0)&amp;"")</f>
        <v/>
      </c>
      <c r="E715" s="161" t="str">
        <f ca="1">IF(ISERROR($S715),"",OFFSET('Smelter Reference List'!$D$4,$S715-4,0)&amp;"")</f>
        <v/>
      </c>
      <c r="F715" s="161" t="str">
        <f ca="1">IF(ISERROR($S715),"",OFFSET('Smelter Reference List'!$E$4,$S715-4,0))</f>
        <v/>
      </c>
      <c r="G715" s="161" t="str">
        <f ca="1">IF(C715=$U$4,"Enter smelter details", IF(ISERROR($S715),"",OFFSET('Smelter Reference List'!$F$4,$S715-4,0)))</f>
        <v/>
      </c>
      <c r="H715" s="247" t="str">
        <f ca="1">IF(ISERROR($S715),"",OFFSET('Smelter Reference List'!$G$4,$S715-4,0))</f>
        <v/>
      </c>
      <c r="I715" s="248" t="str">
        <f ca="1">IF(ISERROR($S715),"",OFFSET('Smelter Reference List'!$H$4,$S715-4,0))</f>
        <v/>
      </c>
      <c r="J715" s="248" t="str">
        <f ca="1">IF(ISERROR($S715),"",OFFSET('Smelter Reference List'!$I$4,$S715-4,0))</f>
        <v/>
      </c>
      <c r="K715" s="245"/>
      <c r="L715" s="245"/>
      <c r="M715" s="245"/>
      <c r="N715" s="245"/>
      <c r="O715" s="245"/>
      <c r="P715" s="245"/>
      <c r="Q715" s="246"/>
      <c r="R715" s="233"/>
      <c r="S715" s="234" t="e">
        <f>IF(C715="",NA(),MATCH($B715&amp;$C715,'Smelter Reference List'!$J:$J,0))</f>
        <v>#N/A</v>
      </c>
      <c r="T715" s="235"/>
      <c r="U715" s="235">
        <f t="shared" ca="1" si="22"/>
        <v>0</v>
      </c>
      <c r="V715" s="235"/>
      <c r="W715" s="235"/>
      <c r="Y715" s="228" t="str">
        <f t="shared" si="23"/>
        <v/>
      </c>
    </row>
    <row r="716" spans="1:25" s="228" customFormat="1" ht="20.399999999999999">
      <c r="A716" s="257"/>
      <c r="B716" s="232" t="str">
        <f>IF(LEN(A716)=0,"",INDEX('Smelter Reference List'!$A:$A,MATCH($A716,'Smelter Reference List'!$E:$E,0)))</f>
        <v/>
      </c>
      <c r="C716" s="297" t="str">
        <f>IF(LEN(A716)=0,"",INDEX('Smelter Reference List'!$C:$C,MATCH($A716,'Smelter Reference List'!$E:$E,0)))</f>
        <v/>
      </c>
      <c r="D716" s="161" t="str">
        <f ca="1">IF(ISERROR($S716),"",OFFSET('Smelter Reference List'!$C$4,$S716-4,0)&amp;"")</f>
        <v/>
      </c>
      <c r="E716" s="161" t="str">
        <f ca="1">IF(ISERROR($S716),"",OFFSET('Smelter Reference List'!$D$4,$S716-4,0)&amp;"")</f>
        <v/>
      </c>
      <c r="F716" s="161" t="str">
        <f ca="1">IF(ISERROR($S716),"",OFFSET('Smelter Reference List'!$E$4,$S716-4,0))</f>
        <v/>
      </c>
      <c r="G716" s="161" t="str">
        <f ca="1">IF(C716=$U$4,"Enter smelter details", IF(ISERROR($S716),"",OFFSET('Smelter Reference List'!$F$4,$S716-4,0)))</f>
        <v/>
      </c>
      <c r="H716" s="247" t="str">
        <f ca="1">IF(ISERROR($S716),"",OFFSET('Smelter Reference List'!$G$4,$S716-4,0))</f>
        <v/>
      </c>
      <c r="I716" s="248" t="str">
        <f ca="1">IF(ISERROR($S716),"",OFFSET('Smelter Reference List'!$H$4,$S716-4,0))</f>
        <v/>
      </c>
      <c r="J716" s="248" t="str">
        <f ca="1">IF(ISERROR($S716),"",OFFSET('Smelter Reference List'!$I$4,$S716-4,0))</f>
        <v/>
      </c>
      <c r="K716" s="245"/>
      <c r="L716" s="245"/>
      <c r="M716" s="245"/>
      <c r="N716" s="245"/>
      <c r="O716" s="245"/>
      <c r="P716" s="245"/>
      <c r="Q716" s="246"/>
      <c r="R716" s="233"/>
      <c r="S716" s="234" t="e">
        <f>IF(C716="",NA(),MATCH($B716&amp;$C716,'Smelter Reference List'!$J:$J,0))</f>
        <v>#N/A</v>
      </c>
      <c r="T716" s="235"/>
      <c r="U716" s="235">
        <f t="shared" ca="1" si="22"/>
        <v>0</v>
      </c>
      <c r="V716" s="235"/>
      <c r="W716" s="235"/>
      <c r="Y716" s="228" t="str">
        <f t="shared" si="23"/>
        <v/>
      </c>
    </row>
    <row r="717" spans="1:25" s="228" customFormat="1" ht="20.399999999999999">
      <c r="A717" s="257"/>
      <c r="B717" s="232" t="str">
        <f>IF(LEN(A717)=0,"",INDEX('Smelter Reference List'!$A:$A,MATCH($A717,'Smelter Reference List'!$E:$E,0)))</f>
        <v/>
      </c>
      <c r="C717" s="297" t="str">
        <f>IF(LEN(A717)=0,"",INDEX('Smelter Reference List'!$C:$C,MATCH($A717,'Smelter Reference List'!$E:$E,0)))</f>
        <v/>
      </c>
      <c r="D717" s="161" t="str">
        <f ca="1">IF(ISERROR($S717),"",OFFSET('Smelter Reference List'!$C$4,$S717-4,0)&amp;"")</f>
        <v/>
      </c>
      <c r="E717" s="161" t="str">
        <f ca="1">IF(ISERROR($S717),"",OFFSET('Smelter Reference List'!$D$4,$S717-4,0)&amp;"")</f>
        <v/>
      </c>
      <c r="F717" s="161" t="str">
        <f ca="1">IF(ISERROR($S717),"",OFFSET('Smelter Reference List'!$E$4,$S717-4,0))</f>
        <v/>
      </c>
      <c r="G717" s="161" t="str">
        <f ca="1">IF(C717=$U$4,"Enter smelter details", IF(ISERROR($S717),"",OFFSET('Smelter Reference List'!$F$4,$S717-4,0)))</f>
        <v/>
      </c>
      <c r="H717" s="247" t="str">
        <f ca="1">IF(ISERROR($S717),"",OFFSET('Smelter Reference List'!$G$4,$S717-4,0))</f>
        <v/>
      </c>
      <c r="I717" s="248" t="str">
        <f ca="1">IF(ISERROR($S717),"",OFFSET('Smelter Reference List'!$H$4,$S717-4,0))</f>
        <v/>
      </c>
      <c r="J717" s="248" t="str">
        <f ca="1">IF(ISERROR($S717),"",OFFSET('Smelter Reference List'!$I$4,$S717-4,0))</f>
        <v/>
      </c>
      <c r="K717" s="245"/>
      <c r="L717" s="245"/>
      <c r="M717" s="245"/>
      <c r="N717" s="245"/>
      <c r="O717" s="245"/>
      <c r="P717" s="245"/>
      <c r="Q717" s="246"/>
      <c r="R717" s="233"/>
      <c r="S717" s="234" t="e">
        <f>IF(C717="",NA(),MATCH($B717&amp;$C717,'Smelter Reference List'!$J:$J,0))</f>
        <v>#N/A</v>
      </c>
      <c r="T717" s="235"/>
      <c r="U717" s="235">
        <f t="shared" ca="1" si="22"/>
        <v>0</v>
      </c>
      <c r="V717" s="235"/>
      <c r="W717" s="235"/>
      <c r="Y717" s="228" t="str">
        <f t="shared" si="23"/>
        <v/>
      </c>
    </row>
    <row r="718" spans="1:25" s="228" customFormat="1" ht="20.399999999999999">
      <c r="A718" s="257"/>
      <c r="B718" s="232" t="str">
        <f>IF(LEN(A718)=0,"",INDEX('Smelter Reference List'!$A:$A,MATCH($A718,'Smelter Reference List'!$E:$E,0)))</f>
        <v/>
      </c>
      <c r="C718" s="297" t="str">
        <f>IF(LEN(A718)=0,"",INDEX('Smelter Reference List'!$C:$C,MATCH($A718,'Smelter Reference List'!$E:$E,0)))</f>
        <v/>
      </c>
      <c r="D718" s="161" t="str">
        <f ca="1">IF(ISERROR($S718),"",OFFSET('Smelter Reference List'!$C$4,$S718-4,0)&amp;"")</f>
        <v/>
      </c>
      <c r="E718" s="161" t="str">
        <f ca="1">IF(ISERROR($S718),"",OFFSET('Smelter Reference List'!$D$4,$S718-4,0)&amp;"")</f>
        <v/>
      </c>
      <c r="F718" s="161" t="str">
        <f ca="1">IF(ISERROR($S718),"",OFFSET('Smelter Reference List'!$E$4,$S718-4,0))</f>
        <v/>
      </c>
      <c r="G718" s="161" t="str">
        <f ca="1">IF(C718=$U$4,"Enter smelter details", IF(ISERROR($S718),"",OFFSET('Smelter Reference List'!$F$4,$S718-4,0)))</f>
        <v/>
      </c>
      <c r="H718" s="247" t="str">
        <f ca="1">IF(ISERROR($S718),"",OFFSET('Smelter Reference List'!$G$4,$S718-4,0))</f>
        <v/>
      </c>
      <c r="I718" s="248" t="str">
        <f ca="1">IF(ISERROR($S718),"",OFFSET('Smelter Reference List'!$H$4,$S718-4,0))</f>
        <v/>
      </c>
      <c r="J718" s="248" t="str">
        <f ca="1">IF(ISERROR($S718),"",OFFSET('Smelter Reference List'!$I$4,$S718-4,0))</f>
        <v/>
      </c>
      <c r="K718" s="245"/>
      <c r="L718" s="245"/>
      <c r="M718" s="245"/>
      <c r="N718" s="245"/>
      <c r="O718" s="245"/>
      <c r="P718" s="245"/>
      <c r="Q718" s="246"/>
      <c r="R718" s="233"/>
      <c r="S718" s="234" t="e">
        <f>IF(C718="",NA(),MATCH($B718&amp;$C718,'Smelter Reference List'!$J:$J,0))</f>
        <v>#N/A</v>
      </c>
      <c r="T718" s="235"/>
      <c r="U718" s="235">
        <f t="shared" ca="1" si="22"/>
        <v>0</v>
      </c>
      <c r="V718" s="235"/>
      <c r="W718" s="235"/>
      <c r="Y718" s="228" t="str">
        <f t="shared" si="23"/>
        <v/>
      </c>
    </row>
    <row r="719" spans="1:25" s="228" customFormat="1" ht="20.399999999999999">
      <c r="A719" s="257"/>
      <c r="B719" s="232" t="str">
        <f>IF(LEN(A719)=0,"",INDEX('Smelter Reference List'!$A:$A,MATCH($A719,'Smelter Reference List'!$E:$E,0)))</f>
        <v/>
      </c>
      <c r="C719" s="297" t="str">
        <f>IF(LEN(A719)=0,"",INDEX('Smelter Reference List'!$C:$C,MATCH($A719,'Smelter Reference List'!$E:$E,0)))</f>
        <v/>
      </c>
      <c r="D719" s="161" t="str">
        <f ca="1">IF(ISERROR($S719),"",OFFSET('Smelter Reference List'!$C$4,$S719-4,0)&amp;"")</f>
        <v/>
      </c>
      <c r="E719" s="161" t="str">
        <f ca="1">IF(ISERROR($S719),"",OFFSET('Smelter Reference List'!$D$4,$S719-4,0)&amp;"")</f>
        <v/>
      </c>
      <c r="F719" s="161" t="str">
        <f ca="1">IF(ISERROR($S719),"",OFFSET('Smelter Reference List'!$E$4,$S719-4,0))</f>
        <v/>
      </c>
      <c r="G719" s="161" t="str">
        <f ca="1">IF(C719=$U$4,"Enter smelter details", IF(ISERROR($S719),"",OFFSET('Smelter Reference List'!$F$4,$S719-4,0)))</f>
        <v/>
      </c>
      <c r="H719" s="247" t="str">
        <f ca="1">IF(ISERROR($S719),"",OFFSET('Smelter Reference List'!$G$4,$S719-4,0))</f>
        <v/>
      </c>
      <c r="I719" s="248" t="str">
        <f ca="1">IF(ISERROR($S719),"",OFFSET('Smelter Reference List'!$H$4,$S719-4,0))</f>
        <v/>
      </c>
      <c r="J719" s="248" t="str">
        <f ca="1">IF(ISERROR($S719),"",OFFSET('Smelter Reference List'!$I$4,$S719-4,0))</f>
        <v/>
      </c>
      <c r="K719" s="245"/>
      <c r="L719" s="245"/>
      <c r="M719" s="245"/>
      <c r="N719" s="245"/>
      <c r="O719" s="245"/>
      <c r="P719" s="245"/>
      <c r="Q719" s="246"/>
      <c r="R719" s="233"/>
      <c r="S719" s="234" t="e">
        <f>IF(C719="",NA(),MATCH($B719&amp;$C719,'Smelter Reference List'!$J:$J,0))</f>
        <v>#N/A</v>
      </c>
      <c r="T719" s="235"/>
      <c r="U719" s="235">
        <f t="shared" ca="1" si="22"/>
        <v>0</v>
      </c>
      <c r="V719" s="235"/>
      <c r="W719" s="235"/>
      <c r="Y719" s="228" t="str">
        <f t="shared" si="23"/>
        <v/>
      </c>
    </row>
    <row r="720" spans="1:25" s="228" customFormat="1" ht="20.399999999999999">
      <c r="A720" s="257"/>
      <c r="B720" s="232" t="str">
        <f>IF(LEN(A720)=0,"",INDEX('Smelter Reference List'!$A:$A,MATCH($A720,'Smelter Reference List'!$E:$E,0)))</f>
        <v/>
      </c>
      <c r="C720" s="297" t="str">
        <f>IF(LEN(A720)=0,"",INDEX('Smelter Reference List'!$C:$C,MATCH($A720,'Smelter Reference List'!$E:$E,0)))</f>
        <v/>
      </c>
      <c r="D720" s="161" t="str">
        <f ca="1">IF(ISERROR($S720),"",OFFSET('Smelter Reference List'!$C$4,$S720-4,0)&amp;"")</f>
        <v/>
      </c>
      <c r="E720" s="161" t="str">
        <f ca="1">IF(ISERROR($S720),"",OFFSET('Smelter Reference List'!$D$4,$S720-4,0)&amp;"")</f>
        <v/>
      </c>
      <c r="F720" s="161" t="str">
        <f ca="1">IF(ISERROR($S720),"",OFFSET('Smelter Reference List'!$E$4,$S720-4,0))</f>
        <v/>
      </c>
      <c r="G720" s="161" t="str">
        <f ca="1">IF(C720=$U$4,"Enter smelter details", IF(ISERROR($S720),"",OFFSET('Smelter Reference List'!$F$4,$S720-4,0)))</f>
        <v/>
      </c>
      <c r="H720" s="247" t="str">
        <f ca="1">IF(ISERROR($S720),"",OFFSET('Smelter Reference List'!$G$4,$S720-4,0))</f>
        <v/>
      </c>
      <c r="I720" s="248" t="str">
        <f ca="1">IF(ISERROR($S720),"",OFFSET('Smelter Reference List'!$H$4,$S720-4,0))</f>
        <v/>
      </c>
      <c r="J720" s="248" t="str">
        <f ca="1">IF(ISERROR($S720),"",OFFSET('Smelter Reference List'!$I$4,$S720-4,0))</f>
        <v/>
      </c>
      <c r="K720" s="245"/>
      <c r="L720" s="245"/>
      <c r="M720" s="245"/>
      <c r="N720" s="245"/>
      <c r="O720" s="245"/>
      <c r="P720" s="245"/>
      <c r="Q720" s="246"/>
      <c r="R720" s="233"/>
      <c r="S720" s="234" t="e">
        <f>IF(C720="",NA(),MATCH($B720&amp;$C720,'Smelter Reference List'!$J:$J,0))</f>
        <v>#N/A</v>
      </c>
      <c r="T720" s="235"/>
      <c r="U720" s="235">
        <f t="shared" ca="1" si="22"/>
        <v>0</v>
      </c>
      <c r="V720" s="235"/>
      <c r="W720" s="235"/>
      <c r="Y720" s="228" t="str">
        <f t="shared" si="23"/>
        <v/>
      </c>
    </row>
    <row r="721" spans="1:25" s="228" customFormat="1" ht="20.399999999999999">
      <c r="A721" s="257"/>
      <c r="B721" s="232" t="str">
        <f>IF(LEN(A721)=0,"",INDEX('Smelter Reference List'!$A:$A,MATCH($A721,'Smelter Reference List'!$E:$E,0)))</f>
        <v/>
      </c>
      <c r="C721" s="297" t="str">
        <f>IF(LEN(A721)=0,"",INDEX('Smelter Reference List'!$C:$C,MATCH($A721,'Smelter Reference List'!$E:$E,0)))</f>
        <v/>
      </c>
      <c r="D721" s="161" t="str">
        <f ca="1">IF(ISERROR($S721),"",OFFSET('Smelter Reference List'!$C$4,$S721-4,0)&amp;"")</f>
        <v/>
      </c>
      <c r="E721" s="161" t="str">
        <f ca="1">IF(ISERROR($S721),"",OFFSET('Smelter Reference List'!$D$4,$S721-4,0)&amp;"")</f>
        <v/>
      </c>
      <c r="F721" s="161" t="str">
        <f ca="1">IF(ISERROR($S721),"",OFFSET('Smelter Reference List'!$E$4,$S721-4,0))</f>
        <v/>
      </c>
      <c r="G721" s="161" t="str">
        <f ca="1">IF(C721=$U$4,"Enter smelter details", IF(ISERROR($S721),"",OFFSET('Smelter Reference List'!$F$4,$S721-4,0)))</f>
        <v/>
      </c>
      <c r="H721" s="247" t="str">
        <f ca="1">IF(ISERROR($S721),"",OFFSET('Smelter Reference List'!$G$4,$S721-4,0))</f>
        <v/>
      </c>
      <c r="I721" s="248" t="str">
        <f ca="1">IF(ISERROR($S721),"",OFFSET('Smelter Reference List'!$H$4,$S721-4,0))</f>
        <v/>
      </c>
      <c r="J721" s="248" t="str">
        <f ca="1">IF(ISERROR($S721),"",OFFSET('Smelter Reference List'!$I$4,$S721-4,0))</f>
        <v/>
      </c>
      <c r="K721" s="245"/>
      <c r="L721" s="245"/>
      <c r="M721" s="245"/>
      <c r="N721" s="245"/>
      <c r="O721" s="245"/>
      <c r="P721" s="245"/>
      <c r="Q721" s="246"/>
      <c r="R721" s="233"/>
      <c r="S721" s="234" t="e">
        <f>IF(C721="",NA(),MATCH($B721&amp;$C721,'Smelter Reference List'!$J:$J,0))</f>
        <v>#N/A</v>
      </c>
      <c r="T721" s="235"/>
      <c r="U721" s="235">
        <f t="shared" ca="1" si="22"/>
        <v>0</v>
      </c>
      <c r="V721" s="235"/>
      <c r="W721" s="235"/>
      <c r="Y721" s="228" t="str">
        <f t="shared" si="23"/>
        <v/>
      </c>
    </row>
    <row r="722" spans="1:25" s="228" customFormat="1" ht="20.399999999999999">
      <c r="A722" s="257"/>
      <c r="B722" s="232" t="str">
        <f>IF(LEN(A722)=0,"",INDEX('Smelter Reference List'!$A:$A,MATCH($A722,'Smelter Reference List'!$E:$E,0)))</f>
        <v/>
      </c>
      <c r="C722" s="297" t="str">
        <f>IF(LEN(A722)=0,"",INDEX('Smelter Reference List'!$C:$C,MATCH($A722,'Smelter Reference List'!$E:$E,0)))</f>
        <v/>
      </c>
      <c r="D722" s="161" t="str">
        <f ca="1">IF(ISERROR($S722),"",OFFSET('Smelter Reference List'!$C$4,$S722-4,0)&amp;"")</f>
        <v/>
      </c>
      <c r="E722" s="161" t="str">
        <f ca="1">IF(ISERROR($S722),"",OFFSET('Smelter Reference List'!$D$4,$S722-4,0)&amp;"")</f>
        <v/>
      </c>
      <c r="F722" s="161" t="str">
        <f ca="1">IF(ISERROR($S722),"",OFFSET('Smelter Reference List'!$E$4,$S722-4,0))</f>
        <v/>
      </c>
      <c r="G722" s="161" t="str">
        <f ca="1">IF(C722=$U$4,"Enter smelter details", IF(ISERROR($S722),"",OFFSET('Smelter Reference List'!$F$4,$S722-4,0)))</f>
        <v/>
      </c>
      <c r="H722" s="247" t="str">
        <f ca="1">IF(ISERROR($S722),"",OFFSET('Smelter Reference List'!$G$4,$S722-4,0))</f>
        <v/>
      </c>
      <c r="I722" s="248" t="str">
        <f ca="1">IF(ISERROR($S722),"",OFFSET('Smelter Reference List'!$H$4,$S722-4,0))</f>
        <v/>
      </c>
      <c r="J722" s="248" t="str">
        <f ca="1">IF(ISERROR($S722),"",OFFSET('Smelter Reference List'!$I$4,$S722-4,0))</f>
        <v/>
      </c>
      <c r="K722" s="245"/>
      <c r="L722" s="245"/>
      <c r="M722" s="245"/>
      <c r="N722" s="245"/>
      <c r="O722" s="245"/>
      <c r="P722" s="245"/>
      <c r="Q722" s="246"/>
      <c r="R722" s="233"/>
      <c r="S722" s="234" t="e">
        <f>IF(C722="",NA(),MATCH($B722&amp;$C722,'Smelter Reference List'!$J:$J,0))</f>
        <v>#N/A</v>
      </c>
      <c r="T722" s="235"/>
      <c r="U722" s="235">
        <f t="shared" ca="1" si="22"/>
        <v>0</v>
      </c>
      <c r="V722" s="235"/>
      <c r="W722" s="235"/>
      <c r="Y722" s="228" t="str">
        <f t="shared" si="23"/>
        <v/>
      </c>
    </row>
    <row r="723" spans="1:25" s="228" customFormat="1" ht="20.399999999999999">
      <c r="A723" s="257"/>
      <c r="B723" s="232" t="str">
        <f>IF(LEN(A723)=0,"",INDEX('Smelter Reference List'!$A:$A,MATCH($A723,'Smelter Reference List'!$E:$E,0)))</f>
        <v/>
      </c>
      <c r="C723" s="297" t="str">
        <f>IF(LEN(A723)=0,"",INDEX('Smelter Reference List'!$C:$C,MATCH($A723,'Smelter Reference List'!$E:$E,0)))</f>
        <v/>
      </c>
      <c r="D723" s="161" t="str">
        <f ca="1">IF(ISERROR($S723),"",OFFSET('Smelter Reference List'!$C$4,$S723-4,0)&amp;"")</f>
        <v/>
      </c>
      <c r="E723" s="161" t="str">
        <f ca="1">IF(ISERROR($S723),"",OFFSET('Smelter Reference List'!$D$4,$S723-4,0)&amp;"")</f>
        <v/>
      </c>
      <c r="F723" s="161" t="str">
        <f ca="1">IF(ISERROR($S723),"",OFFSET('Smelter Reference List'!$E$4,$S723-4,0))</f>
        <v/>
      </c>
      <c r="G723" s="161" t="str">
        <f ca="1">IF(C723=$U$4,"Enter smelter details", IF(ISERROR($S723),"",OFFSET('Smelter Reference List'!$F$4,$S723-4,0)))</f>
        <v/>
      </c>
      <c r="H723" s="247" t="str">
        <f ca="1">IF(ISERROR($S723),"",OFFSET('Smelter Reference List'!$G$4,$S723-4,0))</f>
        <v/>
      </c>
      <c r="I723" s="248" t="str">
        <f ca="1">IF(ISERROR($S723),"",OFFSET('Smelter Reference List'!$H$4,$S723-4,0))</f>
        <v/>
      </c>
      <c r="J723" s="248" t="str">
        <f ca="1">IF(ISERROR($S723),"",OFFSET('Smelter Reference List'!$I$4,$S723-4,0))</f>
        <v/>
      </c>
      <c r="K723" s="245"/>
      <c r="L723" s="245"/>
      <c r="M723" s="245"/>
      <c r="N723" s="245"/>
      <c r="O723" s="245"/>
      <c r="P723" s="245"/>
      <c r="Q723" s="246"/>
      <c r="R723" s="233"/>
      <c r="S723" s="234" t="e">
        <f>IF(C723="",NA(),MATCH($B723&amp;$C723,'Smelter Reference List'!$J:$J,0))</f>
        <v>#N/A</v>
      </c>
      <c r="T723" s="235"/>
      <c r="U723" s="235">
        <f t="shared" ca="1" si="22"/>
        <v>0</v>
      </c>
      <c r="V723" s="235"/>
      <c r="W723" s="235"/>
      <c r="Y723" s="228" t="str">
        <f t="shared" si="23"/>
        <v/>
      </c>
    </row>
    <row r="724" spans="1:25" s="228" customFormat="1" ht="20.399999999999999">
      <c r="A724" s="257"/>
      <c r="B724" s="232" t="str">
        <f>IF(LEN(A724)=0,"",INDEX('Smelter Reference List'!$A:$A,MATCH($A724,'Smelter Reference List'!$E:$E,0)))</f>
        <v/>
      </c>
      <c r="C724" s="297" t="str">
        <f>IF(LEN(A724)=0,"",INDEX('Smelter Reference List'!$C:$C,MATCH($A724,'Smelter Reference List'!$E:$E,0)))</f>
        <v/>
      </c>
      <c r="D724" s="161" t="str">
        <f ca="1">IF(ISERROR($S724),"",OFFSET('Smelter Reference List'!$C$4,$S724-4,0)&amp;"")</f>
        <v/>
      </c>
      <c r="E724" s="161" t="str">
        <f ca="1">IF(ISERROR($S724),"",OFFSET('Smelter Reference List'!$D$4,$S724-4,0)&amp;"")</f>
        <v/>
      </c>
      <c r="F724" s="161" t="str">
        <f ca="1">IF(ISERROR($S724),"",OFFSET('Smelter Reference List'!$E$4,$S724-4,0))</f>
        <v/>
      </c>
      <c r="G724" s="161" t="str">
        <f ca="1">IF(C724=$U$4,"Enter smelter details", IF(ISERROR($S724),"",OFFSET('Smelter Reference List'!$F$4,$S724-4,0)))</f>
        <v/>
      </c>
      <c r="H724" s="247" t="str">
        <f ca="1">IF(ISERROR($S724),"",OFFSET('Smelter Reference List'!$G$4,$S724-4,0))</f>
        <v/>
      </c>
      <c r="I724" s="248" t="str">
        <f ca="1">IF(ISERROR($S724),"",OFFSET('Smelter Reference List'!$H$4,$S724-4,0))</f>
        <v/>
      </c>
      <c r="J724" s="248" t="str">
        <f ca="1">IF(ISERROR($S724),"",OFFSET('Smelter Reference List'!$I$4,$S724-4,0))</f>
        <v/>
      </c>
      <c r="K724" s="245"/>
      <c r="L724" s="245"/>
      <c r="M724" s="245"/>
      <c r="N724" s="245"/>
      <c r="O724" s="245"/>
      <c r="P724" s="245"/>
      <c r="Q724" s="246"/>
      <c r="R724" s="233"/>
      <c r="S724" s="234" t="e">
        <f>IF(C724="",NA(),MATCH($B724&amp;$C724,'Smelter Reference List'!$J:$J,0))</f>
        <v>#N/A</v>
      </c>
      <c r="T724" s="235"/>
      <c r="U724" s="235">
        <f t="shared" ca="1" si="22"/>
        <v>0</v>
      </c>
      <c r="V724" s="235"/>
      <c r="W724" s="235"/>
      <c r="Y724" s="228" t="str">
        <f t="shared" si="23"/>
        <v/>
      </c>
    </row>
    <row r="725" spans="1:25" s="228" customFormat="1" ht="20.399999999999999">
      <c r="A725" s="257"/>
      <c r="B725" s="232" t="str">
        <f>IF(LEN(A725)=0,"",INDEX('Smelter Reference List'!$A:$A,MATCH($A725,'Smelter Reference List'!$E:$E,0)))</f>
        <v/>
      </c>
      <c r="C725" s="297" t="str">
        <f>IF(LEN(A725)=0,"",INDEX('Smelter Reference List'!$C:$C,MATCH($A725,'Smelter Reference List'!$E:$E,0)))</f>
        <v/>
      </c>
      <c r="D725" s="161" t="str">
        <f ca="1">IF(ISERROR($S725),"",OFFSET('Smelter Reference List'!$C$4,$S725-4,0)&amp;"")</f>
        <v/>
      </c>
      <c r="E725" s="161" t="str">
        <f ca="1">IF(ISERROR($S725),"",OFFSET('Smelter Reference List'!$D$4,$S725-4,0)&amp;"")</f>
        <v/>
      </c>
      <c r="F725" s="161" t="str">
        <f ca="1">IF(ISERROR($S725),"",OFFSET('Smelter Reference List'!$E$4,$S725-4,0))</f>
        <v/>
      </c>
      <c r="G725" s="161" t="str">
        <f ca="1">IF(C725=$U$4,"Enter smelter details", IF(ISERROR($S725),"",OFFSET('Smelter Reference List'!$F$4,$S725-4,0)))</f>
        <v/>
      </c>
      <c r="H725" s="247" t="str">
        <f ca="1">IF(ISERROR($S725),"",OFFSET('Smelter Reference List'!$G$4,$S725-4,0))</f>
        <v/>
      </c>
      <c r="I725" s="248" t="str">
        <f ca="1">IF(ISERROR($S725),"",OFFSET('Smelter Reference List'!$H$4,$S725-4,0))</f>
        <v/>
      </c>
      <c r="J725" s="248" t="str">
        <f ca="1">IF(ISERROR($S725),"",OFFSET('Smelter Reference List'!$I$4,$S725-4,0))</f>
        <v/>
      </c>
      <c r="K725" s="245"/>
      <c r="L725" s="245"/>
      <c r="M725" s="245"/>
      <c r="N725" s="245"/>
      <c r="O725" s="245"/>
      <c r="P725" s="245"/>
      <c r="Q725" s="246"/>
      <c r="R725" s="233"/>
      <c r="S725" s="234" t="e">
        <f>IF(C725="",NA(),MATCH($B725&amp;$C725,'Smelter Reference List'!$J:$J,0))</f>
        <v>#N/A</v>
      </c>
      <c r="T725" s="235"/>
      <c r="U725" s="235">
        <f t="shared" ca="1" si="22"/>
        <v>0</v>
      </c>
      <c r="V725" s="235"/>
      <c r="W725" s="235"/>
      <c r="Y725" s="228" t="str">
        <f t="shared" si="23"/>
        <v/>
      </c>
    </row>
    <row r="726" spans="1:25" s="228" customFormat="1" ht="20.399999999999999">
      <c r="A726" s="257"/>
      <c r="B726" s="232" t="str">
        <f>IF(LEN(A726)=0,"",INDEX('Smelter Reference List'!$A:$A,MATCH($A726,'Smelter Reference List'!$E:$E,0)))</f>
        <v/>
      </c>
      <c r="C726" s="297" t="str">
        <f>IF(LEN(A726)=0,"",INDEX('Smelter Reference List'!$C:$C,MATCH($A726,'Smelter Reference List'!$E:$E,0)))</f>
        <v/>
      </c>
      <c r="D726" s="161" t="str">
        <f ca="1">IF(ISERROR($S726),"",OFFSET('Smelter Reference List'!$C$4,$S726-4,0)&amp;"")</f>
        <v/>
      </c>
      <c r="E726" s="161" t="str">
        <f ca="1">IF(ISERROR($S726),"",OFFSET('Smelter Reference List'!$D$4,$S726-4,0)&amp;"")</f>
        <v/>
      </c>
      <c r="F726" s="161" t="str">
        <f ca="1">IF(ISERROR($S726),"",OFFSET('Smelter Reference List'!$E$4,$S726-4,0))</f>
        <v/>
      </c>
      <c r="G726" s="161" t="str">
        <f ca="1">IF(C726=$U$4,"Enter smelter details", IF(ISERROR($S726),"",OFFSET('Smelter Reference List'!$F$4,$S726-4,0)))</f>
        <v/>
      </c>
      <c r="H726" s="247" t="str">
        <f ca="1">IF(ISERROR($S726),"",OFFSET('Smelter Reference List'!$G$4,$S726-4,0))</f>
        <v/>
      </c>
      <c r="I726" s="248" t="str">
        <f ca="1">IF(ISERROR($S726),"",OFFSET('Smelter Reference List'!$H$4,$S726-4,0))</f>
        <v/>
      </c>
      <c r="J726" s="248" t="str">
        <f ca="1">IF(ISERROR($S726),"",OFFSET('Smelter Reference List'!$I$4,$S726-4,0))</f>
        <v/>
      </c>
      <c r="K726" s="245"/>
      <c r="L726" s="245"/>
      <c r="M726" s="245"/>
      <c r="N726" s="245"/>
      <c r="O726" s="245"/>
      <c r="P726" s="245"/>
      <c r="Q726" s="246"/>
      <c r="R726" s="233"/>
      <c r="S726" s="234" t="e">
        <f>IF(C726="",NA(),MATCH($B726&amp;$C726,'Smelter Reference List'!$J:$J,0))</f>
        <v>#N/A</v>
      </c>
      <c r="T726" s="235"/>
      <c r="U726" s="235">
        <f t="shared" ca="1" si="22"/>
        <v>0</v>
      </c>
      <c r="V726" s="235"/>
      <c r="W726" s="235"/>
      <c r="Y726" s="228" t="str">
        <f t="shared" si="23"/>
        <v/>
      </c>
    </row>
    <row r="727" spans="1:25" s="228" customFormat="1" ht="20.399999999999999">
      <c r="A727" s="257"/>
      <c r="B727" s="232" t="str">
        <f>IF(LEN(A727)=0,"",INDEX('Smelter Reference List'!$A:$A,MATCH($A727,'Smelter Reference List'!$E:$E,0)))</f>
        <v/>
      </c>
      <c r="C727" s="297" t="str">
        <f>IF(LEN(A727)=0,"",INDEX('Smelter Reference List'!$C:$C,MATCH($A727,'Smelter Reference List'!$E:$E,0)))</f>
        <v/>
      </c>
      <c r="D727" s="161" t="str">
        <f ca="1">IF(ISERROR($S727),"",OFFSET('Smelter Reference List'!$C$4,$S727-4,0)&amp;"")</f>
        <v/>
      </c>
      <c r="E727" s="161" t="str">
        <f ca="1">IF(ISERROR($S727),"",OFFSET('Smelter Reference List'!$D$4,$S727-4,0)&amp;"")</f>
        <v/>
      </c>
      <c r="F727" s="161" t="str">
        <f ca="1">IF(ISERROR($S727),"",OFFSET('Smelter Reference List'!$E$4,$S727-4,0))</f>
        <v/>
      </c>
      <c r="G727" s="161" t="str">
        <f ca="1">IF(C727=$U$4,"Enter smelter details", IF(ISERROR($S727),"",OFFSET('Smelter Reference List'!$F$4,$S727-4,0)))</f>
        <v/>
      </c>
      <c r="H727" s="247" t="str">
        <f ca="1">IF(ISERROR($S727),"",OFFSET('Smelter Reference List'!$G$4,$S727-4,0))</f>
        <v/>
      </c>
      <c r="I727" s="248" t="str">
        <f ca="1">IF(ISERROR($S727),"",OFFSET('Smelter Reference List'!$H$4,$S727-4,0))</f>
        <v/>
      </c>
      <c r="J727" s="248" t="str">
        <f ca="1">IF(ISERROR($S727),"",OFFSET('Smelter Reference List'!$I$4,$S727-4,0))</f>
        <v/>
      </c>
      <c r="K727" s="245"/>
      <c r="L727" s="245"/>
      <c r="M727" s="245"/>
      <c r="N727" s="245"/>
      <c r="O727" s="245"/>
      <c r="P727" s="245"/>
      <c r="Q727" s="246"/>
      <c r="R727" s="233"/>
      <c r="S727" s="234" t="e">
        <f>IF(C727="",NA(),MATCH($B727&amp;$C727,'Smelter Reference List'!$J:$J,0))</f>
        <v>#N/A</v>
      </c>
      <c r="T727" s="235"/>
      <c r="U727" s="235">
        <f t="shared" ca="1" si="22"/>
        <v>0</v>
      </c>
      <c r="V727" s="235"/>
      <c r="W727" s="235"/>
      <c r="Y727" s="228" t="str">
        <f t="shared" si="23"/>
        <v/>
      </c>
    </row>
    <row r="728" spans="1:25" s="228" customFormat="1" ht="20.399999999999999">
      <c r="A728" s="257"/>
      <c r="B728" s="232" t="str">
        <f>IF(LEN(A728)=0,"",INDEX('Smelter Reference List'!$A:$A,MATCH($A728,'Smelter Reference List'!$E:$E,0)))</f>
        <v/>
      </c>
      <c r="C728" s="297" t="str">
        <f>IF(LEN(A728)=0,"",INDEX('Smelter Reference List'!$C:$C,MATCH($A728,'Smelter Reference List'!$E:$E,0)))</f>
        <v/>
      </c>
      <c r="D728" s="161" t="str">
        <f ca="1">IF(ISERROR($S728),"",OFFSET('Smelter Reference List'!$C$4,$S728-4,0)&amp;"")</f>
        <v/>
      </c>
      <c r="E728" s="161" t="str">
        <f ca="1">IF(ISERROR($S728),"",OFFSET('Smelter Reference List'!$D$4,$S728-4,0)&amp;"")</f>
        <v/>
      </c>
      <c r="F728" s="161" t="str">
        <f ca="1">IF(ISERROR($S728),"",OFFSET('Smelter Reference List'!$E$4,$S728-4,0))</f>
        <v/>
      </c>
      <c r="G728" s="161" t="str">
        <f ca="1">IF(C728=$U$4,"Enter smelter details", IF(ISERROR($S728),"",OFFSET('Smelter Reference List'!$F$4,$S728-4,0)))</f>
        <v/>
      </c>
      <c r="H728" s="247" t="str">
        <f ca="1">IF(ISERROR($S728),"",OFFSET('Smelter Reference List'!$G$4,$S728-4,0))</f>
        <v/>
      </c>
      <c r="I728" s="248" t="str">
        <f ca="1">IF(ISERROR($S728),"",OFFSET('Smelter Reference List'!$H$4,$S728-4,0))</f>
        <v/>
      </c>
      <c r="J728" s="248" t="str">
        <f ca="1">IF(ISERROR($S728),"",OFFSET('Smelter Reference List'!$I$4,$S728-4,0))</f>
        <v/>
      </c>
      <c r="K728" s="245"/>
      <c r="L728" s="245"/>
      <c r="M728" s="245"/>
      <c r="N728" s="245"/>
      <c r="O728" s="245"/>
      <c r="P728" s="245"/>
      <c r="Q728" s="246"/>
      <c r="R728" s="233"/>
      <c r="S728" s="234" t="e">
        <f>IF(C728="",NA(),MATCH($B728&amp;$C728,'Smelter Reference List'!$J:$J,0))</f>
        <v>#N/A</v>
      </c>
      <c r="T728" s="235"/>
      <c r="U728" s="235">
        <f t="shared" ca="1" si="22"/>
        <v>0</v>
      </c>
      <c r="V728" s="235"/>
      <c r="W728" s="235"/>
      <c r="Y728" s="228" t="str">
        <f t="shared" si="23"/>
        <v/>
      </c>
    </row>
    <row r="729" spans="1:25" s="228" customFormat="1" ht="20.399999999999999">
      <c r="A729" s="257"/>
      <c r="B729" s="232" t="str">
        <f>IF(LEN(A729)=0,"",INDEX('Smelter Reference List'!$A:$A,MATCH($A729,'Smelter Reference List'!$E:$E,0)))</f>
        <v/>
      </c>
      <c r="C729" s="297" t="str">
        <f>IF(LEN(A729)=0,"",INDEX('Smelter Reference List'!$C:$C,MATCH($A729,'Smelter Reference List'!$E:$E,0)))</f>
        <v/>
      </c>
      <c r="D729" s="161" t="str">
        <f ca="1">IF(ISERROR($S729),"",OFFSET('Smelter Reference List'!$C$4,$S729-4,0)&amp;"")</f>
        <v/>
      </c>
      <c r="E729" s="161" t="str">
        <f ca="1">IF(ISERROR($S729),"",OFFSET('Smelter Reference List'!$D$4,$S729-4,0)&amp;"")</f>
        <v/>
      </c>
      <c r="F729" s="161" t="str">
        <f ca="1">IF(ISERROR($S729),"",OFFSET('Smelter Reference List'!$E$4,$S729-4,0))</f>
        <v/>
      </c>
      <c r="G729" s="161" t="str">
        <f ca="1">IF(C729=$U$4,"Enter smelter details", IF(ISERROR($S729),"",OFFSET('Smelter Reference List'!$F$4,$S729-4,0)))</f>
        <v/>
      </c>
      <c r="H729" s="247" t="str">
        <f ca="1">IF(ISERROR($S729),"",OFFSET('Smelter Reference List'!$G$4,$S729-4,0))</f>
        <v/>
      </c>
      <c r="I729" s="248" t="str">
        <f ca="1">IF(ISERROR($S729),"",OFFSET('Smelter Reference List'!$H$4,$S729-4,0))</f>
        <v/>
      </c>
      <c r="J729" s="248" t="str">
        <f ca="1">IF(ISERROR($S729),"",OFFSET('Smelter Reference List'!$I$4,$S729-4,0))</f>
        <v/>
      </c>
      <c r="K729" s="245"/>
      <c r="L729" s="245"/>
      <c r="M729" s="245"/>
      <c r="N729" s="245"/>
      <c r="O729" s="245"/>
      <c r="P729" s="245"/>
      <c r="Q729" s="246"/>
      <c r="R729" s="233"/>
      <c r="S729" s="234" t="e">
        <f>IF(C729="",NA(),MATCH($B729&amp;$C729,'Smelter Reference List'!$J:$J,0))</f>
        <v>#N/A</v>
      </c>
      <c r="T729" s="235"/>
      <c r="U729" s="235">
        <f t="shared" ca="1" si="22"/>
        <v>0</v>
      </c>
      <c r="V729" s="235"/>
      <c r="W729" s="235"/>
      <c r="Y729" s="228" t="str">
        <f t="shared" si="23"/>
        <v/>
      </c>
    </row>
    <row r="730" spans="1:25" s="228" customFormat="1" ht="20.399999999999999">
      <c r="A730" s="257"/>
      <c r="B730" s="232" t="str">
        <f>IF(LEN(A730)=0,"",INDEX('Smelter Reference List'!$A:$A,MATCH($A730,'Smelter Reference List'!$E:$E,0)))</f>
        <v/>
      </c>
      <c r="C730" s="297" t="str">
        <f>IF(LEN(A730)=0,"",INDEX('Smelter Reference List'!$C:$C,MATCH($A730,'Smelter Reference List'!$E:$E,0)))</f>
        <v/>
      </c>
      <c r="D730" s="161" t="str">
        <f ca="1">IF(ISERROR($S730),"",OFFSET('Smelter Reference List'!$C$4,$S730-4,0)&amp;"")</f>
        <v/>
      </c>
      <c r="E730" s="161" t="str">
        <f ca="1">IF(ISERROR($S730),"",OFFSET('Smelter Reference List'!$D$4,$S730-4,0)&amp;"")</f>
        <v/>
      </c>
      <c r="F730" s="161" t="str">
        <f ca="1">IF(ISERROR($S730),"",OFFSET('Smelter Reference List'!$E$4,$S730-4,0))</f>
        <v/>
      </c>
      <c r="G730" s="161" t="str">
        <f ca="1">IF(C730=$U$4,"Enter smelter details", IF(ISERROR($S730),"",OFFSET('Smelter Reference List'!$F$4,$S730-4,0)))</f>
        <v/>
      </c>
      <c r="H730" s="247" t="str">
        <f ca="1">IF(ISERROR($S730),"",OFFSET('Smelter Reference List'!$G$4,$S730-4,0))</f>
        <v/>
      </c>
      <c r="I730" s="248" t="str">
        <f ca="1">IF(ISERROR($S730),"",OFFSET('Smelter Reference List'!$H$4,$S730-4,0))</f>
        <v/>
      </c>
      <c r="J730" s="248" t="str">
        <f ca="1">IF(ISERROR($S730),"",OFFSET('Smelter Reference List'!$I$4,$S730-4,0))</f>
        <v/>
      </c>
      <c r="K730" s="245"/>
      <c r="L730" s="245"/>
      <c r="M730" s="245"/>
      <c r="N730" s="245"/>
      <c r="O730" s="245"/>
      <c r="P730" s="245"/>
      <c r="Q730" s="246"/>
      <c r="R730" s="233"/>
      <c r="S730" s="234" t="e">
        <f>IF(C730="",NA(),MATCH($B730&amp;$C730,'Smelter Reference List'!$J:$J,0))</f>
        <v>#N/A</v>
      </c>
      <c r="T730" s="235"/>
      <c r="U730" s="235">
        <f t="shared" ca="1" si="22"/>
        <v>0</v>
      </c>
      <c r="V730" s="235"/>
      <c r="W730" s="235"/>
      <c r="Y730" s="228" t="str">
        <f t="shared" si="23"/>
        <v/>
      </c>
    </row>
    <row r="731" spans="1:25" s="228" customFormat="1" ht="20.399999999999999">
      <c r="A731" s="257"/>
      <c r="B731" s="232" t="str">
        <f>IF(LEN(A731)=0,"",INDEX('Smelter Reference List'!$A:$A,MATCH($A731,'Smelter Reference List'!$E:$E,0)))</f>
        <v/>
      </c>
      <c r="C731" s="297" t="str">
        <f>IF(LEN(A731)=0,"",INDEX('Smelter Reference List'!$C:$C,MATCH($A731,'Smelter Reference List'!$E:$E,0)))</f>
        <v/>
      </c>
      <c r="D731" s="161" t="str">
        <f ca="1">IF(ISERROR($S731),"",OFFSET('Smelter Reference List'!$C$4,$S731-4,0)&amp;"")</f>
        <v/>
      </c>
      <c r="E731" s="161" t="str">
        <f ca="1">IF(ISERROR($S731),"",OFFSET('Smelter Reference List'!$D$4,$S731-4,0)&amp;"")</f>
        <v/>
      </c>
      <c r="F731" s="161" t="str">
        <f ca="1">IF(ISERROR($S731),"",OFFSET('Smelter Reference List'!$E$4,$S731-4,0))</f>
        <v/>
      </c>
      <c r="G731" s="161" t="str">
        <f ca="1">IF(C731=$U$4,"Enter smelter details", IF(ISERROR($S731),"",OFFSET('Smelter Reference List'!$F$4,$S731-4,0)))</f>
        <v/>
      </c>
      <c r="H731" s="247" t="str">
        <f ca="1">IF(ISERROR($S731),"",OFFSET('Smelter Reference List'!$G$4,$S731-4,0))</f>
        <v/>
      </c>
      <c r="I731" s="248" t="str">
        <f ca="1">IF(ISERROR($S731),"",OFFSET('Smelter Reference List'!$H$4,$S731-4,0))</f>
        <v/>
      </c>
      <c r="J731" s="248" t="str">
        <f ca="1">IF(ISERROR($S731),"",OFFSET('Smelter Reference List'!$I$4,$S731-4,0))</f>
        <v/>
      </c>
      <c r="K731" s="245"/>
      <c r="L731" s="245"/>
      <c r="M731" s="245"/>
      <c r="N731" s="245"/>
      <c r="O731" s="245"/>
      <c r="P731" s="245"/>
      <c r="Q731" s="246"/>
      <c r="R731" s="233"/>
      <c r="S731" s="234" t="e">
        <f>IF(C731="",NA(),MATCH($B731&amp;$C731,'Smelter Reference List'!$J:$J,0))</f>
        <v>#N/A</v>
      </c>
      <c r="T731" s="235"/>
      <c r="U731" s="235">
        <f t="shared" ca="1" si="22"/>
        <v>0</v>
      </c>
      <c r="V731" s="235"/>
      <c r="W731" s="235"/>
      <c r="Y731" s="228" t="str">
        <f t="shared" si="23"/>
        <v/>
      </c>
    </row>
    <row r="732" spans="1:25" s="228" customFormat="1" ht="20.399999999999999">
      <c r="A732" s="257"/>
      <c r="B732" s="232" t="str">
        <f>IF(LEN(A732)=0,"",INDEX('Smelter Reference List'!$A:$A,MATCH($A732,'Smelter Reference List'!$E:$E,0)))</f>
        <v/>
      </c>
      <c r="C732" s="297" t="str">
        <f>IF(LEN(A732)=0,"",INDEX('Smelter Reference List'!$C:$C,MATCH($A732,'Smelter Reference List'!$E:$E,0)))</f>
        <v/>
      </c>
      <c r="D732" s="161" t="str">
        <f ca="1">IF(ISERROR($S732),"",OFFSET('Smelter Reference List'!$C$4,$S732-4,0)&amp;"")</f>
        <v/>
      </c>
      <c r="E732" s="161" t="str">
        <f ca="1">IF(ISERROR($S732),"",OFFSET('Smelter Reference List'!$D$4,$S732-4,0)&amp;"")</f>
        <v/>
      </c>
      <c r="F732" s="161" t="str">
        <f ca="1">IF(ISERROR($S732),"",OFFSET('Smelter Reference List'!$E$4,$S732-4,0))</f>
        <v/>
      </c>
      <c r="G732" s="161" t="str">
        <f ca="1">IF(C732=$U$4,"Enter smelter details", IF(ISERROR($S732),"",OFFSET('Smelter Reference List'!$F$4,$S732-4,0)))</f>
        <v/>
      </c>
      <c r="H732" s="247" t="str">
        <f ca="1">IF(ISERROR($S732),"",OFFSET('Smelter Reference List'!$G$4,$S732-4,0))</f>
        <v/>
      </c>
      <c r="I732" s="248" t="str">
        <f ca="1">IF(ISERROR($S732),"",OFFSET('Smelter Reference List'!$H$4,$S732-4,0))</f>
        <v/>
      </c>
      <c r="J732" s="248" t="str">
        <f ca="1">IF(ISERROR($S732),"",OFFSET('Smelter Reference List'!$I$4,$S732-4,0))</f>
        <v/>
      </c>
      <c r="K732" s="245"/>
      <c r="L732" s="245"/>
      <c r="M732" s="245"/>
      <c r="N732" s="245"/>
      <c r="O732" s="245"/>
      <c r="P732" s="245"/>
      <c r="Q732" s="246"/>
      <c r="R732" s="233"/>
      <c r="S732" s="234" t="e">
        <f>IF(C732="",NA(),MATCH($B732&amp;$C732,'Smelter Reference List'!$J:$J,0))</f>
        <v>#N/A</v>
      </c>
      <c r="T732" s="235"/>
      <c r="U732" s="235">
        <f t="shared" ca="1" si="22"/>
        <v>0</v>
      </c>
      <c r="V732" s="235"/>
      <c r="W732" s="235"/>
      <c r="Y732" s="228" t="str">
        <f t="shared" si="23"/>
        <v/>
      </c>
    </row>
    <row r="733" spans="1:25" s="228" customFormat="1" ht="20.399999999999999">
      <c r="A733" s="257"/>
      <c r="B733" s="232" t="str">
        <f>IF(LEN(A733)=0,"",INDEX('Smelter Reference List'!$A:$A,MATCH($A733,'Smelter Reference List'!$E:$E,0)))</f>
        <v/>
      </c>
      <c r="C733" s="297" t="str">
        <f>IF(LEN(A733)=0,"",INDEX('Smelter Reference List'!$C:$C,MATCH($A733,'Smelter Reference List'!$E:$E,0)))</f>
        <v/>
      </c>
      <c r="D733" s="161" t="str">
        <f ca="1">IF(ISERROR($S733),"",OFFSET('Smelter Reference List'!$C$4,$S733-4,0)&amp;"")</f>
        <v/>
      </c>
      <c r="E733" s="161" t="str">
        <f ca="1">IF(ISERROR($S733),"",OFFSET('Smelter Reference List'!$D$4,$S733-4,0)&amp;"")</f>
        <v/>
      </c>
      <c r="F733" s="161" t="str">
        <f ca="1">IF(ISERROR($S733),"",OFFSET('Smelter Reference List'!$E$4,$S733-4,0))</f>
        <v/>
      </c>
      <c r="G733" s="161" t="str">
        <f ca="1">IF(C733=$U$4,"Enter smelter details", IF(ISERROR($S733),"",OFFSET('Smelter Reference List'!$F$4,$S733-4,0)))</f>
        <v/>
      </c>
      <c r="H733" s="247" t="str">
        <f ca="1">IF(ISERROR($S733),"",OFFSET('Smelter Reference List'!$G$4,$S733-4,0))</f>
        <v/>
      </c>
      <c r="I733" s="248" t="str">
        <f ca="1">IF(ISERROR($S733),"",OFFSET('Smelter Reference List'!$H$4,$S733-4,0))</f>
        <v/>
      </c>
      <c r="J733" s="248" t="str">
        <f ca="1">IF(ISERROR($S733),"",OFFSET('Smelter Reference List'!$I$4,$S733-4,0))</f>
        <v/>
      </c>
      <c r="K733" s="245"/>
      <c r="L733" s="245"/>
      <c r="M733" s="245"/>
      <c r="N733" s="245"/>
      <c r="O733" s="245"/>
      <c r="P733" s="245"/>
      <c r="Q733" s="246"/>
      <c r="R733" s="233"/>
      <c r="S733" s="234" t="e">
        <f>IF(C733="",NA(),MATCH($B733&amp;$C733,'Smelter Reference List'!$J:$J,0))</f>
        <v>#N/A</v>
      </c>
      <c r="T733" s="235"/>
      <c r="U733" s="235">
        <f t="shared" ca="1" si="22"/>
        <v>0</v>
      </c>
      <c r="V733" s="235"/>
      <c r="W733" s="235"/>
      <c r="Y733" s="228" t="str">
        <f t="shared" si="23"/>
        <v/>
      </c>
    </row>
    <row r="734" spans="1:25" s="228" customFormat="1" ht="20.399999999999999">
      <c r="A734" s="257"/>
      <c r="B734" s="232" t="str">
        <f>IF(LEN(A734)=0,"",INDEX('Smelter Reference List'!$A:$A,MATCH($A734,'Smelter Reference List'!$E:$E,0)))</f>
        <v/>
      </c>
      <c r="C734" s="297" t="str">
        <f>IF(LEN(A734)=0,"",INDEX('Smelter Reference List'!$C:$C,MATCH($A734,'Smelter Reference List'!$E:$E,0)))</f>
        <v/>
      </c>
      <c r="D734" s="161" t="str">
        <f ca="1">IF(ISERROR($S734),"",OFFSET('Smelter Reference List'!$C$4,$S734-4,0)&amp;"")</f>
        <v/>
      </c>
      <c r="E734" s="161" t="str">
        <f ca="1">IF(ISERROR($S734),"",OFFSET('Smelter Reference List'!$D$4,$S734-4,0)&amp;"")</f>
        <v/>
      </c>
      <c r="F734" s="161" t="str">
        <f ca="1">IF(ISERROR($S734),"",OFFSET('Smelter Reference List'!$E$4,$S734-4,0))</f>
        <v/>
      </c>
      <c r="G734" s="161" t="str">
        <f ca="1">IF(C734=$U$4,"Enter smelter details", IF(ISERROR($S734),"",OFFSET('Smelter Reference List'!$F$4,$S734-4,0)))</f>
        <v/>
      </c>
      <c r="H734" s="247" t="str">
        <f ca="1">IF(ISERROR($S734),"",OFFSET('Smelter Reference List'!$G$4,$S734-4,0))</f>
        <v/>
      </c>
      <c r="I734" s="248" t="str">
        <f ca="1">IF(ISERROR($S734),"",OFFSET('Smelter Reference List'!$H$4,$S734-4,0))</f>
        <v/>
      </c>
      <c r="J734" s="248" t="str">
        <f ca="1">IF(ISERROR($S734),"",OFFSET('Smelter Reference List'!$I$4,$S734-4,0))</f>
        <v/>
      </c>
      <c r="K734" s="245"/>
      <c r="L734" s="245"/>
      <c r="M734" s="245"/>
      <c r="N734" s="245"/>
      <c r="O734" s="245"/>
      <c r="P734" s="245"/>
      <c r="Q734" s="246"/>
      <c r="R734" s="233"/>
      <c r="S734" s="234" t="e">
        <f>IF(C734="",NA(),MATCH($B734&amp;$C734,'Smelter Reference List'!$J:$J,0))</f>
        <v>#N/A</v>
      </c>
      <c r="T734" s="235"/>
      <c r="U734" s="235">
        <f t="shared" ca="1" si="22"/>
        <v>0</v>
      </c>
      <c r="V734" s="235"/>
      <c r="W734" s="235"/>
      <c r="Y734" s="228" t="str">
        <f t="shared" si="23"/>
        <v/>
      </c>
    </row>
    <row r="735" spans="1:25" s="228" customFormat="1" ht="20.399999999999999">
      <c r="A735" s="257"/>
      <c r="B735" s="232" t="str">
        <f>IF(LEN(A735)=0,"",INDEX('Smelter Reference List'!$A:$A,MATCH($A735,'Smelter Reference List'!$E:$E,0)))</f>
        <v/>
      </c>
      <c r="C735" s="297" t="str">
        <f>IF(LEN(A735)=0,"",INDEX('Smelter Reference List'!$C:$C,MATCH($A735,'Smelter Reference List'!$E:$E,0)))</f>
        <v/>
      </c>
      <c r="D735" s="161" t="str">
        <f ca="1">IF(ISERROR($S735),"",OFFSET('Smelter Reference List'!$C$4,$S735-4,0)&amp;"")</f>
        <v/>
      </c>
      <c r="E735" s="161" t="str">
        <f ca="1">IF(ISERROR($S735),"",OFFSET('Smelter Reference List'!$D$4,$S735-4,0)&amp;"")</f>
        <v/>
      </c>
      <c r="F735" s="161" t="str">
        <f ca="1">IF(ISERROR($S735),"",OFFSET('Smelter Reference List'!$E$4,$S735-4,0))</f>
        <v/>
      </c>
      <c r="G735" s="161" t="str">
        <f ca="1">IF(C735=$U$4,"Enter smelter details", IF(ISERROR($S735),"",OFFSET('Smelter Reference List'!$F$4,$S735-4,0)))</f>
        <v/>
      </c>
      <c r="H735" s="247" t="str">
        <f ca="1">IF(ISERROR($S735),"",OFFSET('Smelter Reference List'!$G$4,$S735-4,0))</f>
        <v/>
      </c>
      <c r="I735" s="248" t="str">
        <f ca="1">IF(ISERROR($S735),"",OFFSET('Smelter Reference List'!$H$4,$S735-4,0))</f>
        <v/>
      </c>
      <c r="J735" s="248" t="str">
        <f ca="1">IF(ISERROR($S735),"",OFFSET('Smelter Reference List'!$I$4,$S735-4,0))</f>
        <v/>
      </c>
      <c r="K735" s="245"/>
      <c r="L735" s="245"/>
      <c r="M735" s="245"/>
      <c r="N735" s="245"/>
      <c r="O735" s="245"/>
      <c r="P735" s="245"/>
      <c r="Q735" s="246"/>
      <c r="R735" s="233"/>
      <c r="S735" s="234" t="e">
        <f>IF(C735="",NA(),MATCH($B735&amp;$C735,'Smelter Reference List'!$J:$J,0))</f>
        <v>#N/A</v>
      </c>
      <c r="T735" s="235"/>
      <c r="U735" s="235">
        <f t="shared" ca="1" si="22"/>
        <v>0</v>
      </c>
      <c r="V735" s="235"/>
      <c r="W735" s="235"/>
      <c r="Y735" s="228" t="str">
        <f t="shared" si="23"/>
        <v/>
      </c>
    </row>
    <row r="736" spans="1:25" s="228" customFormat="1" ht="20.399999999999999">
      <c r="A736" s="257"/>
      <c r="B736" s="232" t="str">
        <f>IF(LEN(A736)=0,"",INDEX('Smelter Reference List'!$A:$A,MATCH($A736,'Smelter Reference List'!$E:$E,0)))</f>
        <v/>
      </c>
      <c r="C736" s="297" t="str">
        <f>IF(LEN(A736)=0,"",INDEX('Smelter Reference List'!$C:$C,MATCH($A736,'Smelter Reference List'!$E:$E,0)))</f>
        <v/>
      </c>
      <c r="D736" s="161" t="str">
        <f ca="1">IF(ISERROR($S736),"",OFFSET('Smelter Reference List'!$C$4,$S736-4,0)&amp;"")</f>
        <v/>
      </c>
      <c r="E736" s="161" t="str">
        <f ca="1">IF(ISERROR($S736),"",OFFSET('Smelter Reference List'!$D$4,$S736-4,0)&amp;"")</f>
        <v/>
      </c>
      <c r="F736" s="161" t="str">
        <f ca="1">IF(ISERROR($S736),"",OFFSET('Smelter Reference List'!$E$4,$S736-4,0))</f>
        <v/>
      </c>
      <c r="G736" s="161" t="str">
        <f ca="1">IF(C736=$U$4,"Enter smelter details", IF(ISERROR($S736),"",OFFSET('Smelter Reference List'!$F$4,$S736-4,0)))</f>
        <v/>
      </c>
      <c r="H736" s="247" t="str">
        <f ca="1">IF(ISERROR($S736),"",OFFSET('Smelter Reference List'!$G$4,$S736-4,0))</f>
        <v/>
      </c>
      <c r="I736" s="248" t="str">
        <f ca="1">IF(ISERROR($S736),"",OFFSET('Smelter Reference List'!$H$4,$S736-4,0))</f>
        <v/>
      </c>
      <c r="J736" s="248" t="str">
        <f ca="1">IF(ISERROR($S736),"",OFFSET('Smelter Reference List'!$I$4,$S736-4,0))</f>
        <v/>
      </c>
      <c r="K736" s="245"/>
      <c r="L736" s="245"/>
      <c r="M736" s="245"/>
      <c r="N736" s="245"/>
      <c r="O736" s="245"/>
      <c r="P736" s="245"/>
      <c r="Q736" s="246"/>
      <c r="R736" s="233"/>
      <c r="S736" s="234" t="e">
        <f>IF(C736="",NA(),MATCH($B736&amp;$C736,'Smelter Reference List'!$J:$J,0))</f>
        <v>#N/A</v>
      </c>
      <c r="T736" s="235"/>
      <c r="U736" s="235">
        <f t="shared" ca="1" si="22"/>
        <v>0</v>
      </c>
      <c r="V736" s="235"/>
      <c r="W736" s="235"/>
      <c r="Y736" s="228" t="str">
        <f t="shared" si="23"/>
        <v/>
      </c>
    </row>
    <row r="737" spans="1:25" s="228" customFormat="1" ht="20.399999999999999">
      <c r="A737" s="257"/>
      <c r="B737" s="232" t="str">
        <f>IF(LEN(A737)=0,"",INDEX('Smelter Reference List'!$A:$A,MATCH($A737,'Smelter Reference List'!$E:$E,0)))</f>
        <v/>
      </c>
      <c r="C737" s="297" t="str">
        <f>IF(LEN(A737)=0,"",INDEX('Smelter Reference List'!$C:$C,MATCH($A737,'Smelter Reference List'!$E:$E,0)))</f>
        <v/>
      </c>
      <c r="D737" s="161" t="str">
        <f ca="1">IF(ISERROR($S737),"",OFFSET('Smelter Reference List'!$C$4,$S737-4,0)&amp;"")</f>
        <v/>
      </c>
      <c r="E737" s="161" t="str">
        <f ca="1">IF(ISERROR($S737),"",OFFSET('Smelter Reference List'!$D$4,$S737-4,0)&amp;"")</f>
        <v/>
      </c>
      <c r="F737" s="161" t="str">
        <f ca="1">IF(ISERROR($S737),"",OFFSET('Smelter Reference List'!$E$4,$S737-4,0))</f>
        <v/>
      </c>
      <c r="G737" s="161" t="str">
        <f ca="1">IF(C737=$U$4,"Enter smelter details", IF(ISERROR($S737),"",OFFSET('Smelter Reference List'!$F$4,$S737-4,0)))</f>
        <v/>
      </c>
      <c r="H737" s="247" t="str">
        <f ca="1">IF(ISERROR($S737),"",OFFSET('Smelter Reference List'!$G$4,$S737-4,0))</f>
        <v/>
      </c>
      <c r="I737" s="248" t="str">
        <f ca="1">IF(ISERROR($S737),"",OFFSET('Smelter Reference List'!$H$4,$S737-4,0))</f>
        <v/>
      </c>
      <c r="J737" s="248" t="str">
        <f ca="1">IF(ISERROR($S737),"",OFFSET('Smelter Reference List'!$I$4,$S737-4,0))</f>
        <v/>
      </c>
      <c r="K737" s="245"/>
      <c r="L737" s="245"/>
      <c r="M737" s="245"/>
      <c r="N737" s="245"/>
      <c r="O737" s="245"/>
      <c r="P737" s="245"/>
      <c r="Q737" s="246"/>
      <c r="R737" s="233"/>
      <c r="S737" s="234" t="e">
        <f>IF(C737="",NA(),MATCH($B737&amp;$C737,'Smelter Reference List'!$J:$J,0))</f>
        <v>#N/A</v>
      </c>
      <c r="T737" s="235"/>
      <c r="U737" s="235">
        <f t="shared" ca="1" si="22"/>
        <v>0</v>
      </c>
      <c r="V737" s="235"/>
      <c r="W737" s="235"/>
      <c r="Y737" s="228" t="str">
        <f t="shared" si="23"/>
        <v/>
      </c>
    </row>
    <row r="738" spans="1:25" s="228" customFormat="1" ht="20.399999999999999">
      <c r="A738" s="257"/>
      <c r="B738" s="232" t="str">
        <f>IF(LEN(A738)=0,"",INDEX('Smelter Reference List'!$A:$A,MATCH($A738,'Smelter Reference List'!$E:$E,0)))</f>
        <v/>
      </c>
      <c r="C738" s="297" t="str">
        <f>IF(LEN(A738)=0,"",INDEX('Smelter Reference List'!$C:$C,MATCH($A738,'Smelter Reference List'!$E:$E,0)))</f>
        <v/>
      </c>
      <c r="D738" s="161" t="str">
        <f ca="1">IF(ISERROR($S738),"",OFFSET('Smelter Reference List'!$C$4,$S738-4,0)&amp;"")</f>
        <v/>
      </c>
      <c r="E738" s="161" t="str">
        <f ca="1">IF(ISERROR($S738),"",OFFSET('Smelter Reference List'!$D$4,$S738-4,0)&amp;"")</f>
        <v/>
      </c>
      <c r="F738" s="161" t="str">
        <f ca="1">IF(ISERROR($S738),"",OFFSET('Smelter Reference List'!$E$4,$S738-4,0))</f>
        <v/>
      </c>
      <c r="G738" s="161" t="str">
        <f ca="1">IF(C738=$U$4,"Enter smelter details", IF(ISERROR($S738),"",OFFSET('Smelter Reference List'!$F$4,$S738-4,0)))</f>
        <v/>
      </c>
      <c r="H738" s="247" t="str">
        <f ca="1">IF(ISERROR($S738),"",OFFSET('Smelter Reference List'!$G$4,$S738-4,0))</f>
        <v/>
      </c>
      <c r="I738" s="248" t="str">
        <f ca="1">IF(ISERROR($S738),"",OFFSET('Smelter Reference List'!$H$4,$S738-4,0))</f>
        <v/>
      </c>
      <c r="J738" s="248" t="str">
        <f ca="1">IF(ISERROR($S738),"",OFFSET('Smelter Reference List'!$I$4,$S738-4,0))</f>
        <v/>
      </c>
      <c r="K738" s="245"/>
      <c r="L738" s="245"/>
      <c r="M738" s="245"/>
      <c r="N738" s="245"/>
      <c r="O738" s="245"/>
      <c r="P738" s="245"/>
      <c r="Q738" s="246"/>
      <c r="R738" s="233"/>
      <c r="S738" s="234" t="e">
        <f>IF(C738="",NA(),MATCH($B738&amp;$C738,'Smelter Reference List'!$J:$J,0))</f>
        <v>#N/A</v>
      </c>
      <c r="T738" s="235"/>
      <c r="U738" s="235">
        <f t="shared" ca="1" si="22"/>
        <v>0</v>
      </c>
      <c r="V738" s="235"/>
      <c r="W738" s="235"/>
      <c r="Y738" s="228" t="str">
        <f t="shared" si="23"/>
        <v/>
      </c>
    </row>
    <row r="739" spans="1:25" s="228" customFormat="1" ht="20.399999999999999">
      <c r="A739" s="257"/>
      <c r="B739" s="232" t="str">
        <f>IF(LEN(A739)=0,"",INDEX('Smelter Reference List'!$A:$A,MATCH($A739,'Smelter Reference List'!$E:$E,0)))</f>
        <v/>
      </c>
      <c r="C739" s="297" t="str">
        <f>IF(LEN(A739)=0,"",INDEX('Smelter Reference List'!$C:$C,MATCH($A739,'Smelter Reference List'!$E:$E,0)))</f>
        <v/>
      </c>
      <c r="D739" s="161" t="str">
        <f ca="1">IF(ISERROR($S739),"",OFFSET('Smelter Reference List'!$C$4,$S739-4,0)&amp;"")</f>
        <v/>
      </c>
      <c r="E739" s="161" t="str">
        <f ca="1">IF(ISERROR($S739),"",OFFSET('Smelter Reference List'!$D$4,$S739-4,0)&amp;"")</f>
        <v/>
      </c>
      <c r="F739" s="161" t="str">
        <f ca="1">IF(ISERROR($S739),"",OFFSET('Smelter Reference List'!$E$4,$S739-4,0))</f>
        <v/>
      </c>
      <c r="G739" s="161" t="str">
        <f ca="1">IF(C739=$U$4,"Enter smelter details", IF(ISERROR($S739),"",OFFSET('Smelter Reference List'!$F$4,$S739-4,0)))</f>
        <v/>
      </c>
      <c r="H739" s="247" t="str">
        <f ca="1">IF(ISERROR($S739),"",OFFSET('Smelter Reference List'!$G$4,$S739-4,0))</f>
        <v/>
      </c>
      <c r="I739" s="248" t="str">
        <f ca="1">IF(ISERROR($S739),"",OFFSET('Smelter Reference List'!$H$4,$S739-4,0))</f>
        <v/>
      </c>
      <c r="J739" s="248" t="str">
        <f ca="1">IF(ISERROR($S739),"",OFFSET('Smelter Reference List'!$I$4,$S739-4,0))</f>
        <v/>
      </c>
      <c r="K739" s="245"/>
      <c r="L739" s="245"/>
      <c r="M739" s="245"/>
      <c r="N739" s="245"/>
      <c r="O739" s="245"/>
      <c r="P739" s="245"/>
      <c r="Q739" s="246"/>
      <c r="R739" s="233"/>
      <c r="S739" s="234" t="e">
        <f>IF(C739="",NA(),MATCH($B739&amp;$C739,'Smelter Reference List'!$J:$J,0))</f>
        <v>#N/A</v>
      </c>
      <c r="T739" s="235"/>
      <c r="U739" s="235">
        <f t="shared" ca="1" si="22"/>
        <v>0</v>
      </c>
      <c r="V739" s="235"/>
      <c r="W739" s="235"/>
      <c r="Y739" s="228" t="str">
        <f t="shared" si="23"/>
        <v/>
      </c>
    </row>
    <row r="740" spans="1:25" s="228" customFormat="1" ht="20.399999999999999">
      <c r="A740" s="257"/>
      <c r="B740" s="232" t="str">
        <f>IF(LEN(A740)=0,"",INDEX('Smelter Reference List'!$A:$A,MATCH($A740,'Smelter Reference List'!$E:$E,0)))</f>
        <v/>
      </c>
      <c r="C740" s="297" t="str">
        <f>IF(LEN(A740)=0,"",INDEX('Smelter Reference List'!$C:$C,MATCH($A740,'Smelter Reference List'!$E:$E,0)))</f>
        <v/>
      </c>
      <c r="D740" s="161" t="str">
        <f ca="1">IF(ISERROR($S740),"",OFFSET('Smelter Reference List'!$C$4,$S740-4,0)&amp;"")</f>
        <v/>
      </c>
      <c r="E740" s="161" t="str">
        <f ca="1">IF(ISERROR($S740),"",OFFSET('Smelter Reference List'!$D$4,$S740-4,0)&amp;"")</f>
        <v/>
      </c>
      <c r="F740" s="161" t="str">
        <f ca="1">IF(ISERROR($S740),"",OFFSET('Smelter Reference List'!$E$4,$S740-4,0))</f>
        <v/>
      </c>
      <c r="G740" s="161" t="str">
        <f ca="1">IF(C740=$U$4,"Enter smelter details", IF(ISERROR($S740),"",OFFSET('Smelter Reference List'!$F$4,$S740-4,0)))</f>
        <v/>
      </c>
      <c r="H740" s="247" t="str">
        <f ca="1">IF(ISERROR($S740),"",OFFSET('Smelter Reference List'!$G$4,$S740-4,0))</f>
        <v/>
      </c>
      <c r="I740" s="248" t="str">
        <f ca="1">IF(ISERROR($S740),"",OFFSET('Smelter Reference List'!$H$4,$S740-4,0))</f>
        <v/>
      </c>
      <c r="J740" s="248" t="str">
        <f ca="1">IF(ISERROR($S740),"",OFFSET('Smelter Reference List'!$I$4,$S740-4,0))</f>
        <v/>
      </c>
      <c r="K740" s="245"/>
      <c r="L740" s="245"/>
      <c r="M740" s="245"/>
      <c r="N740" s="245"/>
      <c r="O740" s="245"/>
      <c r="P740" s="245"/>
      <c r="Q740" s="246"/>
      <c r="R740" s="233"/>
      <c r="S740" s="234" t="e">
        <f>IF(C740="",NA(),MATCH($B740&amp;$C740,'Smelter Reference List'!$J:$J,0))</f>
        <v>#N/A</v>
      </c>
      <c r="T740" s="235"/>
      <c r="U740" s="235">
        <f t="shared" ca="1" si="22"/>
        <v>0</v>
      </c>
      <c r="V740" s="235"/>
      <c r="W740" s="235"/>
      <c r="Y740" s="228" t="str">
        <f t="shared" si="23"/>
        <v/>
      </c>
    </row>
    <row r="741" spans="1:25" s="228" customFormat="1" ht="20.399999999999999">
      <c r="A741" s="257"/>
      <c r="B741" s="232" t="str">
        <f>IF(LEN(A741)=0,"",INDEX('Smelter Reference List'!$A:$A,MATCH($A741,'Smelter Reference List'!$E:$E,0)))</f>
        <v/>
      </c>
      <c r="C741" s="297" t="str">
        <f>IF(LEN(A741)=0,"",INDEX('Smelter Reference List'!$C:$C,MATCH($A741,'Smelter Reference List'!$E:$E,0)))</f>
        <v/>
      </c>
      <c r="D741" s="161" t="str">
        <f ca="1">IF(ISERROR($S741),"",OFFSET('Smelter Reference List'!$C$4,$S741-4,0)&amp;"")</f>
        <v/>
      </c>
      <c r="E741" s="161" t="str">
        <f ca="1">IF(ISERROR($S741),"",OFFSET('Smelter Reference List'!$D$4,$S741-4,0)&amp;"")</f>
        <v/>
      </c>
      <c r="F741" s="161" t="str">
        <f ca="1">IF(ISERROR($S741),"",OFFSET('Smelter Reference List'!$E$4,$S741-4,0))</f>
        <v/>
      </c>
      <c r="G741" s="161" t="str">
        <f ca="1">IF(C741=$U$4,"Enter smelter details", IF(ISERROR($S741),"",OFFSET('Smelter Reference List'!$F$4,$S741-4,0)))</f>
        <v/>
      </c>
      <c r="H741" s="247" t="str">
        <f ca="1">IF(ISERROR($S741),"",OFFSET('Smelter Reference List'!$G$4,$S741-4,0))</f>
        <v/>
      </c>
      <c r="I741" s="248" t="str">
        <f ca="1">IF(ISERROR($S741),"",OFFSET('Smelter Reference List'!$H$4,$S741-4,0))</f>
        <v/>
      </c>
      <c r="J741" s="248" t="str">
        <f ca="1">IF(ISERROR($S741),"",OFFSET('Smelter Reference List'!$I$4,$S741-4,0))</f>
        <v/>
      </c>
      <c r="K741" s="245"/>
      <c r="L741" s="245"/>
      <c r="M741" s="245"/>
      <c r="N741" s="245"/>
      <c r="O741" s="245"/>
      <c r="P741" s="245"/>
      <c r="Q741" s="246"/>
      <c r="R741" s="233"/>
      <c r="S741" s="234" t="e">
        <f>IF(C741="",NA(),MATCH($B741&amp;$C741,'Smelter Reference List'!$J:$J,0))</f>
        <v>#N/A</v>
      </c>
      <c r="T741" s="235"/>
      <c r="U741" s="235">
        <f t="shared" ca="1" si="22"/>
        <v>0</v>
      </c>
      <c r="V741" s="235"/>
      <c r="W741" s="235"/>
      <c r="Y741" s="228" t="str">
        <f t="shared" si="23"/>
        <v/>
      </c>
    </row>
    <row r="742" spans="1:25" s="228" customFormat="1" ht="20.399999999999999">
      <c r="A742" s="257"/>
      <c r="B742" s="232" t="str">
        <f>IF(LEN(A742)=0,"",INDEX('Smelter Reference List'!$A:$A,MATCH($A742,'Smelter Reference List'!$E:$E,0)))</f>
        <v/>
      </c>
      <c r="C742" s="297" t="str">
        <f>IF(LEN(A742)=0,"",INDEX('Smelter Reference List'!$C:$C,MATCH($A742,'Smelter Reference List'!$E:$E,0)))</f>
        <v/>
      </c>
      <c r="D742" s="161" t="str">
        <f ca="1">IF(ISERROR($S742),"",OFFSET('Smelter Reference List'!$C$4,$S742-4,0)&amp;"")</f>
        <v/>
      </c>
      <c r="E742" s="161" t="str">
        <f ca="1">IF(ISERROR($S742),"",OFFSET('Smelter Reference List'!$D$4,$S742-4,0)&amp;"")</f>
        <v/>
      </c>
      <c r="F742" s="161" t="str">
        <f ca="1">IF(ISERROR($S742),"",OFFSET('Smelter Reference List'!$E$4,$S742-4,0))</f>
        <v/>
      </c>
      <c r="G742" s="161" t="str">
        <f ca="1">IF(C742=$U$4,"Enter smelter details", IF(ISERROR($S742),"",OFFSET('Smelter Reference List'!$F$4,$S742-4,0)))</f>
        <v/>
      </c>
      <c r="H742" s="247" t="str">
        <f ca="1">IF(ISERROR($S742),"",OFFSET('Smelter Reference List'!$G$4,$S742-4,0))</f>
        <v/>
      </c>
      <c r="I742" s="248" t="str">
        <f ca="1">IF(ISERROR($S742),"",OFFSET('Smelter Reference List'!$H$4,$S742-4,0))</f>
        <v/>
      </c>
      <c r="J742" s="248" t="str">
        <f ca="1">IF(ISERROR($S742),"",OFFSET('Smelter Reference List'!$I$4,$S742-4,0))</f>
        <v/>
      </c>
      <c r="K742" s="245"/>
      <c r="L742" s="245"/>
      <c r="M742" s="245"/>
      <c r="N742" s="245"/>
      <c r="O742" s="245"/>
      <c r="P742" s="245"/>
      <c r="Q742" s="246"/>
      <c r="R742" s="233"/>
      <c r="S742" s="234" t="e">
        <f>IF(C742="",NA(),MATCH($B742&amp;$C742,'Smelter Reference List'!$J:$J,0))</f>
        <v>#N/A</v>
      </c>
      <c r="T742" s="235"/>
      <c r="U742" s="235">
        <f t="shared" ca="1" si="22"/>
        <v>0</v>
      </c>
      <c r="V742" s="235"/>
      <c r="W742" s="235"/>
      <c r="Y742" s="228" t="str">
        <f t="shared" si="23"/>
        <v/>
      </c>
    </row>
    <row r="743" spans="1:25" s="228" customFormat="1" ht="20.399999999999999">
      <c r="A743" s="257"/>
      <c r="B743" s="232" t="str">
        <f>IF(LEN(A743)=0,"",INDEX('Smelter Reference List'!$A:$A,MATCH($A743,'Smelter Reference List'!$E:$E,0)))</f>
        <v/>
      </c>
      <c r="C743" s="297" t="str">
        <f>IF(LEN(A743)=0,"",INDEX('Smelter Reference List'!$C:$C,MATCH($A743,'Smelter Reference List'!$E:$E,0)))</f>
        <v/>
      </c>
      <c r="D743" s="161" t="str">
        <f ca="1">IF(ISERROR($S743),"",OFFSET('Smelter Reference List'!$C$4,$S743-4,0)&amp;"")</f>
        <v/>
      </c>
      <c r="E743" s="161" t="str">
        <f ca="1">IF(ISERROR($S743),"",OFFSET('Smelter Reference List'!$D$4,$S743-4,0)&amp;"")</f>
        <v/>
      </c>
      <c r="F743" s="161" t="str">
        <f ca="1">IF(ISERROR($S743),"",OFFSET('Smelter Reference List'!$E$4,$S743-4,0))</f>
        <v/>
      </c>
      <c r="G743" s="161" t="str">
        <f ca="1">IF(C743=$U$4,"Enter smelter details", IF(ISERROR($S743),"",OFFSET('Smelter Reference List'!$F$4,$S743-4,0)))</f>
        <v/>
      </c>
      <c r="H743" s="247" t="str">
        <f ca="1">IF(ISERROR($S743),"",OFFSET('Smelter Reference List'!$G$4,$S743-4,0))</f>
        <v/>
      </c>
      <c r="I743" s="248" t="str">
        <f ca="1">IF(ISERROR($S743),"",OFFSET('Smelter Reference List'!$H$4,$S743-4,0))</f>
        <v/>
      </c>
      <c r="J743" s="248" t="str">
        <f ca="1">IF(ISERROR($S743),"",OFFSET('Smelter Reference List'!$I$4,$S743-4,0))</f>
        <v/>
      </c>
      <c r="K743" s="245"/>
      <c r="L743" s="245"/>
      <c r="M743" s="245"/>
      <c r="N743" s="245"/>
      <c r="O743" s="245"/>
      <c r="P743" s="245"/>
      <c r="Q743" s="246"/>
      <c r="R743" s="233"/>
      <c r="S743" s="234" t="e">
        <f>IF(C743="",NA(),MATCH($B743&amp;$C743,'Smelter Reference List'!$J:$J,0))</f>
        <v>#N/A</v>
      </c>
      <c r="T743" s="235"/>
      <c r="U743" s="235">
        <f t="shared" ca="1" si="22"/>
        <v>0</v>
      </c>
      <c r="V743" s="235"/>
      <c r="W743" s="235"/>
      <c r="Y743" s="228" t="str">
        <f t="shared" si="23"/>
        <v/>
      </c>
    </row>
    <row r="744" spans="1:25" s="228" customFormat="1" ht="20.399999999999999">
      <c r="A744" s="257"/>
      <c r="B744" s="232" t="str">
        <f>IF(LEN(A744)=0,"",INDEX('Smelter Reference List'!$A:$A,MATCH($A744,'Smelter Reference List'!$E:$E,0)))</f>
        <v/>
      </c>
      <c r="C744" s="297" t="str">
        <f>IF(LEN(A744)=0,"",INDEX('Smelter Reference List'!$C:$C,MATCH($A744,'Smelter Reference List'!$E:$E,0)))</f>
        <v/>
      </c>
      <c r="D744" s="161" t="str">
        <f ca="1">IF(ISERROR($S744),"",OFFSET('Smelter Reference List'!$C$4,$S744-4,0)&amp;"")</f>
        <v/>
      </c>
      <c r="E744" s="161" t="str">
        <f ca="1">IF(ISERROR($S744),"",OFFSET('Smelter Reference List'!$D$4,$S744-4,0)&amp;"")</f>
        <v/>
      </c>
      <c r="F744" s="161" t="str">
        <f ca="1">IF(ISERROR($S744),"",OFFSET('Smelter Reference List'!$E$4,$S744-4,0))</f>
        <v/>
      </c>
      <c r="G744" s="161" t="str">
        <f ca="1">IF(C744=$U$4,"Enter smelter details", IF(ISERROR($S744),"",OFFSET('Smelter Reference List'!$F$4,$S744-4,0)))</f>
        <v/>
      </c>
      <c r="H744" s="247" t="str">
        <f ca="1">IF(ISERROR($S744),"",OFFSET('Smelter Reference List'!$G$4,$S744-4,0))</f>
        <v/>
      </c>
      <c r="I744" s="248" t="str">
        <f ca="1">IF(ISERROR($S744),"",OFFSET('Smelter Reference List'!$H$4,$S744-4,0))</f>
        <v/>
      </c>
      <c r="J744" s="248" t="str">
        <f ca="1">IF(ISERROR($S744),"",OFFSET('Smelter Reference List'!$I$4,$S744-4,0))</f>
        <v/>
      </c>
      <c r="K744" s="245"/>
      <c r="L744" s="245"/>
      <c r="M744" s="245"/>
      <c r="N744" s="245"/>
      <c r="O744" s="245"/>
      <c r="P744" s="245"/>
      <c r="Q744" s="246"/>
      <c r="R744" s="233"/>
      <c r="S744" s="234" t="e">
        <f>IF(C744="",NA(),MATCH($B744&amp;$C744,'Smelter Reference List'!$J:$J,0))</f>
        <v>#N/A</v>
      </c>
      <c r="T744" s="235"/>
      <c r="U744" s="235">
        <f t="shared" ca="1" si="22"/>
        <v>0</v>
      </c>
      <c r="V744" s="235"/>
      <c r="W744" s="235"/>
      <c r="Y744" s="228" t="str">
        <f t="shared" si="23"/>
        <v/>
      </c>
    </row>
    <row r="745" spans="1:25" s="228" customFormat="1" ht="20.399999999999999">
      <c r="A745" s="257"/>
      <c r="B745" s="232" t="str">
        <f>IF(LEN(A745)=0,"",INDEX('Smelter Reference List'!$A:$A,MATCH($A745,'Smelter Reference List'!$E:$E,0)))</f>
        <v/>
      </c>
      <c r="C745" s="297" t="str">
        <f>IF(LEN(A745)=0,"",INDEX('Smelter Reference List'!$C:$C,MATCH($A745,'Smelter Reference List'!$E:$E,0)))</f>
        <v/>
      </c>
      <c r="D745" s="161" t="str">
        <f ca="1">IF(ISERROR($S745),"",OFFSET('Smelter Reference List'!$C$4,$S745-4,0)&amp;"")</f>
        <v/>
      </c>
      <c r="E745" s="161" t="str">
        <f ca="1">IF(ISERROR($S745),"",OFFSET('Smelter Reference List'!$D$4,$S745-4,0)&amp;"")</f>
        <v/>
      </c>
      <c r="F745" s="161" t="str">
        <f ca="1">IF(ISERROR($S745),"",OFFSET('Smelter Reference List'!$E$4,$S745-4,0))</f>
        <v/>
      </c>
      <c r="G745" s="161" t="str">
        <f ca="1">IF(C745=$U$4,"Enter smelter details", IF(ISERROR($S745),"",OFFSET('Smelter Reference List'!$F$4,$S745-4,0)))</f>
        <v/>
      </c>
      <c r="H745" s="247" t="str">
        <f ca="1">IF(ISERROR($S745),"",OFFSET('Smelter Reference List'!$G$4,$S745-4,0))</f>
        <v/>
      </c>
      <c r="I745" s="248" t="str">
        <f ca="1">IF(ISERROR($S745),"",OFFSET('Smelter Reference List'!$H$4,$S745-4,0))</f>
        <v/>
      </c>
      <c r="J745" s="248" t="str">
        <f ca="1">IF(ISERROR($S745),"",OFFSET('Smelter Reference List'!$I$4,$S745-4,0))</f>
        <v/>
      </c>
      <c r="K745" s="245"/>
      <c r="L745" s="245"/>
      <c r="M745" s="245"/>
      <c r="N745" s="245"/>
      <c r="O745" s="245"/>
      <c r="P745" s="245"/>
      <c r="Q745" s="246"/>
      <c r="R745" s="233"/>
      <c r="S745" s="234" t="e">
        <f>IF(C745="",NA(),MATCH($B745&amp;$C745,'Smelter Reference List'!$J:$J,0))</f>
        <v>#N/A</v>
      </c>
      <c r="T745" s="235"/>
      <c r="U745" s="235">
        <f t="shared" ca="1" si="22"/>
        <v>0</v>
      </c>
      <c r="V745" s="235"/>
      <c r="W745" s="235"/>
      <c r="Y745" s="228" t="str">
        <f t="shared" si="23"/>
        <v/>
      </c>
    </row>
    <row r="746" spans="1:25" s="228" customFormat="1" ht="20.399999999999999">
      <c r="A746" s="257"/>
      <c r="B746" s="232" t="str">
        <f>IF(LEN(A746)=0,"",INDEX('Smelter Reference List'!$A:$A,MATCH($A746,'Smelter Reference List'!$E:$E,0)))</f>
        <v/>
      </c>
      <c r="C746" s="297" t="str">
        <f>IF(LEN(A746)=0,"",INDEX('Smelter Reference List'!$C:$C,MATCH($A746,'Smelter Reference List'!$E:$E,0)))</f>
        <v/>
      </c>
      <c r="D746" s="161" t="str">
        <f ca="1">IF(ISERROR($S746),"",OFFSET('Smelter Reference List'!$C$4,$S746-4,0)&amp;"")</f>
        <v/>
      </c>
      <c r="E746" s="161" t="str">
        <f ca="1">IF(ISERROR($S746),"",OFFSET('Smelter Reference List'!$D$4,$S746-4,0)&amp;"")</f>
        <v/>
      </c>
      <c r="F746" s="161" t="str">
        <f ca="1">IF(ISERROR($S746),"",OFFSET('Smelter Reference List'!$E$4,$S746-4,0))</f>
        <v/>
      </c>
      <c r="G746" s="161" t="str">
        <f ca="1">IF(C746=$U$4,"Enter smelter details", IF(ISERROR($S746),"",OFFSET('Smelter Reference List'!$F$4,$S746-4,0)))</f>
        <v/>
      </c>
      <c r="H746" s="247" t="str">
        <f ca="1">IF(ISERROR($S746),"",OFFSET('Smelter Reference List'!$G$4,$S746-4,0))</f>
        <v/>
      </c>
      <c r="I746" s="248" t="str">
        <f ca="1">IF(ISERROR($S746),"",OFFSET('Smelter Reference List'!$H$4,$S746-4,0))</f>
        <v/>
      </c>
      <c r="J746" s="248" t="str">
        <f ca="1">IF(ISERROR($S746),"",OFFSET('Smelter Reference List'!$I$4,$S746-4,0))</f>
        <v/>
      </c>
      <c r="K746" s="245"/>
      <c r="L746" s="245"/>
      <c r="M746" s="245"/>
      <c r="N746" s="245"/>
      <c r="O746" s="245"/>
      <c r="P746" s="245"/>
      <c r="Q746" s="246"/>
      <c r="R746" s="233"/>
      <c r="S746" s="234" t="e">
        <f>IF(C746="",NA(),MATCH($B746&amp;$C746,'Smelter Reference List'!$J:$J,0))</f>
        <v>#N/A</v>
      </c>
      <c r="T746" s="235"/>
      <c r="U746" s="235">
        <f t="shared" ca="1" si="22"/>
        <v>0</v>
      </c>
      <c r="V746" s="235"/>
      <c r="W746" s="235"/>
      <c r="Y746" s="228" t="str">
        <f t="shared" si="23"/>
        <v/>
      </c>
    </row>
    <row r="747" spans="1:25" s="228" customFormat="1" ht="20.399999999999999">
      <c r="A747" s="257"/>
      <c r="B747" s="232" t="str">
        <f>IF(LEN(A747)=0,"",INDEX('Smelter Reference List'!$A:$A,MATCH($A747,'Smelter Reference List'!$E:$E,0)))</f>
        <v/>
      </c>
      <c r="C747" s="297" t="str">
        <f>IF(LEN(A747)=0,"",INDEX('Smelter Reference List'!$C:$C,MATCH($A747,'Smelter Reference List'!$E:$E,0)))</f>
        <v/>
      </c>
      <c r="D747" s="161" t="str">
        <f ca="1">IF(ISERROR($S747),"",OFFSET('Smelter Reference List'!$C$4,$S747-4,0)&amp;"")</f>
        <v/>
      </c>
      <c r="E747" s="161" t="str">
        <f ca="1">IF(ISERROR($S747),"",OFFSET('Smelter Reference List'!$D$4,$S747-4,0)&amp;"")</f>
        <v/>
      </c>
      <c r="F747" s="161" t="str">
        <f ca="1">IF(ISERROR($S747),"",OFFSET('Smelter Reference List'!$E$4,$S747-4,0))</f>
        <v/>
      </c>
      <c r="G747" s="161" t="str">
        <f ca="1">IF(C747=$U$4,"Enter smelter details", IF(ISERROR($S747),"",OFFSET('Smelter Reference List'!$F$4,$S747-4,0)))</f>
        <v/>
      </c>
      <c r="H747" s="247" t="str">
        <f ca="1">IF(ISERROR($S747),"",OFFSET('Smelter Reference List'!$G$4,$S747-4,0))</f>
        <v/>
      </c>
      <c r="I747" s="248" t="str">
        <f ca="1">IF(ISERROR($S747),"",OFFSET('Smelter Reference List'!$H$4,$S747-4,0))</f>
        <v/>
      </c>
      <c r="J747" s="248" t="str">
        <f ca="1">IF(ISERROR($S747),"",OFFSET('Smelter Reference List'!$I$4,$S747-4,0))</f>
        <v/>
      </c>
      <c r="K747" s="245"/>
      <c r="L747" s="245"/>
      <c r="M747" s="245"/>
      <c r="N747" s="245"/>
      <c r="O747" s="245"/>
      <c r="P747" s="245"/>
      <c r="Q747" s="246"/>
      <c r="R747" s="233"/>
      <c r="S747" s="234" t="e">
        <f>IF(C747="",NA(),MATCH($B747&amp;$C747,'Smelter Reference List'!$J:$J,0))</f>
        <v>#N/A</v>
      </c>
      <c r="T747" s="235"/>
      <c r="U747" s="235">
        <f t="shared" ca="1" si="22"/>
        <v>0</v>
      </c>
      <c r="V747" s="235"/>
      <c r="W747" s="235"/>
      <c r="Y747" s="228" t="str">
        <f t="shared" si="23"/>
        <v/>
      </c>
    </row>
    <row r="748" spans="1:25" s="228" customFormat="1" ht="20.399999999999999">
      <c r="A748" s="257"/>
      <c r="B748" s="232" t="str">
        <f>IF(LEN(A748)=0,"",INDEX('Smelter Reference List'!$A:$A,MATCH($A748,'Smelter Reference List'!$E:$E,0)))</f>
        <v/>
      </c>
      <c r="C748" s="297" t="str">
        <f>IF(LEN(A748)=0,"",INDEX('Smelter Reference List'!$C:$C,MATCH($A748,'Smelter Reference List'!$E:$E,0)))</f>
        <v/>
      </c>
      <c r="D748" s="161" t="str">
        <f ca="1">IF(ISERROR($S748),"",OFFSET('Smelter Reference List'!$C$4,$S748-4,0)&amp;"")</f>
        <v/>
      </c>
      <c r="E748" s="161" t="str">
        <f ca="1">IF(ISERROR($S748),"",OFFSET('Smelter Reference List'!$D$4,$S748-4,0)&amp;"")</f>
        <v/>
      </c>
      <c r="F748" s="161" t="str">
        <f ca="1">IF(ISERROR($S748),"",OFFSET('Smelter Reference List'!$E$4,$S748-4,0))</f>
        <v/>
      </c>
      <c r="G748" s="161" t="str">
        <f ca="1">IF(C748=$U$4,"Enter smelter details", IF(ISERROR($S748),"",OFFSET('Smelter Reference List'!$F$4,$S748-4,0)))</f>
        <v/>
      </c>
      <c r="H748" s="247" t="str">
        <f ca="1">IF(ISERROR($S748),"",OFFSET('Smelter Reference List'!$G$4,$S748-4,0))</f>
        <v/>
      </c>
      <c r="I748" s="248" t="str">
        <f ca="1">IF(ISERROR($S748),"",OFFSET('Smelter Reference List'!$H$4,$S748-4,0))</f>
        <v/>
      </c>
      <c r="J748" s="248" t="str">
        <f ca="1">IF(ISERROR($S748),"",OFFSET('Smelter Reference List'!$I$4,$S748-4,0))</f>
        <v/>
      </c>
      <c r="K748" s="245"/>
      <c r="L748" s="245"/>
      <c r="M748" s="245"/>
      <c r="N748" s="245"/>
      <c r="O748" s="245"/>
      <c r="P748" s="245"/>
      <c r="Q748" s="246"/>
      <c r="R748" s="233"/>
      <c r="S748" s="234" t="e">
        <f>IF(C748="",NA(),MATCH($B748&amp;$C748,'Smelter Reference List'!$J:$J,0))</f>
        <v>#N/A</v>
      </c>
      <c r="T748" s="235"/>
      <c r="U748" s="235">
        <f t="shared" ca="1" si="22"/>
        <v>0</v>
      </c>
      <c r="V748" s="235"/>
      <c r="W748" s="235"/>
      <c r="Y748" s="228" t="str">
        <f t="shared" si="23"/>
        <v/>
      </c>
    </row>
    <row r="749" spans="1:25" s="228" customFormat="1" ht="20.399999999999999">
      <c r="A749" s="257"/>
      <c r="B749" s="232" t="str">
        <f>IF(LEN(A749)=0,"",INDEX('Smelter Reference List'!$A:$A,MATCH($A749,'Smelter Reference List'!$E:$E,0)))</f>
        <v/>
      </c>
      <c r="C749" s="297" t="str">
        <f>IF(LEN(A749)=0,"",INDEX('Smelter Reference List'!$C:$C,MATCH($A749,'Smelter Reference List'!$E:$E,0)))</f>
        <v/>
      </c>
      <c r="D749" s="161" t="str">
        <f ca="1">IF(ISERROR($S749),"",OFFSET('Smelter Reference List'!$C$4,$S749-4,0)&amp;"")</f>
        <v/>
      </c>
      <c r="E749" s="161" t="str">
        <f ca="1">IF(ISERROR($S749),"",OFFSET('Smelter Reference List'!$D$4,$S749-4,0)&amp;"")</f>
        <v/>
      </c>
      <c r="F749" s="161" t="str">
        <f ca="1">IF(ISERROR($S749),"",OFFSET('Smelter Reference List'!$E$4,$S749-4,0))</f>
        <v/>
      </c>
      <c r="G749" s="161" t="str">
        <f ca="1">IF(C749=$U$4,"Enter smelter details", IF(ISERROR($S749),"",OFFSET('Smelter Reference List'!$F$4,$S749-4,0)))</f>
        <v/>
      </c>
      <c r="H749" s="247" t="str">
        <f ca="1">IF(ISERROR($S749),"",OFFSET('Smelter Reference List'!$G$4,$S749-4,0))</f>
        <v/>
      </c>
      <c r="I749" s="248" t="str">
        <f ca="1">IF(ISERROR($S749),"",OFFSET('Smelter Reference List'!$H$4,$S749-4,0))</f>
        <v/>
      </c>
      <c r="J749" s="248" t="str">
        <f ca="1">IF(ISERROR($S749),"",OFFSET('Smelter Reference List'!$I$4,$S749-4,0))</f>
        <v/>
      </c>
      <c r="K749" s="245"/>
      <c r="L749" s="245"/>
      <c r="M749" s="245"/>
      <c r="N749" s="245"/>
      <c r="O749" s="245"/>
      <c r="P749" s="245"/>
      <c r="Q749" s="246"/>
      <c r="R749" s="233"/>
      <c r="S749" s="234" t="e">
        <f>IF(C749="",NA(),MATCH($B749&amp;$C749,'Smelter Reference List'!$J:$J,0))</f>
        <v>#N/A</v>
      </c>
      <c r="T749" s="235"/>
      <c r="U749" s="235">
        <f t="shared" ca="1" si="22"/>
        <v>0</v>
      </c>
      <c r="V749" s="235"/>
      <c r="W749" s="235"/>
      <c r="Y749" s="228" t="str">
        <f t="shared" si="23"/>
        <v/>
      </c>
    </row>
    <row r="750" spans="1:25" s="228" customFormat="1" ht="20.399999999999999">
      <c r="A750" s="257"/>
      <c r="B750" s="232" t="str">
        <f>IF(LEN(A750)=0,"",INDEX('Smelter Reference List'!$A:$A,MATCH($A750,'Smelter Reference List'!$E:$E,0)))</f>
        <v/>
      </c>
      <c r="C750" s="297" t="str">
        <f>IF(LEN(A750)=0,"",INDEX('Smelter Reference List'!$C:$C,MATCH($A750,'Smelter Reference List'!$E:$E,0)))</f>
        <v/>
      </c>
      <c r="D750" s="161" t="str">
        <f ca="1">IF(ISERROR($S750),"",OFFSET('Smelter Reference List'!$C$4,$S750-4,0)&amp;"")</f>
        <v/>
      </c>
      <c r="E750" s="161" t="str">
        <f ca="1">IF(ISERROR($S750),"",OFFSET('Smelter Reference List'!$D$4,$S750-4,0)&amp;"")</f>
        <v/>
      </c>
      <c r="F750" s="161" t="str">
        <f ca="1">IF(ISERROR($S750),"",OFFSET('Smelter Reference List'!$E$4,$S750-4,0))</f>
        <v/>
      </c>
      <c r="G750" s="161" t="str">
        <f ca="1">IF(C750=$U$4,"Enter smelter details", IF(ISERROR($S750),"",OFFSET('Smelter Reference List'!$F$4,$S750-4,0)))</f>
        <v/>
      </c>
      <c r="H750" s="247" t="str">
        <f ca="1">IF(ISERROR($S750),"",OFFSET('Smelter Reference List'!$G$4,$S750-4,0))</f>
        <v/>
      </c>
      <c r="I750" s="248" t="str">
        <f ca="1">IF(ISERROR($S750),"",OFFSET('Smelter Reference List'!$H$4,$S750-4,0))</f>
        <v/>
      </c>
      <c r="J750" s="248" t="str">
        <f ca="1">IF(ISERROR($S750),"",OFFSET('Smelter Reference List'!$I$4,$S750-4,0))</f>
        <v/>
      </c>
      <c r="K750" s="245"/>
      <c r="L750" s="245"/>
      <c r="M750" s="245"/>
      <c r="N750" s="245"/>
      <c r="O750" s="245"/>
      <c r="P750" s="245"/>
      <c r="Q750" s="246"/>
      <c r="R750" s="233"/>
      <c r="S750" s="234" t="e">
        <f>IF(C750="",NA(),MATCH($B750&amp;$C750,'Smelter Reference List'!$J:$J,0))</f>
        <v>#N/A</v>
      </c>
      <c r="T750" s="235"/>
      <c r="U750" s="235">
        <f t="shared" ca="1" si="22"/>
        <v>0</v>
      </c>
      <c r="V750" s="235"/>
      <c r="W750" s="235"/>
      <c r="Y750" s="228" t="str">
        <f t="shared" si="23"/>
        <v/>
      </c>
    </row>
    <row r="751" spans="1:25" s="228" customFormat="1" ht="20.399999999999999">
      <c r="A751" s="257"/>
      <c r="B751" s="232" t="str">
        <f>IF(LEN(A751)=0,"",INDEX('Smelter Reference List'!$A:$A,MATCH($A751,'Smelter Reference List'!$E:$E,0)))</f>
        <v/>
      </c>
      <c r="C751" s="297" t="str">
        <f>IF(LEN(A751)=0,"",INDEX('Smelter Reference List'!$C:$C,MATCH($A751,'Smelter Reference List'!$E:$E,0)))</f>
        <v/>
      </c>
      <c r="D751" s="161" t="str">
        <f ca="1">IF(ISERROR($S751),"",OFFSET('Smelter Reference List'!$C$4,$S751-4,0)&amp;"")</f>
        <v/>
      </c>
      <c r="E751" s="161" t="str">
        <f ca="1">IF(ISERROR($S751),"",OFFSET('Smelter Reference List'!$D$4,$S751-4,0)&amp;"")</f>
        <v/>
      </c>
      <c r="F751" s="161" t="str">
        <f ca="1">IF(ISERROR($S751),"",OFFSET('Smelter Reference List'!$E$4,$S751-4,0))</f>
        <v/>
      </c>
      <c r="G751" s="161" t="str">
        <f ca="1">IF(C751=$U$4,"Enter smelter details", IF(ISERROR($S751),"",OFFSET('Smelter Reference List'!$F$4,$S751-4,0)))</f>
        <v/>
      </c>
      <c r="H751" s="247" t="str">
        <f ca="1">IF(ISERROR($S751),"",OFFSET('Smelter Reference List'!$G$4,$S751-4,0))</f>
        <v/>
      </c>
      <c r="I751" s="248" t="str">
        <f ca="1">IF(ISERROR($S751),"",OFFSET('Smelter Reference List'!$H$4,$S751-4,0))</f>
        <v/>
      </c>
      <c r="J751" s="248" t="str">
        <f ca="1">IF(ISERROR($S751),"",OFFSET('Smelter Reference List'!$I$4,$S751-4,0))</f>
        <v/>
      </c>
      <c r="K751" s="245"/>
      <c r="L751" s="245"/>
      <c r="M751" s="245"/>
      <c r="N751" s="245"/>
      <c r="O751" s="245"/>
      <c r="P751" s="245"/>
      <c r="Q751" s="246"/>
      <c r="R751" s="233"/>
      <c r="S751" s="234" t="e">
        <f>IF(C751="",NA(),MATCH($B751&amp;$C751,'Smelter Reference List'!$J:$J,0))</f>
        <v>#N/A</v>
      </c>
      <c r="T751" s="235"/>
      <c r="U751" s="235">
        <f t="shared" ca="1" si="22"/>
        <v>0</v>
      </c>
      <c r="V751" s="235"/>
      <c r="W751" s="235"/>
      <c r="Y751" s="228" t="str">
        <f t="shared" si="23"/>
        <v/>
      </c>
    </row>
    <row r="752" spans="1:25" s="228" customFormat="1" ht="20.399999999999999">
      <c r="A752" s="257"/>
      <c r="B752" s="232" t="str">
        <f>IF(LEN(A752)=0,"",INDEX('Smelter Reference List'!$A:$A,MATCH($A752,'Smelter Reference List'!$E:$E,0)))</f>
        <v/>
      </c>
      <c r="C752" s="297" t="str">
        <f>IF(LEN(A752)=0,"",INDEX('Smelter Reference List'!$C:$C,MATCH($A752,'Smelter Reference List'!$E:$E,0)))</f>
        <v/>
      </c>
      <c r="D752" s="161" t="str">
        <f ca="1">IF(ISERROR($S752),"",OFFSET('Smelter Reference List'!$C$4,$S752-4,0)&amp;"")</f>
        <v/>
      </c>
      <c r="E752" s="161" t="str">
        <f ca="1">IF(ISERROR($S752),"",OFFSET('Smelter Reference List'!$D$4,$S752-4,0)&amp;"")</f>
        <v/>
      </c>
      <c r="F752" s="161" t="str">
        <f ca="1">IF(ISERROR($S752),"",OFFSET('Smelter Reference List'!$E$4,$S752-4,0))</f>
        <v/>
      </c>
      <c r="G752" s="161" t="str">
        <f ca="1">IF(C752=$U$4,"Enter smelter details", IF(ISERROR($S752),"",OFFSET('Smelter Reference List'!$F$4,$S752-4,0)))</f>
        <v/>
      </c>
      <c r="H752" s="247" t="str">
        <f ca="1">IF(ISERROR($S752),"",OFFSET('Smelter Reference List'!$G$4,$S752-4,0))</f>
        <v/>
      </c>
      <c r="I752" s="248" t="str">
        <f ca="1">IF(ISERROR($S752),"",OFFSET('Smelter Reference List'!$H$4,$S752-4,0))</f>
        <v/>
      </c>
      <c r="J752" s="248" t="str">
        <f ca="1">IF(ISERROR($S752),"",OFFSET('Smelter Reference List'!$I$4,$S752-4,0))</f>
        <v/>
      </c>
      <c r="K752" s="245"/>
      <c r="L752" s="245"/>
      <c r="M752" s="245"/>
      <c r="N752" s="245"/>
      <c r="O752" s="245"/>
      <c r="P752" s="245"/>
      <c r="Q752" s="246"/>
      <c r="R752" s="233"/>
      <c r="S752" s="234" t="e">
        <f>IF(C752="",NA(),MATCH($B752&amp;$C752,'Smelter Reference List'!$J:$J,0))</f>
        <v>#N/A</v>
      </c>
      <c r="T752" s="235"/>
      <c r="U752" s="235">
        <f t="shared" ca="1" si="22"/>
        <v>0</v>
      </c>
      <c r="V752" s="235"/>
      <c r="W752" s="235"/>
      <c r="Y752" s="228" t="str">
        <f t="shared" si="23"/>
        <v/>
      </c>
    </row>
    <row r="753" spans="1:25" s="228" customFormat="1" ht="20.399999999999999">
      <c r="A753" s="257"/>
      <c r="B753" s="232" t="str">
        <f>IF(LEN(A753)=0,"",INDEX('Smelter Reference List'!$A:$A,MATCH($A753,'Smelter Reference List'!$E:$E,0)))</f>
        <v/>
      </c>
      <c r="C753" s="297" t="str">
        <f>IF(LEN(A753)=0,"",INDEX('Smelter Reference List'!$C:$C,MATCH($A753,'Smelter Reference List'!$E:$E,0)))</f>
        <v/>
      </c>
      <c r="D753" s="161" t="str">
        <f ca="1">IF(ISERROR($S753),"",OFFSET('Smelter Reference List'!$C$4,$S753-4,0)&amp;"")</f>
        <v/>
      </c>
      <c r="E753" s="161" t="str">
        <f ca="1">IF(ISERROR($S753),"",OFFSET('Smelter Reference List'!$D$4,$S753-4,0)&amp;"")</f>
        <v/>
      </c>
      <c r="F753" s="161" t="str">
        <f ca="1">IF(ISERROR($S753),"",OFFSET('Smelter Reference List'!$E$4,$S753-4,0))</f>
        <v/>
      </c>
      <c r="G753" s="161" t="str">
        <f ca="1">IF(C753=$U$4,"Enter smelter details", IF(ISERROR($S753),"",OFFSET('Smelter Reference List'!$F$4,$S753-4,0)))</f>
        <v/>
      </c>
      <c r="H753" s="247" t="str">
        <f ca="1">IF(ISERROR($S753),"",OFFSET('Smelter Reference List'!$G$4,$S753-4,0))</f>
        <v/>
      </c>
      <c r="I753" s="248" t="str">
        <f ca="1">IF(ISERROR($S753),"",OFFSET('Smelter Reference List'!$H$4,$S753-4,0))</f>
        <v/>
      </c>
      <c r="J753" s="248" t="str">
        <f ca="1">IF(ISERROR($S753),"",OFFSET('Smelter Reference List'!$I$4,$S753-4,0))</f>
        <v/>
      </c>
      <c r="K753" s="245"/>
      <c r="L753" s="245"/>
      <c r="M753" s="245"/>
      <c r="N753" s="245"/>
      <c r="O753" s="245"/>
      <c r="P753" s="245"/>
      <c r="Q753" s="246"/>
      <c r="R753" s="233"/>
      <c r="S753" s="234" t="e">
        <f>IF(C753="",NA(),MATCH($B753&amp;$C753,'Smelter Reference List'!$J:$J,0))</f>
        <v>#N/A</v>
      </c>
      <c r="T753" s="235"/>
      <c r="U753" s="235">
        <f t="shared" ca="1" si="22"/>
        <v>0</v>
      </c>
      <c r="V753" s="235"/>
      <c r="W753" s="235"/>
      <c r="Y753" s="228" t="str">
        <f t="shared" si="23"/>
        <v/>
      </c>
    </row>
    <row r="754" spans="1:25" s="228" customFormat="1" ht="20.399999999999999">
      <c r="A754" s="257"/>
      <c r="B754" s="232" t="str">
        <f>IF(LEN(A754)=0,"",INDEX('Smelter Reference List'!$A:$A,MATCH($A754,'Smelter Reference List'!$E:$E,0)))</f>
        <v/>
      </c>
      <c r="C754" s="297" t="str">
        <f>IF(LEN(A754)=0,"",INDEX('Smelter Reference List'!$C:$C,MATCH($A754,'Smelter Reference List'!$E:$E,0)))</f>
        <v/>
      </c>
      <c r="D754" s="161" t="str">
        <f ca="1">IF(ISERROR($S754),"",OFFSET('Smelter Reference List'!$C$4,$S754-4,0)&amp;"")</f>
        <v/>
      </c>
      <c r="E754" s="161" t="str">
        <f ca="1">IF(ISERROR($S754),"",OFFSET('Smelter Reference List'!$D$4,$S754-4,0)&amp;"")</f>
        <v/>
      </c>
      <c r="F754" s="161" t="str">
        <f ca="1">IF(ISERROR($S754),"",OFFSET('Smelter Reference List'!$E$4,$S754-4,0))</f>
        <v/>
      </c>
      <c r="G754" s="161" t="str">
        <f ca="1">IF(C754=$U$4,"Enter smelter details", IF(ISERROR($S754),"",OFFSET('Smelter Reference List'!$F$4,$S754-4,0)))</f>
        <v/>
      </c>
      <c r="H754" s="247" t="str">
        <f ca="1">IF(ISERROR($S754),"",OFFSET('Smelter Reference List'!$G$4,$S754-4,0))</f>
        <v/>
      </c>
      <c r="I754" s="248" t="str">
        <f ca="1">IF(ISERROR($S754),"",OFFSET('Smelter Reference List'!$H$4,$S754-4,0))</f>
        <v/>
      </c>
      <c r="J754" s="248" t="str">
        <f ca="1">IF(ISERROR($S754),"",OFFSET('Smelter Reference List'!$I$4,$S754-4,0))</f>
        <v/>
      </c>
      <c r="K754" s="245"/>
      <c r="L754" s="245"/>
      <c r="M754" s="245"/>
      <c r="N754" s="245"/>
      <c r="O754" s="245"/>
      <c r="P754" s="245"/>
      <c r="Q754" s="246"/>
      <c r="R754" s="233"/>
      <c r="S754" s="234" t="e">
        <f>IF(C754="",NA(),MATCH($B754&amp;$C754,'Smelter Reference List'!$J:$J,0))</f>
        <v>#N/A</v>
      </c>
      <c r="T754" s="235"/>
      <c r="U754" s="235">
        <f t="shared" ca="1" si="22"/>
        <v>0</v>
      </c>
      <c r="V754" s="235"/>
      <c r="W754" s="235"/>
      <c r="Y754" s="228" t="str">
        <f t="shared" si="23"/>
        <v/>
      </c>
    </row>
    <row r="755" spans="1:25" s="228" customFormat="1" ht="20.399999999999999">
      <c r="A755" s="257"/>
      <c r="B755" s="232" t="str">
        <f>IF(LEN(A755)=0,"",INDEX('Smelter Reference List'!$A:$A,MATCH($A755,'Smelter Reference List'!$E:$E,0)))</f>
        <v/>
      </c>
      <c r="C755" s="297" t="str">
        <f>IF(LEN(A755)=0,"",INDEX('Smelter Reference List'!$C:$C,MATCH($A755,'Smelter Reference List'!$E:$E,0)))</f>
        <v/>
      </c>
      <c r="D755" s="161" t="str">
        <f ca="1">IF(ISERROR($S755),"",OFFSET('Smelter Reference List'!$C$4,$S755-4,0)&amp;"")</f>
        <v/>
      </c>
      <c r="E755" s="161" t="str">
        <f ca="1">IF(ISERROR($S755),"",OFFSET('Smelter Reference List'!$D$4,$S755-4,0)&amp;"")</f>
        <v/>
      </c>
      <c r="F755" s="161" t="str">
        <f ca="1">IF(ISERROR($S755),"",OFFSET('Smelter Reference List'!$E$4,$S755-4,0))</f>
        <v/>
      </c>
      <c r="G755" s="161" t="str">
        <f ca="1">IF(C755=$U$4,"Enter smelter details", IF(ISERROR($S755),"",OFFSET('Smelter Reference List'!$F$4,$S755-4,0)))</f>
        <v/>
      </c>
      <c r="H755" s="247" t="str">
        <f ca="1">IF(ISERROR($S755),"",OFFSET('Smelter Reference List'!$G$4,$S755-4,0))</f>
        <v/>
      </c>
      <c r="I755" s="248" t="str">
        <f ca="1">IF(ISERROR($S755),"",OFFSET('Smelter Reference List'!$H$4,$S755-4,0))</f>
        <v/>
      </c>
      <c r="J755" s="248" t="str">
        <f ca="1">IF(ISERROR($S755),"",OFFSET('Smelter Reference List'!$I$4,$S755-4,0))</f>
        <v/>
      </c>
      <c r="K755" s="245"/>
      <c r="L755" s="245"/>
      <c r="M755" s="245"/>
      <c r="N755" s="245"/>
      <c r="O755" s="245"/>
      <c r="P755" s="245"/>
      <c r="Q755" s="246"/>
      <c r="R755" s="233"/>
      <c r="S755" s="234" t="e">
        <f>IF(C755="",NA(),MATCH($B755&amp;$C755,'Smelter Reference List'!$J:$J,0))</f>
        <v>#N/A</v>
      </c>
      <c r="T755" s="235"/>
      <c r="U755" s="235">
        <f t="shared" ca="1" si="22"/>
        <v>0</v>
      </c>
      <c r="V755" s="235"/>
      <c r="W755" s="235"/>
      <c r="Y755" s="228" t="str">
        <f t="shared" si="23"/>
        <v/>
      </c>
    </row>
    <row r="756" spans="1:25" s="228" customFormat="1" ht="20.399999999999999">
      <c r="A756" s="257"/>
      <c r="B756" s="232" t="str">
        <f>IF(LEN(A756)=0,"",INDEX('Smelter Reference List'!$A:$A,MATCH($A756,'Smelter Reference List'!$E:$E,0)))</f>
        <v/>
      </c>
      <c r="C756" s="297" t="str">
        <f>IF(LEN(A756)=0,"",INDEX('Smelter Reference List'!$C:$C,MATCH($A756,'Smelter Reference List'!$E:$E,0)))</f>
        <v/>
      </c>
      <c r="D756" s="161" t="str">
        <f ca="1">IF(ISERROR($S756),"",OFFSET('Smelter Reference List'!$C$4,$S756-4,0)&amp;"")</f>
        <v/>
      </c>
      <c r="E756" s="161" t="str">
        <f ca="1">IF(ISERROR($S756),"",OFFSET('Smelter Reference List'!$D$4,$S756-4,0)&amp;"")</f>
        <v/>
      </c>
      <c r="F756" s="161" t="str">
        <f ca="1">IF(ISERROR($S756),"",OFFSET('Smelter Reference List'!$E$4,$S756-4,0))</f>
        <v/>
      </c>
      <c r="G756" s="161" t="str">
        <f ca="1">IF(C756=$U$4,"Enter smelter details", IF(ISERROR($S756),"",OFFSET('Smelter Reference List'!$F$4,$S756-4,0)))</f>
        <v/>
      </c>
      <c r="H756" s="247" t="str">
        <f ca="1">IF(ISERROR($S756),"",OFFSET('Smelter Reference List'!$G$4,$S756-4,0))</f>
        <v/>
      </c>
      <c r="I756" s="248" t="str">
        <f ca="1">IF(ISERROR($S756),"",OFFSET('Smelter Reference List'!$H$4,$S756-4,0))</f>
        <v/>
      </c>
      <c r="J756" s="248" t="str">
        <f ca="1">IF(ISERROR($S756),"",OFFSET('Smelter Reference List'!$I$4,$S756-4,0))</f>
        <v/>
      </c>
      <c r="K756" s="245"/>
      <c r="L756" s="245"/>
      <c r="M756" s="245"/>
      <c r="N756" s="245"/>
      <c r="O756" s="245"/>
      <c r="P756" s="245"/>
      <c r="Q756" s="246"/>
      <c r="R756" s="233"/>
      <c r="S756" s="234" t="e">
        <f>IF(C756="",NA(),MATCH($B756&amp;$C756,'Smelter Reference List'!$J:$J,0))</f>
        <v>#N/A</v>
      </c>
      <c r="T756" s="235"/>
      <c r="U756" s="235">
        <f t="shared" ca="1" si="22"/>
        <v>0</v>
      </c>
      <c r="V756" s="235"/>
      <c r="W756" s="235"/>
      <c r="Y756" s="228" t="str">
        <f t="shared" si="23"/>
        <v/>
      </c>
    </row>
    <row r="757" spans="1:25" s="228" customFormat="1" ht="20.399999999999999">
      <c r="A757" s="257"/>
      <c r="B757" s="232" t="str">
        <f>IF(LEN(A757)=0,"",INDEX('Smelter Reference List'!$A:$A,MATCH($A757,'Smelter Reference List'!$E:$E,0)))</f>
        <v/>
      </c>
      <c r="C757" s="297" t="str">
        <f>IF(LEN(A757)=0,"",INDEX('Smelter Reference List'!$C:$C,MATCH($A757,'Smelter Reference List'!$E:$E,0)))</f>
        <v/>
      </c>
      <c r="D757" s="161" t="str">
        <f ca="1">IF(ISERROR($S757),"",OFFSET('Smelter Reference List'!$C$4,$S757-4,0)&amp;"")</f>
        <v/>
      </c>
      <c r="E757" s="161" t="str">
        <f ca="1">IF(ISERROR($S757),"",OFFSET('Smelter Reference List'!$D$4,$S757-4,0)&amp;"")</f>
        <v/>
      </c>
      <c r="F757" s="161" t="str">
        <f ca="1">IF(ISERROR($S757),"",OFFSET('Smelter Reference List'!$E$4,$S757-4,0))</f>
        <v/>
      </c>
      <c r="G757" s="161" t="str">
        <f ca="1">IF(C757=$U$4,"Enter smelter details", IF(ISERROR($S757),"",OFFSET('Smelter Reference List'!$F$4,$S757-4,0)))</f>
        <v/>
      </c>
      <c r="H757" s="247" t="str">
        <f ca="1">IF(ISERROR($S757),"",OFFSET('Smelter Reference List'!$G$4,$S757-4,0))</f>
        <v/>
      </c>
      <c r="I757" s="248" t="str">
        <f ca="1">IF(ISERROR($S757),"",OFFSET('Smelter Reference List'!$H$4,$S757-4,0))</f>
        <v/>
      </c>
      <c r="J757" s="248" t="str">
        <f ca="1">IF(ISERROR($S757),"",OFFSET('Smelter Reference List'!$I$4,$S757-4,0))</f>
        <v/>
      </c>
      <c r="K757" s="245"/>
      <c r="L757" s="245"/>
      <c r="M757" s="245"/>
      <c r="N757" s="245"/>
      <c r="O757" s="245"/>
      <c r="P757" s="245"/>
      <c r="Q757" s="246"/>
      <c r="R757" s="233"/>
      <c r="S757" s="234" t="e">
        <f>IF(C757="",NA(),MATCH($B757&amp;$C757,'Smelter Reference List'!$J:$J,0))</f>
        <v>#N/A</v>
      </c>
      <c r="T757" s="235"/>
      <c r="U757" s="235">
        <f t="shared" ca="1" si="22"/>
        <v>0</v>
      </c>
      <c r="V757" s="235"/>
      <c r="W757" s="235"/>
      <c r="Y757" s="228" t="str">
        <f t="shared" si="23"/>
        <v/>
      </c>
    </row>
    <row r="758" spans="1:25" s="228" customFormat="1" ht="20.399999999999999">
      <c r="A758" s="257"/>
      <c r="B758" s="232" t="str">
        <f>IF(LEN(A758)=0,"",INDEX('Smelter Reference List'!$A:$A,MATCH($A758,'Smelter Reference List'!$E:$E,0)))</f>
        <v/>
      </c>
      <c r="C758" s="297" t="str">
        <f>IF(LEN(A758)=0,"",INDEX('Smelter Reference List'!$C:$C,MATCH($A758,'Smelter Reference List'!$E:$E,0)))</f>
        <v/>
      </c>
      <c r="D758" s="161" t="str">
        <f ca="1">IF(ISERROR($S758),"",OFFSET('Smelter Reference List'!$C$4,$S758-4,0)&amp;"")</f>
        <v/>
      </c>
      <c r="E758" s="161" t="str">
        <f ca="1">IF(ISERROR($S758),"",OFFSET('Smelter Reference List'!$D$4,$S758-4,0)&amp;"")</f>
        <v/>
      </c>
      <c r="F758" s="161" t="str">
        <f ca="1">IF(ISERROR($S758),"",OFFSET('Smelter Reference List'!$E$4,$S758-4,0))</f>
        <v/>
      </c>
      <c r="G758" s="161" t="str">
        <f ca="1">IF(C758=$U$4,"Enter smelter details", IF(ISERROR($S758),"",OFFSET('Smelter Reference List'!$F$4,$S758-4,0)))</f>
        <v/>
      </c>
      <c r="H758" s="247" t="str">
        <f ca="1">IF(ISERROR($S758),"",OFFSET('Smelter Reference List'!$G$4,$S758-4,0))</f>
        <v/>
      </c>
      <c r="I758" s="248" t="str">
        <f ca="1">IF(ISERROR($S758),"",OFFSET('Smelter Reference List'!$H$4,$S758-4,0))</f>
        <v/>
      </c>
      <c r="J758" s="248" t="str">
        <f ca="1">IF(ISERROR($S758),"",OFFSET('Smelter Reference List'!$I$4,$S758-4,0))</f>
        <v/>
      </c>
      <c r="K758" s="245"/>
      <c r="L758" s="245"/>
      <c r="M758" s="245"/>
      <c r="N758" s="245"/>
      <c r="O758" s="245"/>
      <c r="P758" s="245"/>
      <c r="Q758" s="246"/>
      <c r="R758" s="233"/>
      <c r="S758" s="234" t="e">
        <f>IF(C758="",NA(),MATCH($B758&amp;$C758,'Smelter Reference List'!$J:$J,0))</f>
        <v>#N/A</v>
      </c>
      <c r="T758" s="235"/>
      <c r="U758" s="235">
        <f t="shared" ca="1" si="22"/>
        <v>0</v>
      </c>
      <c r="V758" s="235"/>
      <c r="W758" s="235"/>
      <c r="Y758" s="228" t="str">
        <f t="shared" si="23"/>
        <v/>
      </c>
    </row>
    <row r="759" spans="1:25" s="228" customFormat="1" ht="20.399999999999999">
      <c r="A759" s="257"/>
      <c r="B759" s="232" t="str">
        <f>IF(LEN(A759)=0,"",INDEX('Smelter Reference List'!$A:$A,MATCH($A759,'Smelter Reference List'!$E:$E,0)))</f>
        <v/>
      </c>
      <c r="C759" s="297" t="str">
        <f>IF(LEN(A759)=0,"",INDEX('Smelter Reference List'!$C:$C,MATCH($A759,'Smelter Reference List'!$E:$E,0)))</f>
        <v/>
      </c>
      <c r="D759" s="161" t="str">
        <f ca="1">IF(ISERROR($S759),"",OFFSET('Smelter Reference List'!$C$4,$S759-4,0)&amp;"")</f>
        <v/>
      </c>
      <c r="E759" s="161" t="str">
        <f ca="1">IF(ISERROR($S759),"",OFFSET('Smelter Reference List'!$D$4,$S759-4,0)&amp;"")</f>
        <v/>
      </c>
      <c r="F759" s="161" t="str">
        <f ca="1">IF(ISERROR($S759),"",OFFSET('Smelter Reference List'!$E$4,$S759-4,0))</f>
        <v/>
      </c>
      <c r="G759" s="161" t="str">
        <f ca="1">IF(C759=$U$4,"Enter smelter details", IF(ISERROR($S759),"",OFFSET('Smelter Reference List'!$F$4,$S759-4,0)))</f>
        <v/>
      </c>
      <c r="H759" s="247" t="str">
        <f ca="1">IF(ISERROR($S759),"",OFFSET('Smelter Reference List'!$G$4,$S759-4,0))</f>
        <v/>
      </c>
      <c r="I759" s="248" t="str">
        <f ca="1">IF(ISERROR($S759),"",OFFSET('Smelter Reference List'!$H$4,$S759-4,0))</f>
        <v/>
      </c>
      <c r="J759" s="248" t="str">
        <f ca="1">IF(ISERROR($S759),"",OFFSET('Smelter Reference List'!$I$4,$S759-4,0))</f>
        <v/>
      </c>
      <c r="K759" s="245"/>
      <c r="L759" s="245"/>
      <c r="M759" s="245"/>
      <c r="N759" s="245"/>
      <c r="O759" s="245"/>
      <c r="P759" s="245"/>
      <c r="Q759" s="246"/>
      <c r="R759" s="233"/>
      <c r="S759" s="234" t="e">
        <f>IF(C759="",NA(),MATCH($B759&amp;$C759,'Smelter Reference List'!$J:$J,0))</f>
        <v>#N/A</v>
      </c>
      <c r="T759" s="235"/>
      <c r="U759" s="235">
        <f t="shared" ca="1" si="22"/>
        <v>0</v>
      </c>
      <c r="V759" s="235"/>
      <c r="W759" s="235"/>
      <c r="Y759" s="228" t="str">
        <f t="shared" si="23"/>
        <v/>
      </c>
    </row>
    <row r="760" spans="1:25" s="228" customFormat="1" ht="20.399999999999999">
      <c r="A760" s="257"/>
      <c r="B760" s="232" t="str">
        <f>IF(LEN(A760)=0,"",INDEX('Smelter Reference List'!$A:$A,MATCH($A760,'Smelter Reference List'!$E:$E,0)))</f>
        <v/>
      </c>
      <c r="C760" s="297" t="str">
        <f>IF(LEN(A760)=0,"",INDEX('Smelter Reference List'!$C:$C,MATCH($A760,'Smelter Reference List'!$E:$E,0)))</f>
        <v/>
      </c>
      <c r="D760" s="161" t="str">
        <f ca="1">IF(ISERROR($S760),"",OFFSET('Smelter Reference List'!$C$4,$S760-4,0)&amp;"")</f>
        <v/>
      </c>
      <c r="E760" s="161" t="str">
        <f ca="1">IF(ISERROR($S760),"",OFFSET('Smelter Reference List'!$D$4,$S760-4,0)&amp;"")</f>
        <v/>
      </c>
      <c r="F760" s="161" t="str">
        <f ca="1">IF(ISERROR($S760),"",OFFSET('Smelter Reference List'!$E$4,$S760-4,0))</f>
        <v/>
      </c>
      <c r="G760" s="161" t="str">
        <f ca="1">IF(C760=$U$4,"Enter smelter details", IF(ISERROR($S760),"",OFFSET('Smelter Reference List'!$F$4,$S760-4,0)))</f>
        <v/>
      </c>
      <c r="H760" s="247" t="str">
        <f ca="1">IF(ISERROR($S760),"",OFFSET('Smelter Reference List'!$G$4,$S760-4,0))</f>
        <v/>
      </c>
      <c r="I760" s="248" t="str">
        <f ca="1">IF(ISERROR($S760),"",OFFSET('Smelter Reference List'!$H$4,$S760-4,0))</f>
        <v/>
      </c>
      <c r="J760" s="248" t="str">
        <f ca="1">IF(ISERROR($S760),"",OFFSET('Smelter Reference List'!$I$4,$S760-4,0))</f>
        <v/>
      </c>
      <c r="K760" s="245"/>
      <c r="L760" s="245"/>
      <c r="M760" s="245"/>
      <c r="N760" s="245"/>
      <c r="O760" s="245"/>
      <c r="P760" s="245"/>
      <c r="Q760" s="246"/>
      <c r="R760" s="233"/>
      <c r="S760" s="234" t="e">
        <f>IF(C760="",NA(),MATCH($B760&amp;$C760,'Smelter Reference List'!$J:$J,0))</f>
        <v>#N/A</v>
      </c>
      <c r="T760" s="235"/>
      <c r="U760" s="235">
        <f t="shared" ref="U760:U823" ca="1" si="24">IF(AND(C760="Smelter not listed",OR(LEN(D760)=0,LEN(E760)=0)),1,0)</f>
        <v>0</v>
      </c>
      <c r="V760" s="235"/>
      <c r="W760" s="235"/>
      <c r="Y760" s="228" t="str">
        <f t="shared" ref="Y760:Y823" si="25">B760&amp;C760</f>
        <v/>
      </c>
    </row>
    <row r="761" spans="1:25" s="228" customFormat="1" ht="20.399999999999999">
      <c r="A761" s="257"/>
      <c r="B761" s="232" t="str">
        <f>IF(LEN(A761)=0,"",INDEX('Smelter Reference List'!$A:$A,MATCH($A761,'Smelter Reference List'!$E:$E,0)))</f>
        <v/>
      </c>
      <c r="C761" s="297" t="str">
        <f>IF(LEN(A761)=0,"",INDEX('Smelter Reference List'!$C:$C,MATCH($A761,'Smelter Reference List'!$E:$E,0)))</f>
        <v/>
      </c>
      <c r="D761" s="161" t="str">
        <f ca="1">IF(ISERROR($S761),"",OFFSET('Smelter Reference List'!$C$4,$S761-4,0)&amp;"")</f>
        <v/>
      </c>
      <c r="E761" s="161" t="str">
        <f ca="1">IF(ISERROR($S761),"",OFFSET('Smelter Reference List'!$D$4,$S761-4,0)&amp;"")</f>
        <v/>
      </c>
      <c r="F761" s="161" t="str">
        <f ca="1">IF(ISERROR($S761),"",OFFSET('Smelter Reference List'!$E$4,$S761-4,0))</f>
        <v/>
      </c>
      <c r="G761" s="161" t="str">
        <f ca="1">IF(C761=$U$4,"Enter smelter details", IF(ISERROR($S761),"",OFFSET('Smelter Reference List'!$F$4,$S761-4,0)))</f>
        <v/>
      </c>
      <c r="H761" s="247" t="str">
        <f ca="1">IF(ISERROR($S761),"",OFFSET('Smelter Reference List'!$G$4,$S761-4,0))</f>
        <v/>
      </c>
      <c r="I761" s="248" t="str">
        <f ca="1">IF(ISERROR($S761),"",OFFSET('Smelter Reference List'!$H$4,$S761-4,0))</f>
        <v/>
      </c>
      <c r="J761" s="248" t="str">
        <f ca="1">IF(ISERROR($S761),"",OFFSET('Smelter Reference List'!$I$4,$S761-4,0))</f>
        <v/>
      </c>
      <c r="K761" s="245"/>
      <c r="L761" s="245"/>
      <c r="M761" s="245"/>
      <c r="N761" s="245"/>
      <c r="O761" s="245"/>
      <c r="P761" s="245"/>
      <c r="Q761" s="246"/>
      <c r="R761" s="233"/>
      <c r="S761" s="234" t="e">
        <f>IF(C761="",NA(),MATCH($B761&amp;$C761,'Smelter Reference List'!$J:$J,0))</f>
        <v>#N/A</v>
      </c>
      <c r="T761" s="235"/>
      <c r="U761" s="235">
        <f t="shared" ca="1" si="24"/>
        <v>0</v>
      </c>
      <c r="V761" s="235"/>
      <c r="W761" s="235"/>
      <c r="Y761" s="228" t="str">
        <f t="shared" si="25"/>
        <v/>
      </c>
    </row>
    <row r="762" spans="1:25" s="228" customFormat="1" ht="20.399999999999999">
      <c r="A762" s="257"/>
      <c r="B762" s="232" t="str">
        <f>IF(LEN(A762)=0,"",INDEX('Smelter Reference List'!$A:$A,MATCH($A762,'Smelter Reference List'!$E:$E,0)))</f>
        <v/>
      </c>
      <c r="C762" s="297" t="str">
        <f>IF(LEN(A762)=0,"",INDEX('Smelter Reference List'!$C:$C,MATCH($A762,'Smelter Reference List'!$E:$E,0)))</f>
        <v/>
      </c>
      <c r="D762" s="161" t="str">
        <f ca="1">IF(ISERROR($S762),"",OFFSET('Smelter Reference List'!$C$4,$S762-4,0)&amp;"")</f>
        <v/>
      </c>
      <c r="E762" s="161" t="str">
        <f ca="1">IF(ISERROR($S762),"",OFFSET('Smelter Reference List'!$D$4,$S762-4,0)&amp;"")</f>
        <v/>
      </c>
      <c r="F762" s="161" t="str">
        <f ca="1">IF(ISERROR($S762),"",OFFSET('Smelter Reference List'!$E$4,$S762-4,0))</f>
        <v/>
      </c>
      <c r="G762" s="161" t="str">
        <f ca="1">IF(C762=$U$4,"Enter smelter details", IF(ISERROR($S762),"",OFFSET('Smelter Reference List'!$F$4,$S762-4,0)))</f>
        <v/>
      </c>
      <c r="H762" s="247" t="str">
        <f ca="1">IF(ISERROR($S762),"",OFFSET('Smelter Reference List'!$G$4,$S762-4,0))</f>
        <v/>
      </c>
      <c r="I762" s="248" t="str">
        <f ca="1">IF(ISERROR($S762),"",OFFSET('Smelter Reference List'!$H$4,$S762-4,0))</f>
        <v/>
      </c>
      <c r="J762" s="248" t="str">
        <f ca="1">IF(ISERROR($S762),"",OFFSET('Smelter Reference List'!$I$4,$S762-4,0))</f>
        <v/>
      </c>
      <c r="K762" s="245"/>
      <c r="L762" s="245"/>
      <c r="M762" s="245"/>
      <c r="N762" s="245"/>
      <c r="O762" s="245"/>
      <c r="P762" s="245"/>
      <c r="Q762" s="246"/>
      <c r="R762" s="233"/>
      <c r="S762" s="234" t="e">
        <f>IF(C762="",NA(),MATCH($B762&amp;$C762,'Smelter Reference List'!$J:$J,0))</f>
        <v>#N/A</v>
      </c>
      <c r="T762" s="235"/>
      <c r="U762" s="235">
        <f t="shared" ca="1" si="24"/>
        <v>0</v>
      </c>
      <c r="V762" s="235"/>
      <c r="W762" s="235"/>
      <c r="Y762" s="228" t="str">
        <f t="shared" si="25"/>
        <v/>
      </c>
    </row>
    <row r="763" spans="1:25" s="228" customFormat="1" ht="20.399999999999999">
      <c r="A763" s="257"/>
      <c r="B763" s="232" t="str">
        <f>IF(LEN(A763)=0,"",INDEX('Smelter Reference List'!$A:$A,MATCH($A763,'Smelter Reference List'!$E:$E,0)))</f>
        <v/>
      </c>
      <c r="C763" s="297" t="str">
        <f>IF(LEN(A763)=0,"",INDEX('Smelter Reference List'!$C:$C,MATCH($A763,'Smelter Reference List'!$E:$E,0)))</f>
        <v/>
      </c>
      <c r="D763" s="161" t="str">
        <f ca="1">IF(ISERROR($S763),"",OFFSET('Smelter Reference List'!$C$4,$S763-4,0)&amp;"")</f>
        <v/>
      </c>
      <c r="E763" s="161" t="str">
        <f ca="1">IF(ISERROR($S763),"",OFFSET('Smelter Reference List'!$D$4,$S763-4,0)&amp;"")</f>
        <v/>
      </c>
      <c r="F763" s="161" t="str">
        <f ca="1">IF(ISERROR($S763),"",OFFSET('Smelter Reference List'!$E$4,$S763-4,0))</f>
        <v/>
      </c>
      <c r="G763" s="161" t="str">
        <f ca="1">IF(C763=$U$4,"Enter smelter details", IF(ISERROR($S763),"",OFFSET('Smelter Reference List'!$F$4,$S763-4,0)))</f>
        <v/>
      </c>
      <c r="H763" s="247" t="str">
        <f ca="1">IF(ISERROR($S763),"",OFFSET('Smelter Reference List'!$G$4,$S763-4,0))</f>
        <v/>
      </c>
      <c r="I763" s="248" t="str">
        <f ca="1">IF(ISERROR($S763),"",OFFSET('Smelter Reference List'!$H$4,$S763-4,0))</f>
        <v/>
      </c>
      <c r="J763" s="248" t="str">
        <f ca="1">IF(ISERROR($S763),"",OFFSET('Smelter Reference List'!$I$4,$S763-4,0))</f>
        <v/>
      </c>
      <c r="K763" s="245"/>
      <c r="L763" s="245"/>
      <c r="M763" s="245"/>
      <c r="N763" s="245"/>
      <c r="O763" s="245"/>
      <c r="P763" s="245"/>
      <c r="Q763" s="246"/>
      <c r="R763" s="233"/>
      <c r="S763" s="234" t="e">
        <f>IF(C763="",NA(),MATCH($B763&amp;$C763,'Smelter Reference List'!$J:$J,0))</f>
        <v>#N/A</v>
      </c>
      <c r="T763" s="235"/>
      <c r="U763" s="235">
        <f t="shared" ca="1" si="24"/>
        <v>0</v>
      </c>
      <c r="V763" s="235"/>
      <c r="W763" s="235"/>
      <c r="Y763" s="228" t="str">
        <f t="shared" si="25"/>
        <v/>
      </c>
    </row>
    <row r="764" spans="1:25" s="228" customFormat="1" ht="20.399999999999999">
      <c r="A764" s="257"/>
      <c r="B764" s="232" t="str">
        <f>IF(LEN(A764)=0,"",INDEX('Smelter Reference List'!$A:$A,MATCH($A764,'Smelter Reference List'!$E:$E,0)))</f>
        <v/>
      </c>
      <c r="C764" s="297" t="str">
        <f>IF(LEN(A764)=0,"",INDEX('Smelter Reference List'!$C:$C,MATCH($A764,'Smelter Reference List'!$E:$E,0)))</f>
        <v/>
      </c>
      <c r="D764" s="161" t="str">
        <f ca="1">IF(ISERROR($S764),"",OFFSET('Smelter Reference List'!$C$4,$S764-4,0)&amp;"")</f>
        <v/>
      </c>
      <c r="E764" s="161" t="str">
        <f ca="1">IF(ISERROR($S764),"",OFFSET('Smelter Reference List'!$D$4,$S764-4,0)&amp;"")</f>
        <v/>
      </c>
      <c r="F764" s="161" t="str">
        <f ca="1">IF(ISERROR($S764),"",OFFSET('Smelter Reference List'!$E$4,$S764-4,0))</f>
        <v/>
      </c>
      <c r="G764" s="161" t="str">
        <f ca="1">IF(C764=$U$4,"Enter smelter details", IF(ISERROR($S764),"",OFFSET('Smelter Reference List'!$F$4,$S764-4,0)))</f>
        <v/>
      </c>
      <c r="H764" s="247" t="str">
        <f ca="1">IF(ISERROR($S764),"",OFFSET('Smelter Reference List'!$G$4,$S764-4,0))</f>
        <v/>
      </c>
      <c r="I764" s="248" t="str">
        <f ca="1">IF(ISERROR($S764),"",OFFSET('Smelter Reference List'!$H$4,$S764-4,0))</f>
        <v/>
      </c>
      <c r="J764" s="248" t="str">
        <f ca="1">IF(ISERROR($S764),"",OFFSET('Smelter Reference List'!$I$4,$S764-4,0))</f>
        <v/>
      </c>
      <c r="K764" s="245"/>
      <c r="L764" s="245"/>
      <c r="M764" s="245"/>
      <c r="N764" s="245"/>
      <c r="O764" s="245"/>
      <c r="P764" s="245"/>
      <c r="Q764" s="246"/>
      <c r="R764" s="233"/>
      <c r="S764" s="234" t="e">
        <f>IF(C764="",NA(),MATCH($B764&amp;$C764,'Smelter Reference List'!$J:$J,0))</f>
        <v>#N/A</v>
      </c>
      <c r="T764" s="235"/>
      <c r="U764" s="235">
        <f t="shared" ca="1" si="24"/>
        <v>0</v>
      </c>
      <c r="V764" s="235"/>
      <c r="W764" s="235"/>
      <c r="Y764" s="228" t="str">
        <f t="shared" si="25"/>
        <v/>
      </c>
    </row>
    <row r="765" spans="1:25" s="228" customFormat="1" ht="20.399999999999999">
      <c r="A765" s="257"/>
      <c r="B765" s="232" t="str">
        <f>IF(LEN(A765)=0,"",INDEX('Smelter Reference List'!$A:$A,MATCH($A765,'Smelter Reference List'!$E:$E,0)))</f>
        <v/>
      </c>
      <c r="C765" s="297" t="str">
        <f>IF(LEN(A765)=0,"",INDEX('Smelter Reference List'!$C:$C,MATCH($A765,'Smelter Reference List'!$E:$E,0)))</f>
        <v/>
      </c>
      <c r="D765" s="161" t="str">
        <f ca="1">IF(ISERROR($S765),"",OFFSET('Smelter Reference List'!$C$4,$S765-4,0)&amp;"")</f>
        <v/>
      </c>
      <c r="E765" s="161" t="str">
        <f ca="1">IF(ISERROR($S765),"",OFFSET('Smelter Reference List'!$D$4,$S765-4,0)&amp;"")</f>
        <v/>
      </c>
      <c r="F765" s="161" t="str">
        <f ca="1">IF(ISERROR($S765),"",OFFSET('Smelter Reference List'!$E$4,$S765-4,0))</f>
        <v/>
      </c>
      <c r="G765" s="161" t="str">
        <f ca="1">IF(C765=$U$4,"Enter smelter details", IF(ISERROR($S765),"",OFFSET('Smelter Reference List'!$F$4,$S765-4,0)))</f>
        <v/>
      </c>
      <c r="H765" s="247" t="str">
        <f ca="1">IF(ISERROR($S765),"",OFFSET('Smelter Reference List'!$G$4,$S765-4,0))</f>
        <v/>
      </c>
      <c r="I765" s="248" t="str">
        <f ca="1">IF(ISERROR($S765),"",OFFSET('Smelter Reference List'!$H$4,$S765-4,0))</f>
        <v/>
      </c>
      <c r="J765" s="248" t="str">
        <f ca="1">IF(ISERROR($S765),"",OFFSET('Smelter Reference List'!$I$4,$S765-4,0))</f>
        <v/>
      </c>
      <c r="K765" s="245"/>
      <c r="L765" s="245"/>
      <c r="M765" s="245"/>
      <c r="N765" s="245"/>
      <c r="O765" s="245"/>
      <c r="P765" s="245"/>
      <c r="Q765" s="246"/>
      <c r="R765" s="233"/>
      <c r="S765" s="234" t="e">
        <f>IF(C765="",NA(),MATCH($B765&amp;$C765,'Smelter Reference List'!$J:$J,0))</f>
        <v>#N/A</v>
      </c>
      <c r="T765" s="235"/>
      <c r="U765" s="235">
        <f t="shared" ca="1" si="24"/>
        <v>0</v>
      </c>
      <c r="V765" s="235"/>
      <c r="W765" s="235"/>
      <c r="Y765" s="228" t="str">
        <f t="shared" si="25"/>
        <v/>
      </c>
    </row>
    <row r="766" spans="1:25" s="228" customFormat="1" ht="20.399999999999999">
      <c r="A766" s="257"/>
      <c r="B766" s="232" t="str">
        <f>IF(LEN(A766)=0,"",INDEX('Smelter Reference List'!$A:$A,MATCH($A766,'Smelter Reference List'!$E:$E,0)))</f>
        <v/>
      </c>
      <c r="C766" s="297" t="str">
        <f>IF(LEN(A766)=0,"",INDEX('Smelter Reference List'!$C:$C,MATCH($A766,'Smelter Reference List'!$E:$E,0)))</f>
        <v/>
      </c>
      <c r="D766" s="161" t="str">
        <f ca="1">IF(ISERROR($S766),"",OFFSET('Smelter Reference List'!$C$4,$S766-4,0)&amp;"")</f>
        <v/>
      </c>
      <c r="E766" s="161" t="str">
        <f ca="1">IF(ISERROR($S766),"",OFFSET('Smelter Reference List'!$D$4,$S766-4,0)&amp;"")</f>
        <v/>
      </c>
      <c r="F766" s="161" t="str">
        <f ca="1">IF(ISERROR($S766),"",OFFSET('Smelter Reference List'!$E$4,$S766-4,0))</f>
        <v/>
      </c>
      <c r="G766" s="161" t="str">
        <f ca="1">IF(C766=$U$4,"Enter smelter details", IF(ISERROR($S766),"",OFFSET('Smelter Reference List'!$F$4,$S766-4,0)))</f>
        <v/>
      </c>
      <c r="H766" s="247" t="str">
        <f ca="1">IF(ISERROR($S766),"",OFFSET('Smelter Reference List'!$G$4,$S766-4,0))</f>
        <v/>
      </c>
      <c r="I766" s="248" t="str">
        <f ca="1">IF(ISERROR($S766),"",OFFSET('Smelter Reference List'!$H$4,$S766-4,0))</f>
        <v/>
      </c>
      <c r="J766" s="248" t="str">
        <f ca="1">IF(ISERROR($S766),"",OFFSET('Smelter Reference List'!$I$4,$S766-4,0))</f>
        <v/>
      </c>
      <c r="K766" s="245"/>
      <c r="L766" s="245"/>
      <c r="M766" s="245"/>
      <c r="N766" s="245"/>
      <c r="O766" s="245"/>
      <c r="P766" s="245"/>
      <c r="Q766" s="246"/>
      <c r="R766" s="233"/>
      <c r="S766" s="234" t="e">
        <f>IF(C766="",NA(),MATCH($B766&amp;$C766,'Smelter Reference List'!$J:$J,0))</f>
        <v>#N/A</v>
      </c>
      <c r="T766" s="235"/>
      <c r="U766" s="235">
        <f t="shared" ca="1" si="24"/>
        <v>0</v>
      </c>
      <c r="V766" s="235"/>
      <c r="W766" s="235"/>
      <c r="Y766" s="228" t="str">
        <f t="shared" si="25"/>
        <v/>
      </c>
    </row>
    <row r="767" spans="1:25" s="228" customFormat="1" ht="20.399999999999999">
      <c r="A767" s="257"/>
      <c r="B767" s="232" t="str">
        <f>IF(LEN(A767)=0,"",INDEX('Smelter Reference List'!$A:$A,MATCH($A767,'Smelter Reference List'!$E:$E,0)))</f>
        <v/>
      </c>
      <c r="C767" s="297" t="str">
        <f>IF(LEN(A767)=0,"",INDEX('Smelter Reference List'!$C:$C,MATCH($A767,'Smelter Reference List'!$E:$E,0)))</f>
        <v/>
      </c>
      <c r="D767" s="161" t="str">
        <f ca="1">IF(ISERROR($S767),"",OFFSET('Smelter Reference List'!$C$4,$S767-4,0)&amp;"")</f>
        <v/>
      </c>
      <c r="E767" s="161" t="str">
        <f ca="1">IF(ISERROR($S767),"",OFFSET('Smelter Reference List'!$D$4,$S767-4,0)&amp;"")</f>
        <v/>
      </c>
      <c r="F767" s="161" t="str">
        <f ca="1">IF(ISERROR($S767),"",OFFSET('Smelter Reference List'!$E$4,$S767-4,0))</f>
        <v/>
      </c>
      <c r="G767" s="161" t="str">
        <f ca="1">IF(C767=$U$4,"Enter smelter details", IF(ISERROR($S767),"",OFFSET('Smelter Reference List'!$F$4,$S767-4,0)))</f>
        <v/>
      </c>
      <c r="H767" s="247" t="str">
        <f ca="1">IF(ISERROR($S767),"",OFFSET('Smelter Reference List'!$G$4,$S767-4,0))</f>
        <v/>
      </c>
      <c r="I767" s="248" t="str">
        <f ca="1">IF(ISERROR($S767),"",OFFSET('Smelter Reference List'!$H$4,$S767-4,0))</f>
        <v/>
      </c>
      <c r="J767" s="248" t="str">
        <f ca="1">IF(ISERROR($S767),"",OFFSET('Smelter Reference List'!$I$4,$S767-4,0))</f>
        <v/>
      </c>
      <c r="K767" s="245"/>
      <c r="L767" s="245"/>
      <c r="M767" s="245"/>
      <c r="N767" s="245"/>
      <c r="O767" s="245"/>
      <c r="P767" s="245"/>
      <c r="Q767" s="246"/>
      <c r="R767" s="233"/>
      <c r="S767" s="234" t="e">
        <f>IF(C767="",NA(),MATCH($B767&amp;$C767,'Smelter Reference List'!$J:$J,0))</f>
        <v>#N/A</v>
      </c>
      <c r="T767" s="235"/>
      <c r="U767" s="235">
        <f t="shared" ca="1" si="24"/>
        <v>0</v>
      </c>
      <c r="V767" s="235"/>
      <c r="W767" s="235"/>
      <c r="Y767" s="228" t="str">
        <f t="shared" si="25"/>
        <v/>
      </c>
    </row>
    <row r="768" spans="1:25" s="228" customFormat="1" ht="20.399999999999999">
      <c r="A768" s="257"/>
      <c r="B768" s="232" t="str">
        <f>IF(LEN(A768)=0,"",INDEX('Smelter Reference List'!$A:$A,MATCH($A768,'Smelter Reference List'!$E:$E,0)))</f>
        <v/>
      </c>
      <c r="C768" s="297" t="str">
        <f>IF(LEN(A768)=0,"",INDEX('Smelter Reference List'!$C:$C,MATCH($A768,'Smelter Reference List'!$E:$E,0)))</f>
        <v/>
      </c>
      <c r="D768" s="161" t="str">
        <f ca="1">IF(ISERROR($S768),"",OFFSET('Smelter Reference List'!$C$4,$S768-4,0)&amp;"")</f>
        <v/>
      </c>
      <c r="E768" s="161" t="str">
        <f ca="1">IF(ISERROR($S768),"",OFFSET('Smelter Reference List'!$D$4,$S768-4,0)&amp;"")</f>
        <v/>
      </c>
      <c r="F768" s="161" t="str">
        <f ca="1">IF(ISERROR($S768),"",OFFSET('Smelter Reference List'!$E$4,$S768-4,0))</f>
        <v/>
      </c>
      <c r="G768" s="161" t="str">
        <f ca="1">IF(C768=$U$4,"Enter smelter details", IF(ISERROR($S768),"",OFFSET('Smelter Reference List'!$F$4,$S768-4,0)))</f>
        <v/>
      </c>
      <c r="H768" s="247" t="str">
        <f ca="1">IF(ISERROR($S768),"",OFFSET('Smelter Reference List'!$G$4,$S768-4,0))</f>
        <v/>
      </c>
      <c r="I768" s="248" t="str">
        <f ca="1">IF(ISERROR($S768),"",OFFSET('Smelter Reference List'!$H$4,$S768-4,0))</f>
        <v/>
      </c>
      <c r="J768" s="248" t="str">
        <f ca="1">IF(ISERROR($S768),"",OFFSET('Smelter Reference List'!$I$4,$S768-4,0))</f>
        <v/>
      </c>
      <c r="K768" s="245"/>
      <c r="L768" s="245"/>
      <c r="M768" s="245"/>
      <c r="N768" s="245"/>
      <c r="O768" s="245"/>
      <c r="P768" s="245"/>
      <c r="Q768" s="246"/>
      <c r="R768" s="233"/>
      <c r="S768" s="234" t="e">
        <f>IF(C768="",NA(),MATCH($B768&amp;$C768,'Smelter Reference List'!$J:$J,0))</f>
        <v>#N/A</v>
      </c>
      <c r="T768" s="235"/>
      <c r="U768" s="235">
        <f t="shared" ca="1" si="24"/>
        <v>0</v>
      </c>
      <c r="V768" s="235"/>
      <c r="W768" s="235"/>
      <c r="Y768" s="228" t="str">
        <f t="shared" si="25"/>
        <v/>
      </c>
    </row>
    <row r="769" spans="1:25" s="228" customFormat="1" ht="20.399999999999999">
      <c r="A769" s="257"/>
      <c r="B769" s="232" t="str">
        <f>IF(LEN(A769)=0,"",INDEX('Smelter Reference List'!$A:$A,MATCH($A769,'Smelter Reference List'!$E:$E,0)))</f>
        <v/>
      </c>
      <c r="C769" s="297" t="str">
        <f>IF(LEN(A769)=0,"",INDEX('Smelter Reference List'!$C:$C,MATCH($A769,'Smelter Reference List'!$E:$E,0)))</f>
        <v/>
      </c>
      <c r="D769" s="161" t="str">
        <f ca="1">IF(ISERROR($S769),"",OFFSET('Smelter Reference List'!$C$4,$S769-4,0)&amp;"")</f>
        <v/>
      </c>
      <c r="E769" s="161" t="str">
        <f ca="1">IF(ISERROR($S769),"",OFFSET('Smelter Reference List'!$D$4,$S769-4,0)&amp;"")</f>
        <v/>
      </c>
      <c r="F769" s="161" t="str">
        <f ca="1">IF(ISERROR($S769),"",OFFSET('Smelter Reference List'!$E$4,$S769-4,0))</f>
        <v/>
      </c>
      <c r="G769" s="161" t="str">
        <f ca="1">IF(C769=$U$4,"Enter smelter details", IF(ISERROR($S769),"",OFFSET('Smelter Reference List'!$F$4,$S769-4,0)))</f>
        <v/>
      </c>
      <c r="H769" s="247" t="str">
        <f ca="1">IF(ISERROR($S769),"",OFFSET('Smelter Reference List'!$G$4,$S769-4,0))</f>
        <v/>
      </c>
      <c r="I769" s="248" t="str">
        <f ca="1">IF(ISERROR($S769),"",OFFSET('Smelter Reference List'!$H$4,$S769-4,0))</f>
        <v/>
      </c>
      <c r="J769" s="248" t="str">
        <f ca="1">IF(ISERROR($S769),"",OFFSET('Smelter Reference List'!$I$4,$S769-4,0))</f>
        <v/>
      </c>
      <c r="K769" s="245"/>
      <c r="L769" s="245"/>
      <c r="M769" s="245"/>
      <c r="N769" s="245"/>
      <c r="O769" s="245"/>
      <c r="P769" s="245"/>
      <c r="Q769" s="246"/>
      <c r="R769" s="233"/>
      <c r="S769" s="234" t="e">
        <f>IF(C769="",NA(),MATCH($B769&amp;$C769,'Smelter Reference List'!$J:$J,0))</f>
        <v>#N/A</v>
      </c>
      <c r="T769" s="235"/>
      <c r="U769" s="235">
        <f t="shared" ca="1" si="24"/>
        <v>0</v>
      </c>
      <c r="V769" s="235"/>
      <c r="W769" s="235"/>
      <c r="Y769" s="228" t="str">
        <f t="shared" si="25"/>
        <v/>
      </c>
    </row>
    <row r="770" spans="1:25" s="228" customFormat="1" ht="20.399999999999999">
      <c r="A770" s="257"/>
      <c r="B770" s="232" t="str">
        <f>IF(LEN(A770)=0,"",INDEX('Smelter Reference List'!$A:$A,MATCH($A770,'Smelter Reference List'!$E:$E,0)))</f>
        <v/>
      </c>
      <c r="C770" s="297" t="str">
        <f>IF(LEN(A770)=0,"",INDEX('Smelter Reference List'!$C:$C,MATCH($A770,'Smelter Reference List'!$E:$E,0)))</f>
        <v/>
      </c>
      <c r="D770" s="161" t="str">
        <f ca="1">IF(ISERROR($S770),"",OFFSET('Smelter Reference List'!$C$4,$S770-4,0)&amp;"")</f>
        <v/>
      </c>
      <c r="E770" s="161" t="str">
        <f ca="1">IF(ISERROR($S770),"",OFFSET('Smelter Reference List'!$D$4,$S770-4,0)&amp;"")</f>
        <v/>
      </c>
      <c r="F770" s="161" t="str">
        <f ca="1">IF(ISERROR($S770),"",OFFSET('Smelter Reference List'!$E$4,$S770-4,0))</f>
        <v/>
      </c>
      <c r="G770" s="161" t="str">
        <f ca="1">IF(C770=$U$4,"Enter smelter details", IF(ISERROR($S770),"",OFFSET('Smelter Reference List'!$F$4,$S770-4,0)))</f>
        <v/>
      </c>
      <c r="H770" s="247" t="str">
        <f ca="1">IF(ISERROR($S770),"",OFFSET('Smelter Reference List'!$G$4,$S770-4,0))</f>
        <v/>
      </c>
      <c r="I770" s="248" t="str">
        <f ca="1">IF(ISERROR($S770),"",OFFSET('Smelter Reference List'!$H$4,$S770-4,0))</f>
        <v/>
      </c>
      <c r="J770" s="248" t="str">
        <f ca="1">IF(ISERROR($S770),"",OFFSET('Smelter Reference List'!$I$4,$S770-4,0))</f>
        <v/>
      </c>
      <c r="K770" s="245"/>
      <c r="L770" s="245"/>
      <c r="M770" s="245"/>
      <c r="N770" s="245"/>
      <c r="O770" s="245"/>
      <c r="P770" s="245"/>
      <c r="Q770" s="246"/>
      <c r="R770" s="233"/>
      <c r="S770" s="234" t="e">
        <f>IF(C770="",NA(),MATCH($B770&amp;$C770,'Smelter Reference List'!$J:$J,0))</f>
        <v>#N/A</v>
      </c>
      <c r="T770" s="235"/>
      <c r="U770" s="235">
        <f t="shared" ca="1" si="24"/>
        <v>0</v>
      </c>
      <c r="V770" s="235"/>
      <c r="W770" s="235"/>
      <c r="Y770" s="228" t="str">
        <f t="shared" si="25"/>
        <v/>
      </c>
    </row>
    <row r="771" spans="1:25" s="228" customFormat="1" ht="20.399999999999999">
      <c r="A771" s="257"/>
      <c r="B771" s="232" t="str">
        <f>IF(LEN(A771)=0,"",INDEX('Smelter Reference List'!$A:$A,MATCH($A771,'Smelter Reference List'!$E:$E,0)))</f>
        <v/>
      </c>
      <c r="C771" s="297" t="str">
        <f>IF(LEN(A771)=0,"",INDEX('Smelter Reference List'!$C:$C,MATCH($A771,'Smelter Reference List'!$E:$E,0)))</f>
        <v/>
      </c>
      <c r="D771" s="161" t="str">
        <f ca="1">IF(ISERROR($S771),"",OFFSET('Smelter Reference List'!$C$4,$S771-4,0)&amp;"")</f>
        <v/>
      </c>
      <c r="E771" s="161" t="str">
        <f ca="1">IF(ISERROR($S771),"",OFFSET('Smelter Reference List'!$D$4,$S771-4,0)&amp;"")</f>
        <v/>
      </c>
      <c r="F771" s="161" t="str">
        <f ca="1">IF(ISERROR($S771),"",OFFSET('Smelter Reference List'!$E$4,$S771-4,0))</f>
        <v/>
      </c>
      <c r="G771" s="161" t="str">
        <f ca="1">IF(C771=$U$4,"Enter smelter details", IF(ISERROR($S771),"",OFFSET('Smelter Reference List'!$F$4,$S771-4,0)))</f>
        <v/>
      </c>
      <c r="H771" s="247" t="str">
        <f ca="1">IF(ISERROR($S771),"",OFFSET('Smelter Reference List'!$G$4,$S771-4,0))</f>
        <v/>
      </c>
      <c r="I771" s="248" t="str">
        <f ca="1">IF(ISERROR($S771),"",OFFSET('Smelter Reference List'!$H$4,$S771-4,0))</f>
        <v/>
      </c>
      <c r="J771" s="248" t="str">
        <f ca="1">IF(ISERROR($S771),"",OFFSET('Smelter Reference List'!$I$4,$S771-4,0))</f>
        <v/>
      </c>
      <c r="K771" s="245"/>
      <c r="L771" s="245"/>
      <c r="M771" s="245"/>
      <c r="N771" s="245"/>
      <c r="O771" s="245"/>
      <c r="P771" s="245"/>
      <c r="Q771" s="246"/>
      <c r="R771" s="233"/>
      <c r="S771" s="234" t="e">
        <f>IF(C771="",NA(),MATCH($B771&amp;$C771,'Smelter Reference List'!$J:$J,0))</f>
        <v>#N/A</v>
      </c>
      <c r="T771" s="235"/>
      <c r="U771" s="235">
        <f t="shared" ca="1" si="24"/>
        <v>0</v>
      </c>
      <c r="V771" s="235"/>
      <c r="W771" s="235"/>
      <c r="Y771" s="228" t="str">
        <f t="shared" si="25"/>
        <v/>
      </c>
    </row>
    <row r="772" spans="1:25" s="228" customFormat="1" ht="20.399999999999999">
      <c r="A772" s="257"/>
      <c r="B772" s="232" t="str">
        <f>IF(LEN(A772)=0,"",INDEX('Smelter Reference List'!$A:$A,MATCH($A772,'Smelter Reference List'!$E:$E,0)))</f>
        <v/>
      </c>
      <c r="C772" s="297" t="str">
        <f>IF(LEN(A772)=0,"",INDEX('Smelter Reference List'!$C:$C,MATCH($A772,'Smelter Reference List'!$E:$E,0)))</f>
        <v/>
      </c>
      <c r="D772" s="161" t="str">
        <f ca="1">IF(ISERROR($S772),"",OFFSET('Smelter Reference List'!$C$4,$S772-4,0)&amp;"")</f>
        <v/>
      </c>
      <c r="E772" s="161" t="str">
        <f ca="1">IF(ISERROR($S772),"",OFFSET('Smelter Reference List'!$D$4,$S772-4,0)&amp;"")</f>
        <v/>
      </c>
      <c r="F772" s="161" t="str">
        <f ca="1">IF(ISERROR($S772),"",OFFSET('Smelter Reference List'!$E$4,$S772-4,0))</f>
        <v/>
      </c>
      <c r="G772" s="161" t="str">
        <f ca="1">IF(C772=$U$4,"Enter smelter details", IF(ISERROR($S772),"",OFFSET('Smelter Reference List'!$F$4,$S772-4,0)))</f>
        <v/>
      </c>
      <c r="H772" s="247" t="str">
        <f ca="1">IF(ISERROR($S772),"",OFFSET('Smelter Reference List'!$G$4,$S772-4,0))</f>
        <v/>
      </c>
      <c r="I772" s="248" t="str">
        <f ca="1">IF(ISERROR($S772),"",OFFSET('Smelter Reference List'!$H$4,$S772-4,0))</f>
        <v/>
      </c>
      <c r="J772" s="248" t="str">
        <f ca="1">IF(ISERROR($S772),"",OFFSET('Smelter Reference List'!$I$4,$S772-4,0))</f>
        <v/>
      </c>
      <c r="K772" s="245"/>
      <c r="L772" s="245"/>
      <c r="M772" s="245"/>
      <c r="N772" s="245"/>
      <c r="O772" s="245"/>
      <c r="P772" s="245"/>
      <c r="Q772" s="246"/>
      <c r="R772" s="233"/>
      <c r="S772" s="234" t="e">
        <f>IF(C772="",NA(),MATCH($B772&amp;$C772,'Smelter Reference List'!$J:$J,0))</f>
        <v>#N/A</v>
      </c>
      <c r="T772" s="235"/>
      <c r="U772" s="235">
        <f t="shared" ca="1" si="24"/>
        <v>0</v>
      </c>
      <c r="V772" s="235"/>
      <c r="W772" s="235"/>
      <c r="Y772" s="228" t="str">
        <f t="shared" si="25"/>
        <v/>
      </c>
    </row>
    <row r="773" spans="1:25" s="228" customFormat="1" ht="20.399999999999999">
      <c r="A773" s="257"/>
      <c r="B773" s="232" t="str">
        <f>IF(LEN(A773)=0,"",INDEX('Smelter Reference List'!$A:$A,MATCH($A773,'Smelter Reference List'!$E:$E,0)))</f>
        <v/>
      </c>
      <c r="C773" s="297" t="str">
        <f>IF(LEN(A773)=0,"",INDEX('Smelter Reference List'!$C:$C,MATCH($A773,'Smelter Reference List'!$E:$E,0)))</f>
        <v/>
      </c>
      <c r="D773" s="161" t="str">
        <f ca="1">IF(ISERROR($S773),"",OFFSET('Smelter Reference List'!$C$4,$S773-4,0)&amp;"")</f>
        <v/>
      </c>
      <c r="E773" s="161" t="str">
        <f ca="1">IF(ISERROR($S773),"",OFFSET('Smelter Reference List'!$D$4,$S773-4,0)&amp;"")</f>
        <v/>
      </c>
      <c r="F773" s="161" t="str">
        <f ca="1">IF(ISERROR($S773),"",OFFSET('Smelter Reference List'!$E$4,$S773-4,0))</f>
        <v/>
      </c>
      <c r="G773" s="161" t="str">
        <f ca="1">IF(C773=$U$4,"Enter smelter details", IF(ISERROR($S773),"",OFFSET('Smelter Reference List'!$F$4,$S773-4,0)))</f>
        <v/>
      </c>
      <c r="H773" s="247" t="str">
        <f ca="1">IF(ISERROR($S773),"",OFFSET('Smelter Reference List'!$G$4,$S773-4,0))</f>
        <v/>
      </c>
      <c r="I773" s="248" t="str">
        <f ca="1">IF(ISERROR($S773),"",OFFSET('Smelter Reference List'!$H$4,$S773-4,0))</f>
        <v/>
      </c>
      <c r="J773" s="248" t="str">
        <f ca="1">IF(ISERROR($S773),"",OFFSET('Smelter Reference List'!$I$4,$S773-4,0))</f>
        <v/>
      </c>
      <c r="K773" s="245"/>
      <c r="L773" s="245"/>
      <c r="M773" s="245"/>
      <c r="N773" s="245"/>
      <c r="O773" s="245"/>
      <c r="P773" s="245"/>
      <c r="Q773" s="246"/>
      <c r="R773" s="233"/>
      <c r="S773" s="234" t="e">
        <f>IF(C773="",NA(),MATCH($B773&amp;$C773,'Smelter Reference List'!$J:$J,0))</f>
        <v>#N/A</v>
      </c>
      <c r="T773" s="235"/>
      <c r="U773" s="235">
        <f t="shared" ca="1" si="24"/>
        <v>0</v>
      </c>
      <c r="V773" s="235"/>
      <c r="W773" s="235"/>
      <c r="Y773" s="228" t="str">
        <f t="shared" si="25"/>
        <v/>
      </c>
    </row>
    <row r="774" spans="1:25" s="228" customFormat="1" ht="20.399999999999999">
      <c r="A774" s="257"/>
      <c r="B774" s="232" t="str">
        <f>IF(LEN(A774)=0,"",INDEX('Smelter Reference List'!$A:$A,MATCH($A774,'Smelter Reference List'!$E:$E,0)))</f>
        <v/>
      </c>
      <c r="C774" s="297" t="str">
        <f>IF(LEN(A774)=0,"",INDEX('Smelter Reference List'!$C:$C,MATCH($A774,'Smelter Reference List'!$E:$E,0)))</f>
        <v/>
      </c>
      <c r="D774" s="161" t="str">
        <f ca="1">IF(ISERROR($S774),"",OFFSET('Smelter Reference List'!$C$4,$S774-4,0)&amp;"")</f>
        <v/>
      </c>
      <c r="E774" s="161" t="str">
        <f ca="1">IF(ISERROR($S774),"",OFFSET('Smelter Reference List'!$D$4,$S774-4,0)&amp;"")</f>
        <v/>
      </c>
      <c r="F774" s="161" t="str">
        <f ca="1">IF(ISERROR($S774),"",OFFSET('Smelter Reference List'!$E$4,$S774-4,0))</f>
        <v/>
      </c>
      <c r="G774" s="161" t="str">
        <f ca="1">IF(C774=$U$4,"Enter smelter details", IF(ISERROR($S774),"",OFFSET('Smelter Reference List'!$F$4,$S774-4,0)))</f>
        <v/>
      </c>
      <c r="H774" s="247" t="str">
        <f ca="1">IF(ISERROR($S774),"",OFFSET('Smelter Reference List'!$G$4,$S774-4,0))</f>
        <v/>
      </c>
      <c r="I774" s="248" t="str">
        <f ca="1">IF(ISERROR($S774),"",OFFSET('Smelter Reference List'!$H$4,$S774-4,0))</f>
        <v/>
      </c>
      <c r="J774" s="248" t="str">
        <f ca="1">IF(ISERROR($S774),"",OFFSET('Smelter Reference List'!$I$4,$S774-4,0))</f>
        <v/>
      </c>
      <c r="K774" s="245"/>
      <c r="L774" s="245"/>
      <c r="M774" s="245"/>
      <c r="N774" s="245"/>
      <c r="O774" s="245"/>
      <c r="P774" s="245"/>
      <c r="Q774" s="246"/>
      <c r="R774" s="233"/>
      <c r="S774" s="234" t="e">
        <f>IF(C774="",NA(),MATCH($B774&amp;$C774,'Smelter Reference List'!$J:$J,0))</f>
        <v>#N/A</v>
      </c>
      <c r="T774" s="235"/>
      <c r="U774" s="235">
        <f t="shared" ca="1" si="24"/>
        <v>0</v>
      </c>
      <c r="V774" s="235"/>
      <c r="W774" s="235"/>
      <c r="Y774" s="228" t="str">
        <f t="shared" si="25"/>
        <v/>
      </c>
    </row>
    <row r="775" spans="1:25" s="228" customFormat="1" ht="20.399999999999999">
      <c r="A775" s="257"/>
      <c r="B775" s="232" t="str">
        <f>IF(LEN(A775)=0,"",INDEX('Smelter Reference List'!$A:$A,MATCH($A775,'Smelter Reference List'!$E:$E,0)))</f>
        <v/>
      </c>
      <c r="C775" s="297" t="str">
        <f>IF(LEN(A775)=0,"",INDEX('Smelter Reference List'!$C:$C,MATCH($A775,'Smelter Reference List'!$E:$E,0)))</f>
        <v/>
      </c>
      <c r="D775" s="161" t="str">
        <f ca="1">IF(ISERROR($S775),"",OFFSET('Smelter Reference List'!$C$4,$S775-4,0)&amp;"")</f>
        <v/>
      </c>
      <c r="E775" s="161" t="str">
        <f ca="1">IF(ISERROR($S775),"",OFFSET('Smelter Reference List'!$D$4,$S775-4,0)&amp;"")</f>
        <v/>
      </c>
      <c r="F775" s="161" t="str">
        <f ca="1">IF(ISERROR($S775),"",OFFSET('Smelter Reference List'!$E$4,$S775-4,0))</f>
        <v/>
      </c>
      <c r="G775" s="161" t="str">
        <f ca="1">IF(C775=$U$4,"Enter smelter details", IF(ISERROR($S775),"",OFFSET('Smelter Reference List'!$F$4,$S775-4,0)))</f>
        <v/>
      </c>
      <c r="H775" s="247" t="str">
        <f ca="1">IF(ISERROR($S775),"",OFFSET('Smelter Reference List'!$G$4,$S775-4,0))</f>
        <v/>
      </c>
      <c r="I775" s="248" t="str">
        <f ca="1">IF(ISERROR($S775),"",OFFSET('Smelter Reference List'!$H$4,$S775-4,0))</f>
        <v/>
      </c>
      <c r="J775" s="248" t="str">
        <f ca="1">IF(ISERROR($S775),"",OFFSET('Smelter Reference List'!$I$4,$S775-4,0))</f>
        <v/>
      </c>
      <c r="K775" s="245"/>
      <c r="L775" s="245"/>
      <c r="M775" s="245"/>
      <c r="N775" s="245"/>
      <c r="O775" s="245"/>
      <c r="P775" s="245"/>
      <c r="Q775" s="246"/>
      <c r="R775" s="233"/>
      <c r="S775" s="234" t="e">
        <f>IF(C775="",NA(),MATCH($B775&amp;$C775,'Smelter Reference List'!$J:$J,0))</f>
        <v>#N/A</v>
      </c>
      <c r="T775" s="235"/>
      <c r="U775" s="235">
        <f t="shared" ca="1" si="24"/>
        <v>0</v>
      </c>
      <c r="V775" s="235"/>
      <c r="W775" s="235"/>
      <c r="Y775" s="228" t="str">
        <f t="shared" si="25"/>
        <v/>
      </c>
    </row>
    <row r="776" spans="1:25" s="228" customFormat="1" ht="20.399999999999999">
      <c r="A776" s="257"/>
      <c r="B776" s="232" t="str">
        <f>IF(LEN(A776)=0,"",INDEX('Smelter Reference List'!$A:$A,MATCH($A776,'Smelter Reference List'!$E:$E,0)))</f>
        <v/>
      </c>
      <c r="C776" s="297" t="str">
        <f>IF(LEN(A776)=0,"",INDEX('Smelter Reference List'!$C:$C,MATCH($A776,'Smelter Reference List'!$E:$E,0)))</f>
        <v/>
      </c>
      <c r="D776" s="161" t="str">
        <f ca="1">IF(ISERROR($S776),"",OFFSET('Smelter Reference List'!$C$4,$S776-4,0)&amp;"")</f>
        <v/>
      </c>
      <c r="E776" s="161" t="str">
        <f ca="1">IF(ISERROR($S776),"",OFFSET('Smelter Reference List'!$D$4,$S776-4,0)&amp;"")</f>
        <v/>
      </c>
      <c r="F776" s="161" t="str">
        <f ca="1">IF(ISERROR($S776),"",OFFSET('Smelter Reference List'!$E$4,$S776-4,0))</f>
        <v/>
      </c>
      <c r="G776" s="161" t="str">
        <f ca="1">IF(C776=$U$4,"Enter smelter details", IF(ISERROR($S776),"",OFFSET('Smelter Reference List'!$F$4,$S776-4,0)))</f>
        <v/>
      </c>
      <c r="H776" s="247" t="str">
        <f ca="1">IF(ISERROR($S776),"",OFFSET('Smelter Reference List'!$G$4,$S776-4,0))</f>
        <v/>
      </c>
      <c r="I776" s="248" t="str">
        <f ca="1">IF(ISERROR($S776),"",OFFSET('Smelter Reference List'!$H$4,$S776-4,0))</f>
        <v/>
      </c>
      <c r="J776" s="248" t="str">
        <f ca="1">IF(ISERROR($S776),"",OFFSET('Smelter Reference List'!$I$4,$S776-4,0))</f>
        <v/>
      </c>
      <c r="K776" s="245"/>
      <c r="L776" s="245"/>
      <c r="M776" s="245"/>
      <c r="N776" s="245"/>
      <c r="O776" s="245"/>
      <c r="P776" s="245"/>
      <c r="Q776" s="246"/>
      <c r="R776" s="233"/>
      <c r="S776" s="234" t="e">
        <f>IF(C776="",NA(),MATCH($B776&amp;$C776,'Smelter Reference List'!$J:$J,0))</f>
        <v>#N/A</v>
      </c>
      <c r="T776" s="235"/>
      <c r="U776" s="235">
        <f t="shared" ca="1" si="24"/>
        <v>0</v>
      </c>
      <c r="V776" s="235"/>
      <c r="W776" s="235"/>
      <c r="Y776" s="228" t="str">
        <f t="shared" si="25"/>
        <v/>
      </c>
    </row>
    <row r="777" spans="1:25" s="228" customFormat="1" ht="20.399999999999999">
      <c r="A777" s="257"/>
      <c r="B777" s="232" t="str">
        <f>IF(LEN(A777)=0,"",INDEX('Smelter Reference List'!$A:$A,MATCH($A777,'Smelter Reference List'!$E:$E,0)))</f>
        <v/>
      </c>
      <c r="C777" s="297" t="str">
        <f>IF(LEN(A777)=0,"",INDEX('Smelter Reference List'!$C:$C,MATCH($A777,'Smelter Reference List'!$E:$E,0)))</f>
        <v/>
      </c>
      <c r="D777" s="161" t="str">
        <f ca="1">IF(ISERROR($S777),"",OFFSET('Smelter Reference List'!$C$4,$S777-4,0)&amp;"")</f>
        <v/>
      </c>
      <c r="E777" s="161" t="str">
        <f ca="1">IF(ISERROR($S777),"",OFFSET('Smelter Reference List'!$D$4,$S777-4,0)&amp;"")</f>
        <v/>
      </c>
      <c r="F777" s="161" t="str">
        <f ca="1">IF(ISERROR($S777),"",OFFSET('Smelter Reference List'!$E$4,$S777-4,0))</f>
        <v/>
      </c>
      <c r="G777" s="161" t="str">
        <f ca="1">IF(C777=$U$4,"Enter smelter details", IF(ISERROR($S777),"",OFFSET('Smelter Reference List'!$F$4,$S777-4,0)))</f>
        <v/>
      </c>
      <c r="H777" s="247" t="str">
        <f ca="1">IF(ISERROR($S777),"",OFFSET('Smelter Reference List'!$G$4,$S777-4,0))</f>
        <v/>
      </c>
      <c r="I777" s="248" t="str">
        <f ca="1">IF(ISERROR($S777),"",OFFSET('Smelter Reference List'!$H$4,$S777-4,0))</f>
        <v/>
      </c>
      <c r="J777" s="248" t="str">
        <f ca="1">IF(ISERROR($S777),"",OFFSET('Smelter Reference List'!$I$4,$S777-4,0))</f>
        <v/>
      </c>
      <c r="K777" s="245"/>
      <c r="L777" s="245"/>
      <c r="M777" s="245"/>
      <c r="N777" s="245"/>
      <c r="O777" s="245"/>
      <c r="P777" s="245"/>
      <c r="Q777" s="246"/>
      <c r="R777" s="233"/>
      <c r="S777" s="234" t="e">
        <f>IF(C777="",NA(),MATCH($B777&amp;$C777,'Smelter Reference List'!$J:$J,0))</f>
        <v>#N/A</v>
      </c>
      <c r="T777" s="235"/>
      <c r="U777" s="235">
        <f t="shared" ca="1" si="24"/>
        <v>0</v>
      </c>
      <c r="V777" s="235"/>
      <c r="W777" s="235"/>
      <c r="Y777" s="228" t="str">
        <f t="shared" si="25"/>
        <v/>
      </c>
    </row>
    <row r="778" spans="1:25" s="228" customFormat="1" ht="20.399999999999999">
      <c r="A778" s="257"/>
      <c r="B778" s="232" t="str">
        <f>IF(LEN(A778)=0,"",INDEX('Smelter Reference List'!$A:$A,MATCH($A778,'Smelter Reference List'!$E:$E,0)))</f>
        <v/>
      </c>
      <c r="C778" s="297" t="str">
        <f>IF(LEN(A778)=0,"",INDEX('Smelter Reference List'!$C:$C,MATCH($A778,'Smelter Reference List'!$E:$E,0)))</f>
        <v/>
      </c>
      <c r="D778" s="161" t="str">
        <f ca="1">IF(ISERROR($S778),"",OFFSET('Smelter Reference List'!$C$4,$S778-4,0)&amp;"")</f>
        <v/>
      </c>
      <c r="E778" s="161" t="str">
        <f ca="1">IF(ISERROR($S778),"",OFFSET('Smelter Reference List'!$D$4,$S778-4,0)&amp;"")</f>
        <v/>
      </c>
      <c r="F778" s="161" t="str">
        <f ca="1">IF(ISERROR($S778),"",OFFSET('Smelter Reference List'!$E$4,$S778-4,0))</f>
        <v/>
      </c>
      <c r="G778" s="161" t="str">
        <f ca="1">IF(C778=$U$4,"Enter smelter details", IF(ISERROR($S778),"",OFFSET('Smelter Reference List'!$F$4,$S778-4,0)))</f>
        <v/>
      </c>
      <c r="H778" s="247" t="str">
        <f ca="1">IF(ISERROR($S778),"",OFFSET('Smelter Reference List'!$G$4,$S778-4,0))</f>
        <v/>
      </c>
      <c r="I778" s="248" t="str">
        <f ca="1">IF(ISERROR($S778),"",OFFSET('Smelter Reference List'!$H$4,$S778-4,0))</f>
        <v/>
      </c>
      <c r="J778" s="248" t="str">
        <f ca="1">IF(ISERROR($S778),"",OFFSET('Smelter Reference List'!$I$4,$S778-4,0))</f>
        <v/>
      </c>
      <c r="K778" s="245"/>
      <c r="L778" s="245"/>
      <c r="M778" s="245"/>
      <c r="N778" s="245"/>
      <c r="O778" s="245"/>
      <c r="P778" s="245"/>
      <c r="Q778" s="246"/>
      <c r="R778" s="233"/>
      <c r="S778" s="234" t="e">
        <f>IF(C778="",NA(),MATCH($B778&amp;$C778,'Smelter Reference List'!$J:$J,0))</f>
        <v>#N/A</v>
      </c>
      <c r="T778" s="235"/>
      <c r="U778" s="235">
        <f t="shared" ca="1" si="24"/>
        <v>0</v>
      </c>
      <c r="V778" s="235"/>
      <c r="W778" s="235"/>
      <c r="Y778" s="228" t="str">
        <f t="shared" si="25"/>
        <v/>
      </c>
    </row>
    <row r="779" spans="1:25" s="228" customFormat="1" ht="20.399999999999999">
      <c r="A779" s="257"/>
      <c r="B779" s="232" t="str">
        <f>IF(LEN(A779)=0,"",INDEX('Smelter Reference List'!$A:$A,MATCH($A779,'Smelter Reference List'!$E:$E,0)))</f>
        <v/>
      </c>
      <c r="C779" s="297" t="str">
        <f>IF(LEN(A779)=0,"",INDEX('Smelter Reference List'!$C:$C,MATCH($A779,'Smelter Reference List'!$E:$E,0)))</f>
        <v/>
      </c>
      <c r="D779" s="161" t="str">
        <f ca="1">IF(ISERROR($S779),"",OFFSET('Smelter Reference List'!$C$4,$S779-4,0)&amp;"")</f>
        <v/>
      </c>
      <c r="E779" s="161" t="str">
        <f ca="1">IF(ISERROR($S779),"",OFFSET('Smelter Reference List'!$D$4,$S779-4,0)&amp;"")</f>
        <v/>
      </c>
      <c r="F779" s="161" t="str">
        <f ca="1">IF(ISERROR($S779),"",OFFSET('Smelter Reference List'!$E$4,$S779-4,0))</f>
        <v/>
      </c>
      <c r="G779" s="161" t="str">
        <f ca="1">IF(C779=$U$4,"Enter smelter details", IF(ISERROR($S779),"",OFFSET('Smelter Reference List'!$F$4,$S779-4,0)))</f>
        <v/>
      </c>
      <c r="H779" s="247" t="str">
        <f ca="1">IF(ISERROR($S779),"",OFFSET('Smelter Reference List'!$G$4,$S779-4,0))</f>
        <v/>
      </c>
      <c r="I779" s="248" t="str">
        <f ca="1">IF(ISERROR($S779),"",OFFSET('Smelter Reference List'!$H$4,$S779-4,0))</f>
        <v/>
      </c>
      <c r="J779" s="248" t="str">
        <f ca="1">IF(ISERROR($S779),"",OFFSET('Smelter Reference List'!$I$4,$S779-4,0))</f>
        <v/>
      </c>
      <c r="K779" s="245"/>
      <c r="L779" s="245"/>
      <c r="M779" s="245"/>
      <c r="N779" s="245"/>
      <c r="O779" s="245"/>
      <c r="P779" s="245"/>
      <c r="Q779" s="246"/>
      <c r="R779" s="233"/>
      <c r="S779" s="234" t="e">
        <f>IF(C779="",NA(),MATCH($B779&amp;$C779,'Smelter Reference List'!$J:$J,0))</f>
        <v>#N/A</v>
      </c>
      <c r="T779" s="235"/>
      <c r="U779" s="235">
        <f t="shared" ca="1" si="24"/>
        <v>0</v>
      </c>
      <c r="V779" s="235"/>
      <c r="W779" s="235"/>
      <c r="Y779" s="228" t="str">
        <f t="shared" si="25"/>
        <v/>
      </c>
    </row>
    <row r="780" spans="1:25" s="228" customFormat="1" ht="20.399999999999999">
      <c r="A780" s="257"/>
      <c r="B780" s="232" t="str">
        <f>IF(LEN(A780)=0,"",INDEX('Smelter Reference List'!$A:$A,MATCH($A780,'Smelter Reference List'!$E:$E,0)))</f>
        <v/>
      </c>
      <c r="C780" s="297" t="str">
        <f>IF(LEN(A780)=0,"",INDEX('Smelter Reference List'!$C:$C,MATCH($A780,'Smelter Reference List'!$E:$E,0)))</f>
        <v/>
      </c>
      <c r="D780" s="161" t="str">
        <f ca="1">IF(ISERROR($S780),"",OFFSET('Smelter Reference List'!$C$4,$S780-4,0)&amp;"")</f>
        <v/>
      </c>
      <c r="E780" s="161" t="str">
        <f ca="1">IF(ISERROR($S780),"",OFFSET('Smelter Reference List'!$D$4,$S780-4,0)&amp;"")</f>
        <v/>
      </c>
      <c r="F780" s="161" t="str">
        <f ca="1">IF(ISERROR($S780),"",OFFSET('Smelter Reference List'!$E$4,$S780-4,0))</f>
        <v/>
      </c>
      <c r="G780" s="161" t="str">
        <f ca="1">IF(C780=$U$4,"Enter smelter details", IF(ISERROR($S780),"",OFFSET('Smelter Reference List'!$F$4,$S780-4,0)))</f>
        <v/>
      </c>
      <c r="H780" s="247" t="str">
        <f ca="1">IF(ISERROR($S780),"",OFFSET('Smelter Reference List'!$G$4,$S780-4,0))</f>
        <v/>
      </c>
      <c r="I780" s="248" t="str">
        <f ca="1">IF(ISERROR($S780),"",OFFSET('Smelter Reference List'!$H$4,$S780-4,0))</f>
        <v/>
      </c>
      <c r="J780" s="248" t="str">
        <f ca="1">IF(ISERROR($S780),"",OFFSET('Smelter Reference List'!$I$4,$S780-4,0))</f>
        <v/>
      </c>
      <c r="K780" s="245"/>
      <c r="L780" s="245"/>
      <c r="M780" s="245"/>
      <c r="N780" s="245"/>
      <c r="O780" s="245"/>
      <c r="P780" s="245"/>
      <c r="Q780" s="246"/>
      <c r="R780" s="233"/>
      <c r="S780" s="234" t="e">
        <f>IF(C780="",NA(),MATCH($B780&amp;$C780,'Smelter Reference List'!$J:$J,0))</f>
        <v>#N/A</v>
      </c>
      <c r="T780" s="235"/>
      <c r="U780" s="235">
        <f t="shared" ca="1" si="24"/>
        <v>0</v>
      </c>
      <c r="V780" s="235"/>
      <c r="W780" s="235"/>
      <c r="Y780" s="228" t="str">
        <f t="shared" si="25"/>
        <v/>
      </c>
    </row>
    <row r="781" spans="1:25" s="228" customFormat="1" ht="20.399999999999999">
      <c r="A781" s="257"/>
      <c r="B781" s="232" t="str">
        <f>IF(LEN(A781)=0,"",INDEX('Smelter Reference List'!$A:$A,MATCH($A781,'Smelter Reference List'!$E:$E,0)))</f>
        <v/>
      </c>
      <c r="C781" s="297" t="str">
        <f>IF(LEN(A781)=0,"",INDEX('Smelter Reference List'!$C:$C,MATCH($A781,'Smelter Reference List'!$E:$E,0)))</f>
        <v/>
      </c>
      <c r="D781" s="161" t="str">
        <f ca="1">IF(ISERROR($S781),"",OFFSET('Smelter Reference List'!$C$4,$S781-4,0)&amp;"")</f>
        <v/>
      </c>
      <c r="E781" s="161" t="str">
        <f ca="1">IF(ISERROR($S781),"",OFFSET('Smelter Reference List'!$D$4,$S781-4,0)&amp;"")</f>
        <v/>
      </c>
      <c r="F781" s="161" t="str">
        <f ca="1">IF(ISERROR($S781),"",OFFSET('Smelter Reference List'!$E$4,$S781-4,0))</f>
        <v/>
      </c>
      <c r="G781" s="161" t="str">
        <f ca="1">IF(C781=$U$4,"Enter smelter details", IF(ISERROR($S781),"",OFFSET('Smelter Reference List'!$F$4,$S781-4,0)))</f>
        <v/>
      </c>
      <c r="H781" s="247" t="str">
        <f ca="1">IF(ISERROR($S781),"",OFFSET('Smelter Reference List'!$G$4,$S781-4,0))</f>
        <v/>
      </c>
      <c r="I781" s="248" t="str">
        <f ca="1">IF(ISERROR($S781),"",OFFSET('Smelter Reference List'!$H$4,$S781-4,0))</f>
        <v/>
      </c>
      <c r="J781" s="248" t="str">
        <f ca="1">IF(ISERROR($S781),"",OFFSET('Smelter Reference List'!$I$4,$S781-4,0))</f>
        <v/>
      </c>
      <c r="K781" s="245"/>
      <c r="L781" s="245"/>
      <c r="M781" s="245"/>
      <c r="N781" s="245"/>
      <c r="O781" s="245"/>
      <c r="P781" s="245"/>
      <c r="Q781" s="246"/>
      <c r="R781" s="233"/>
      <c r="S781" s="234" t="e">
        <f>IF(C781="",NA(),MATCH($B781&amp;$C781,'Smelter Reference List'!$J:$J,0))</f>
        <v>#N/A</v>
      </c>
      <c r="T781" s="235"/>
      <c r="U781" s="235">
        <f t="shared" ca="1" si="24"/>
        <v>0</v>
      </c>
      <c r="V781" s="235"/>
      <c r="W781" s="235"/>
      <c r="Y781" s="228" t="str">
        <f t="shared" si="25"/>
        <v/>
      </c>
    </row>
    <row r="782" spans="1:25" s="228" customFormat="1" ht="20.399999999999999">
      <c r="A782" s="257"/>
      <c r="B782" s="232" t="str">
        <f>IF(LEN(A782)=0,"",INDEX('Smelter Reference List'!$A:$A,MATCH($A782,'Smelter Reference List'!$E:$E,0)))</f>
        <v/>
      </c>
      <c r="C782" s="297" t="str">
        <f>IF(LEN(A782)=0,"",INDEX('Smelter Reference List'!$C:$C,MATCH($A782,'Smelter Reference List'!$E:$E,0)))</f>
        <v/>
      </c>
      <c r="D782" s="161" t="str">
        <f ca="1">IF(ISERROR($S782),"",OFFSET('Smelter Reference List'!$C$4,$S782-4,0)&amp;"")</f>
        <v/>
      </c>
      <c r="E782" s="161" t="str">
        <f ca="1">IF(ISERROR($S782),"",OFFSET('Smelter Reference List'!$D$4,$S782-4,0)&amp;"")</f>
        <v/>
      </c>
      <c r="F782" s="161" t="str">
        <f ca="1">IF(ISERROR($S782),"",OFFSET('Smelter Reference List'!$E$4,$S782-4,0))</f>
        <v/>
      </c>
      <c r="G782" s="161" t="str">
        <f ca="1">IF(C782=$U$4,"Enter smelter details", IF(ISERROR($S782),"",OFFSET('Smelter Reference List'!$F$4,$S782-4,0)))</f>
        <v/>
      </c>
      <c r="H782" s="247" t="str">
        <f ca="1">IF(ISERROR($S782),"",OFFSET('Smelter Reference List'!$G$4,$S782-4,0))</f>
        <v/>
      </c>
      <c r="I782" s="248" t="str">
        <f ca="1">IF(ISERROR($S782),"",OFFSET('Smelter Reference List'!$H$4,$S782-4,0))</f>
        <v/>
      </c>
      <c r="J782" s="248" t="str">
        <f ca="1">IF(ISERROR($S782),"",OFFSET('Smelter Reference List'!$I$4,$S782-4,0))</f>
        <v/>
      </c>
      <c r="K782" s="245"/>
      <c r="L782" s="245"/>
      <c r="M782" s="245"/>
      <c r="N782" s="245"/>
      <c r="O782" s="245"/>
      <c r="P782" s="245"/>
      <c r="Q782" s="246"/>
      <c r="R782" s="233"/>
      <c r="S782" s="234" t="e">
        <f>IF(C782="",NA(),MATCH($B782&amp;$C782,'Smelter Reference List'!$J:$J,0))</f>
        <v>#N/A</v>
      </c>
      <c r="T782" s="235"/>
      <c r="U782" s="235">
        <f t="shared" ca="1" si="24"/>
        <v>0</v>
      </c>
      <c r="V782" s="235"/>
      <c r="W782" s="235"/>
      <c r="Y782" s="228" t="str">
        <f t="shared" si="25"/>
        <v/>
      </c>
    </row>
    <row r="783" spans="1:25" s="228" customFormat="1" ht="20.399999999999999">
      <c r="A783" s="257"/>
      <c r="B783" s="232" t="str">
        <f>IF(LEN(A783)=0,"",INDEX('Smelter Reference List'!$A:$A,MATCH($A783,'Smelter Reference List'!$E:$E,0)))</f>
        <v/>
      </c>
      <c r="C783" s="297" t="str">
        <f>IF(LEN(A783)=0,"",INDEX('Smelter Reference List'!$C:$C,MATCH($A783,'Smelter Reference List'!$E:$E,0)))</f>
        <v/>
      </c>
      <c r="D783" s="161" t="str">
        <f ca="1">IF(ISERROR($S783),"",OFFSET('Smelter Reference List'!$C$4,$S783-4,0)&amp;"")</f>
        <v/>
      </c>
      <c r="E783" s="161" t="str">
        <f ca="1">IF(ISERROR($S783),"",OFFSET('Smelter Reference List'!$D$4,$S783-4,0)&amp;"")</f>
        <v/>
      </c>
      <c r="F783" s="161" t="str">
        <f ca="1">IF(ISERROR($S783),"",OFFSET('Smelter Reference List'!$E$4,$S783-4,0))</f>
        <v/>
      </c>
      <c r="G783" s="161" t="str">
        <f ca="1">IF(C783=$U$4,"Enter smelter details", IF(ISERROR($S783),"",OFFSET('Smelter Reference List'!$F$4,$S783-4,0)))</f>
        <v/>
      </c>
      <c r="H783" s="247" t="str">
        <f ca="1">IF(ISERROR($S783),"",OFFSET('Smelter Reference List'!$G$4,$S783-4,0))</f>
        <v/>
      </c>
      <c r="I783" s="248" t="str">
        <f ca="1">IF(ISERROR($S783),"",OFFSET('Smelter Reference List'!$H$4,$S783-4,0))</f>
        <v/>
      </c>
      <c r="J783" s="248" t="str">
        <f ca="1">IF(ISERROR($S783),"",OFFSET('Smelter Reference List'!$I$4,$S783-4,0))</f>
        <v/>
      </c>
      <c r="K783" s="245"/>
      <c r="L783" s="245"/>
      <c r="M783" s="245"/>
      <c r="N783" s="245"/>
      <c r="O783" s="245"/>
      <c r="P783" s="245"/>
      <c r="Q783" s="246"/>
      <c r="R783" s="233"/>
      <c r="S783" s="234" t="e">
        <f>IF(C783="",NA(),MATCH($B783&amp;$C783,'Smelter Reference List'!$J:$J,0))</f>
        <v>#N/A</v>
      </c>
      <c r="T783" s="235"/>
      <c r="U783" s="235">
        <f t="shared" ca="1" si="24"/>
        <v>0</v>
      </c>
      <c r="V783" s="235"/>
      <c r="W783" s="235"/>
      <c r="Y783" s="228" t="str">
        <f t="shared" si="25"/>
        <v/>
      </c>
    </row>
    <row r="784" spans="1:25" s="228" customFormat="1" ht="20.399999999999999">
      <c r="A784" s="257"/>
      <c r="B784" s="232" t="str">
        <f>IF(LEN(A784)=0,"",INDEX('Smelter Reference List'!$A:$A,MATCH($A784,'Smelter Reference List'!$E:$E,0)))</f>
        <v/>
      </c>
      <c r="C784" s="297" t="str">
        <f>IF(LEN(A784)=0,"",INDEX('Smelter Reference List'!$C:$C,MATCH($A784,'Smelter Reference List'!$E:$E,0)))</f>
        <v/>
      </c>
      <c r="D784" s="161" t="str">
        <f ca="1">IF(ISERROR($S784),"",OFFSET('Smelter Reference List'!$C$4,$S784-4,0)&amp;"")</f>
        <v/>
      </c>
      <c r="E784" s="161" t="str">
        <f ca="1">IF(ISERROR($S784),"",OFFSET('Smelter Reference List'!$D$4,$S784-4,0)&amp;"")</f>
        <v/>
      </c>
      <c r="F784" s="161" t="str">
        <f ca="1">IF(ISERROR($S784),"",OFFSET('Smelter Reference List'!$E$4,$S784-4,0))</f>
        <v/>
      </c>
      <c r="G784" s="161" t="str">
        <f ca="1">IF(C784=$U$4,"Enter smelter details", IF(ISERROR($S784),"",OFFSET('Smelter Reference List'!$F$4,$S784-4,0)))</f>
        <v/>
      </c>
      <c r="H784" s="247" t="str">
        <f ca="1">IF(ISERROR($S784),"",OFFSET('Smelter Reference List'!$G$4,$S784-4,0))</f>
        <v/>
      </c>
      <c r="I784" s="248" t="str">
        <f ca="1">IF(ISERROR($S784),"",OFFSET('Smelter Reference List'!$H$4,$S784-4,0))</f>
        <v/>
      </c>
      <c r="J784" s="248" t="str">
        <f ca="1">IF(ISERROR($S784),"",OFFSET('Smelter Reference List'!$I$4,$S784-4,0))</f>
        <v/>
      </c>
      <c r="K784" s="245"/>
      <c r="L784" s="245"/>
      <c r="M784" s="245"/>
      <c r="N784" s="245"/>
      <c r="O784" s="245"/>
      <c r="P784" s="245"/>
      <c r="Q784" s="246"/>
      <c r="R784" s="233"/>
      <c r="S784" s="234" t="e">
        <f>IF(C784="",NA(),MATCH($B784&amp;$C784,'Smelter Reference List'!$J:$J,0))</f>
        <v>#N/A</v>
      </c>
      <c r="T784" s="235"/>
      <c r="U784" s="235">
        <f t="shared" ca="1" si="24"/>
        <v>0</v>
      </c>
      <c r="V784" s="235"/>
      <c r="W784" s="235"/>
      <c r="Y784" s="228" t="str">
        <f t="shared" si="25"/>
        <v/>
      </c>
    </row>
    <row r="785" spans="1:25" s="228" customFormat="1" ht="20.399999999999999">
      <c r="A785" s="257"/>
      <c r="B785" s="232" t="str">
        <f>IF(LEN(A785)=0,"",INDEX('Smelter Reference List'!$A:$A,MATCH($A785,'Smelter Reference List'!$E:$E,0)))</f>
        <v/>
      </c>
      <c r="C785" s="297" t="str">
        <f>IF(LEN(A785)=0,"",INDEX('Smelter Reference List'!$C:$C,MATCH($A785,'Smelter Reference List'!$E:$E,0)))</f>
        <v/>
      </c>
      <c r="D785" s="161" t="str">
        <f ca="1">IF(ISERROR($S785),"",OFFSET('Smelter Reference List'!$C$4,$S785-4,0)&amp;"")</f>
        <v/>
      </c>
      <c r="E785" s="161" t="str">
        <f ca="1">IF(ISERROR($S785),"",OFFSET('Smelter Reference List'!$D$4,$S785-4,0)&amp;"")</f>
        <v/>
      </c>
      <c r="F785" s="161" t="str">
        <f ca="1">IF(ISERROR($S785),"",OFFSET('Smelter Reference List'!$E$4,$S785-4,0))</f>
        <v/>
      </c>
      <c r="G785" s="161" t="str">
        <f ca="1">IF(C785=$U$4,"Enter smelter details", IF(ISERROR($S785),"",OFFSET('Smelter Reference List'!$F$4,$S785-4,0)))</f>
        <v/>
      </c>
      <c r="H785" s="247" t="str">
        <f ca="1">IF(ISERROR($S785),"",OFFSET('Smelter Reference List'!$G$4,$S785-4,0))</f>
        <v/>
      </c>
      <c r="I785" s="248" t="str">
        <f ca="1">IF(ISERROR($S785),"",OFFSET('Smelter Reference List'!$H$4,$S785-4,0))</f>
        <v/>
      </c>
      <c r="J785" s="248" t="str">
        <f ca="1">IF(ISERROR($S785),"",OFFSET('Smelter Reference List'!$I$4,$S785-4,0))</f>
        <v/>
      </c>
      <c r="K785" s="245"/>
      <c r="L785" s="245"/>
      <c r="M785" s="245"/>
      <c r="N785" s="245"/>
      <c r="O785" s="245"/>
      <c r="P785" s="245"/>
      <c r="Q785" s="246"/>
      <c r="R785" s="233"/>
      <c r="S785" s="234" t="e">
        <f>IF(C785="",NA(),MATCH($B785&amp;$C785,'Smelter Reference List'!$J:$J,0))</f>
        <v>#N/A</v>
      </c>
      <c r="T785" s="235"/>
      <c r="U785" s="235">
        <f t="shared" ca="1" si="24"/>
        <v>0</v>
      </c>
      <c r="V785" s="235"/>
      <c r="W785" s="235"/>
      <c r="Y785" s="228" t="str">
        <f t="shared" si="25"/>
        <v/>
      </c>
    </row>
    <row r="786" spans="1:25" s="228" customFormat="1" ht="20.399999999999999">
      <c r="A786" s="257"/>
      <c r="B786" s="232" t="str">
        <f>IF(LEN(A786)=0,"",INDEX('Smelter Reference List'!$A:$A,MATCH($A786,'Smelter Reference List'!$E:$E,0)))</f>
        <v/>
      </c>
      <c r="C786" s="297" t="str">
        <f>IF(LEN(A786)=0,"",INDEX('Smelter Reference List'!$C:$C,MATCH($A786,'Smelter Reference List'!$E:$E,0)))</f>
        <v/>
      </c>
      <c r="D786" s="161" t="str">
        <f ca="1">IF(ISERROR($S786),"",OFFSET('Smelter Reference List'!$C$4,$S786-4,0)&amp;"")</f>
        <v/>
      </c>
      <c r="E786" s="161" t="str">
        <f ca="1">IF(ISERROR($S786),"",OFFSET('Smelter Reference List'!$D$4,$S786-4,0)&amp;"")</f>
        <v/>
      </c>
      <c r="F786" s="161" t="str">
        <f ca="1">IF(ISERROR($S786),"",OFFSET('Smelter Reference List'!$E$4,$S786-4,0))</f>
        <v/>
      </c>
      <c r="G786" s="161" t="str">
        <f ca="1">IF(C786=$U$4,"Enter smelter details", IF(ISERROR($S786),"",OFFSET('Smelter Reference List'!$F$4,$S786-4,0)))</f>
        <v/>
      </c>
      <c r="H786" s="247" t="str">
        <f ca="1">IF(ISERROR($S786),"",OFFSET('Smelter Reference List'!$G$4,$S786-4,0))</f>
        <v/>
      </c>
      <c r="I786" s="248" t="str">
        <f ca="1">IF(ISERROR($S786),"",OFFSET('Smelter Reference List'!$H$4,$S786-4,0))</f>
        <v/>
      </c>
      <c r="J786" s="248" t="str">
        <f ca="1">IF(ISERROR($S786),"",OFFSET('Smelter Reference List'!$I$4,$S786-4,0))</f>
        <v/>
      </c>
      <c r="K786" s="245"/>
      <c r="L786" s="245"/>
      <c r="M786" s="245"/>
      <c r="N786" s="245"/>
      <c r="O786" s="245"/>
      <c r="P786" s="245"/>
      <c r="Q786" s="246"/>
      <c r="R786" s="233"/>
      <c r="S786" s="234" t="e">
        <f>IF(C786="",NA(),MATCH($B786&amp;$C786,'Smelter Reference List'!$J:$J,0))</f>
        <v>#N/A</v>
      </c>
      <c r="T786" s="235"/>
      <c r="U786" s="235">
        <f t="shared" ca="1" si="24"/>
        <v>0</v>
      </c>
      <c r="V786" s="235"/>
      <c r="W786" s="235"/>
      <c r="Y786" s="228" t="str">
        <f t="shared" si="25"/>
        <v/>
      </c>
    </row>
    <row r="787" spans="1:25" s="228" customFormat="1" ht="20.399999999999999">
      <c r="A787" s="257"/>
      <c r="B787" s="232" t="str">
        <f>IF(LEN(A787)=0,"",INDEX('Smelter Reference List'!$A:$A,MATCH($A787,'Smelter Reference List'!$E:$E,0)))</f>
        <v/>
      </c>
      <c r="C787" s="297" t="str">
        <f>IF(LEN(A787)=0,"",INDEX('Smelter Reference List'!$C:$C,MATCH($A787,'Smelter Reference List'!$E:$E,0)))</f>
        <v/>
      </c>
      <c r="D787" s="161" t="str">
        <f ca="1">IF(ISERROR($S787),"",OFFSET('Smelter Reference List'!$C$4,$S787-4,0)&amp;"")</f>
        <v/>
      </c>
      <c r="E787" s="161" t="str">
        <f ca="1">IF(ISERROR($S787),"",OFFSET('Smelter Reference List'!$D$4,$S787-4,0)&amp;"")</f>
        <v/>
      </c>
      <c r="F787" s="161" t="str">
        <f ca="1">IF(ISERROR($S787),"",OFFSET('Smelter Reference List'!$E$4,$S787-4,0))</f>
        <v/>
      </c>
      <c r="G787" s="161" t="str">
        <f ca="1">IF(C787=$U$4,"Enter smelter details", IF(ISERROR($S787),"",OFFSET('Smelter Reference List'!$F$4,$S787-4,0)))</f>
        <v/>
      </c>
      <c r="H787" s="247" t="str">
        <f ca="1">IF(ISERROR($S787),"",OFFSET('Smelter Reference List'!$G$4,$S787-4,0))</f>
        <v/>
      </c>
      <c r="I787" s="248" t="str">
        <f ca="1">IF(ISERROR($S787),"",OFFSET('Smelter Reference List'!$H$4,$S787-4,0))</f>
        <v/>
      </c>
      <c r="J787" s="248" t="str">
        <f ca="1">IF(ISERROR($S787),"",OFFSET('Smelter Reference List'!$I$4,$S787-4,0))</f>
        <v/>
      </c>
      <c r="K787" s="245"/>
      <c r="L787" s="245"/>
      <c r="M787" s="245"/>
      <c r="N787" s="245"/>
      <c r="O787" s="245"/>
      <c r="P787" s="245"/>
      <c r="Q787" s="246"/>
      <c r="R787" s="233"/>
      <c r="S787" s="234" t="e">
        <f>IF(C787="",NA(),MATCH($B787&amp;$C787,'Smelter Reference List'!$J:$J,0))</f>
        <v>#N/A</v>
      </c>
      <c r="T787" s="235"/>
      <c r="U787" s="235">
        <f t="shared" ca="1" si="24"/>
        <v>0</v>
      </c>
      <c r="V787" s="235"/>
      <c r="W787" s="235"/>
      <c r="Y787" s="228" t="str">
        <f t="shared" si="25"/>
        <v/>
      </c>
    </row>
    <row r="788" spans="1:25" s="228" customFormat="1" ht="20.399999999999999">
      <c r="A788" s="257"/>
      <c r="B788" s="232" t="str">
        <f>IF(LEN(A788)=0,"",INDEX('Smelter Reference List'!$A:$A,MATCH($A788,'Smelter Reference List'!$E:$E,0)))</f>
        <v/>
      </c>
      <c r="C788" s="297" t="str">
        <f>IF(LEN(A788)=0,"",INDEX('Smelter Reference List'!$C:$C,MATCH($A788,'Smelter Reference List'!$E:$E,0)))</f>
        <v/>
      </c>
      <c r="D788" s="161" t="str">
        <f ca="1">IF(ISERROR($S788),"",OFFSET('Smelter Reference List'!$C$4,$S788-4,0)&amp;"")</f>
        <v/>
      </c>
      <c r="E788" s="161" t="str">
        <f ca="1">IF(ISERROR($S788),"",OFFSET('Smelter Reference List'!$D$4,$S788-4,0)&amp;"")</f>
        <v/>
      </c>
      <c r="F788" s="161" t="str">
        <f ca="1">IF(ISERROR($S788),"",OFFSET('Smelter Reference List'!$E$4,$S788-4,0))</f>
        <v/>
      </c>
      <c r="G788" s="161" t="str">
        <f ca="1">IF(C788=$U$4,"Enter smelter details", IF(ISERROR($S788),"",OFFSET('Smelter Reference List'!$F$4,$S788-4,0)))</f>
        <v/>
      </c>
      <c r="H788" s="247" t="str">
        <f ca="1">IF(ISERROR($S788),"",OFFSET('Smelter Reference List'!$G$4,$S788-4,0))</f>
        <v/>
      </c>
      <c r="I788" s="248" t="str">
        <f ca="1">IF(ISERROR($S788),"",OFFSET('Smelter Reference List'!$H$4,$S788-4,0))</f>
        <v/>
      </c>
      <c r="J788" s="248" t="str">
        <f ca="1">IF(ISERROR($S788),"",OFFSET('Smelter Reference List'!$I$4,$S788-4,0))</f>
        <v/>
      </c>
      <c r="K788" s="245"/>
      <c r="L788" s="245"/>
      <c r="M788" s="245"/>
      <c r="N788" s="245"/>
      <c r="O788" s="245"/>
      <c r="P788" s="245"/>
      <c r="Q788" s="246"/>
      <c r="R788" s="233"/>
      <c r="S788" s="234" t="e">
        <f>IF(C788="",NA(),MATCH($B788&amp;$C788,'Smelter Reference List'!$J:$J,0))</f>
        <v>#N/A</v>
      </c>
      <c r="T788" s="235"/>
      <c r="U788" s="235">
        <f t="shared" ca="1" si="24"/>
        <v>0</v>
      </c>
      <c r="V788" s="235"/>
      <c r="W788" s="235"/>
      <c r="Y788" s="228" t="str">
        <f t="shared" si="25"/>
        <v/>
      </c>
    </row>
    <row r="789" spans="1:25" s="228" customFormat="1" ht="20.399999999999999">
      <c r="A789" s="257"/>
      <c r="B789" s="232" t="str">
        <f>IF(LEN(A789)=0,"",INDEX('Smelter Reference List'!$A:$A,MATCH($A789,'Smelter Reference List'!$E:$E,0)))</f>
        <v/>
      </c>
      <c r="C789" s="297" t="str">
        <f>IF(LEN(A789)=0,"",INDEX('Smelter Reference List'!$C:$C,MATCH($A789,'Smelter Reference List'!$E:$E,0)))</f>
        <v/>
      </c>
      <c r="D789" s="161" t="str">
        <f ca="1">IF(ISERROR($S789),"",OFFSET('Smelter Reference List'!$C$4,$S789-4,0)&amp;"")</f>
        <v/>
      </c>
      <c r="E789" s="161" t="str">
        <f ca="1">IF(ISERROR($S789),"",OFFSET('Smelter Reference List'!$D$4,$S789-4,0)&amp;"")</f>
        <v/>
      </c>
      <c r="F789" s="161" t="str">
        <f ca="1">IF(ISERROR($S789),"",OFFSET('Smelter Reference List'!$E$4,$S789-4,0))</f>
        <v/>
      </c>
      <c r="G789" s="161" t="str">
        <f ca="1">IF(C789=$U$4,"Enter smelter details", IF(ISERROR($S789),"",OFFSET('Smelter Reference List'!$F$4,$S789-4,0)))</f>
        <v/>
      </c>
      <c r="H789" s="247" t="str">
        <f ca="1">IF(ISERROR($S789),"",OFFSET('Smelter Reference List'!$G$4,$S789-4,0))</f>
        <v/>
      </c>
      <c r="I789" s="248" t="str">
        <f ca="1">IF(ISERROR($S789),"",OFFSET('Smelter Reference List'!$H$4,$S789-4,0))</f>
        <v/>
      </c>
      <c r="J789" s="248" t="str">
        <f ca="1">IF(ISERROR($S789),"",OFFSET('Smelter Reference List'!$I$4,$S789-4,0))</f>
        <v/>
      </c>
      <c r="K789" s="245"/>
      <c r="L789" s="245"/>
      <c r="M789" s="245"/>
      <c r="N789" s="245"/>
      <c r="O789" s="245"/>
      <c r="P789" s="245"/>
      <c r="Q789" s="246"/>
      <c r="R789" s="233"/>
      <c r="S789" s="234" t="e">
        <f>IF(C789="",NA(),MATCH($B789&amp;$C789,'Smelter Reference List'!$J:$J,0))</f>
        <v>#N/A</v>
      </c>
      <c r="T789" s="235"/>
      <c r="U789" s="235">
        <f t="shared" ca="1" si="24"/>
        <v>0</v>
      </c>
      <c r="V789" s="235"/>
      <c r="W789" s="235"/>
      <c r="Y789" s="228" t="str">
        <f t="shared" si="25"/>
        <v/>
      </c>
    </row>
    <row r="790" spans="1:25" s="228" customFormat="1" ht="20.399999999999999">
      <c r="A790" s="257"/>
      <c r="B790" s="232" t="str">
        <f>IF(LEN(A790)=0,"",INDEX('Smelter Reference List'!$A:$A,MATCH($A790,'Smelter Reference List'!$E:$E,0)))</f>
        <v/>
      </c>
      <c r="C790" s="297" t="str">
        <f>IF(LEN(A790)=0,"",INDEX('Smelter Reference List'!$C:$C,MATCH($A790,'Smelter Reference List'!$E:$E,0)))</f>
        <v/>
      </c>
      <c r="D790" s="161" t="str">
        <f ca="1">IF(ISERROR($S790),"",OFFSET('Smelter Reference List'!$C$4,$S790-4,0)&amp;"")</f>
        <v/>
      </c>
      <c r="E790" s="161" t="str">
        <f ca="1">IF(ISERROR($S790),"",OFFSET('Smelter Reference List'!$D$4,$S790-4,0)&amp;"")</f>
        <v/>
      </c>
      <c r="F790" s="161" t="str">
        <f ca="1">IF(ISERROR($S790),"",OFFSET('Smelter Reference List'!$E$4,$S790-4,0))</f>
        <v/>
      </c>
      <c r="G790" s="161" t="str">
        <f ca="1">IF(C790=$U$4,"Enter smelter details", IF(ISERROR($S790),"",OFFSET('Smelter Reference List'!$F$4,$S790-4,0)))</f>
        <v/>
      </c>
      <c r="H790" s="247" t="str">
        <f ca="1">IF(ISERROR($S790),"",OFFSET('Smelter Reference List'!$G$4,$S790-4,0))</f>
        <v/>
      </c>
      <c r="I790" s="248" t="str">
        <f ca="1">IF(ISERROR($S790),"",OFFSET('Smelter Reference List'!$H$4,$S790-4,0))</f>
        <v/>
      </c>
      <c r="J790" s="248" t="str">
        <f ca="1">IF(ISERROR($S790),"",OFFSET('Smelter Reference List'!$I$4,$S790-4,0))</f>
        <v/>
      </c>
      <c r="K790" s="245"/>
      <c r="L790" s="245"/>
      <c r="M790" s="245"/>
      <c r="N790" s="245"/>
      <c r="O790" s="245"/>
      <c r="P790" s="245"/>
      <c r="Q790" s="246"/>
      <c r="R790" s="233"/>
      <c r="S790" s="234" t="e">
        <f>IF(C790="",NA(),MATCH($B790&amp;$C790,'Smelter Reference List'!$J:$J,0))</f>
        <v>#N/A</v>
      </c>
      <c r="T790" s="235"/>
      <c r="U790" s="235">
        <f t="shared" ca="1" si="24"/>
        <v>0</v>
      </c>
      <c r="V790" s="235"/>
      <c r="W790" s="235"/>
      <c r="Y790" s="228" t="str">
        <f t="shared" si="25"/>
        <v/>
      </c>
    </row>
    <row r="791" spans="1:25" s="228" customFormat="1" ht="20.399999999999999">
      <c r="A791" s="257"/>
      <c r="B791" s="232" t="str">
        <f>IF(LEN(A791)=0,"",INDEX('Smelter Reference List'!$A:$A,MATCH($A791,'Smelter Reference List'!$E:$E,0)))</f>
        <v/>
      </c>
      <c r="C791" s="297" t="str">
        <f>IF(LEN(A791)=0,"",INDEX('Smelter Reference List'!$C:$C,MATCH($A791,'Smelter Reference List'!$E:$E,0)))</f>
        <v/>
      </c>
      <c r="D791" s="161" t="str">
        <f ca="1">IF(ISERROR($S791),"",OFFSET('Smelter Reference List'!$C$4,$S791-4,0)&amp;"")</f>
        <v/>
      </c>
      <c r="E791" s="161" t="str">
        <f ca="1">IF(ISERROR($S791),"",OFFSET('Smelter Reference List'!$D$4,$S791-4,0)&amp;"")</f>
        <v/>
      </c>
      <c r="F791" s="161" t="str">
        <f ca="1">IF(ISERROR($S791),"",OFFSET('Smelter Reference List'!$E$4,$S791-4,0))</f>
        <v/>
      </c>
      <c r="G791" s="161" t="str">
        <f ca="1">IF(C791=$U$4,"Enter smelter details", IF(ISERROR($S791),"",OFFSET('Smelter Reference List'!$F$4,$S791-4,0)))</f>
        <v/>
      </c>
      <c r="H791" s="247" t="str">
        <f ca="1">IF(ISERROR($S791),"",OFFSET('Smelter Reference List'!$G$4,$S791-4,0))</f>
        <v/>
      </c>
      <c r="I791" s="248" t="str">
        <f ca="1">IF(ISERROR($S791),"",OFFSET('Smelter Reference List'!$H$4,$S791-4,0))</f>
        <v/>
      </c>
      <c r="J791" s="248" t="str">
        <f ca="1">IF(ISERROR($S791),"",OFFSET('Smelter Reference List'!$I$4,$S791-4,0))</f>
        <v/>
      </c>
      <c r="K791" s="245"/>
      <c r="L791" s="245"/>
      <c r="M791" s="245"/>
      <c r="N791" s="245"/>
      <c r="O791" s="245"/>
      <c r="P791" s="245"/>
      <c r="Q791" s="246"/>
      <c r="R791" s="233"/>
      <c r="S791" s="234" t="e">
        <f>IF(C791="",NA(),MATCH($B791&amp;$C791,'Smelter Reference List'!$J:$J,0))</f>
        <v>#N/A</v>
      </c>
      <c r="T791" s="235"/>
      <c r="U791" s="235">
        <f t="shared" ca="1" si="24"/>
        <v>0</v>
      </c>
      <c r="V791" s="235"/>
      <c r="W791" s="235"/>
      <c r="Y791" s="228" t="str">
        <f t="shared" si="25"/>
        <v/>
      </c>
    </row>
    <row r="792" spans="1:25" s="228" customFormat="1" ht="20.399999999999999">
      <c r="A792" s="257"/>
      <c r="B792" s="232" t="str">
        <f>IF(LEN(A792)=0,"",INDEX('Smelter Reference List'!$A:$A,MATCH($A792,'Smelter Reference List'!$E:$E,0)))</f>
        <v/>
      </c>
      <c r="C792" s="297" t="str">
        <f>IF(LEN(A792)=0,"",INDEX('Smelter Reference List'!$C:$C,MATCH($A792,'Smelter Reference List'!$E:$E,0)))</f>
        <v/>
      </c>
      <c r="D792" s="161" t="str">
        <f ca="1">IF(ISERROR($S792),"",OFFSET('Smelter Reference List'!$C$4,$S792-4,0)&amp;"")</f>
        <v/>
      </c>
      <c r="E792" s="161" t="str">
        <f ca="1">IF(ISERROR($S792),"",OFFSET('Smelter Reference List'!$D$4,$S792-4,0)&amp;"")</f>
        <v/>
      </c>
      <c r="F792" s="161" t="str">
        <f ca="1">IF(ISERROR($S792),"",OFFSET('Smelter Reference List'!$E$4,$S792-4,0))</f>
        <v/>
      </c>
      <c r="G792" s="161" t="str">
        <f ca="1">IF(C792=$U$4,"Enter smelter details", IF(ISERROR($S792),"",OFFSET('Smelter Reference List'!$F$4,$S792-4,0)))</f>
        <v/>
      </c>
      <c r="H792" s="247" t="str">
        <f ca="1">IF(ISERROR($S792),"",OFFSET('Smelter Reference List'!$G$4,$S792-4,0))</f>
        <v/>
      </c>
      <c r="I792" s="248" t="str">
        <f ca="1">IF(ISERROR($S792),"",OFFSET('Smelter Reference List'!$H$4,$S792-4,0))</f>
        <v/>
      </c>
      <c r="J792" s="248" t="str">
        <f ca="1">IF(ISERROR($S792),"",OFFSET('Smelter Reference List'!$I$4,$S792-4,0))</f>
        <v/>
      </c>
      <c r="K792" s="245"/>
      <c r="L792" s="245"/>
      <c r="M792" s="245"/>
      <c r="N792" s="245"/>
      <c r="O792" s="245"/>
      <c r="P792" s="245"/>
      <c r="Q792" s="246"/>
      <c r="R792" s="233"/>
      <c r="S792" s="234" t="e">
        <f>IF(C792="",NA(),MATCH($B792&amp;$C792,'Smelter Reference List'!$J:$J,0))</f>
        <v>#N/A</v>
      </c>
      <c r="T792" s="235"/>
      <c r="U792" s="235">
        <f t="shared" ca="1" si="24"/>
        <v>0</v>
      </c>
      <c r="V792" s="235"/>
      <c r="W792" s="235"/>
      <c r="Y792" s="228" t="str">
        <f t="shared" si="25"/>
        <v/>
      </c>
    </row>
    <row r="793" spans="1:25" s="228" customFormat="1" ht="20.399999999999999">
      <c r="A793" s="257"/>
      <c r="B793" s="232" t="str">
        <f>IF(LEN(A793)=0,"",INDEX('Smelter Reference List'!$A:$A,MATCH($A793,'Smelter Reference List'!$E:$E,0)))</f>
        <v/>
      </c>
      <c r="C793" s="297" t="str">
        <f>IF(LEN(A793)=0,"",INDEX('Smelter Reference List'!$C:$C,MATCH($A793,'Smelter Reference List'!$E:$E,0)))</f>
        <v/>
      </c>
      <c r="D793" s="161" t="str">
        <f ca="1">IF(ISERROR($S793),"",OFFSET('Smelter Reference List'!$C$4,$S793-4,0)&amp;"")</f>
        <v/>
      </c>
      <c r="E793" s="161" t="str">
        <f ca="1">IF(ISERROR($S793),"",OFFSET('Smelter Reference List'!$D$4,$S793-4,0)&amp;"")</f>
        <v/>
      </c>
      <c r="F793" s="161" t="str">
        <f ca="1">IF(ISERROR($S793),"",OFFSET('Smelter Reference List'!$E$4,$S793-4,0))</f>
        <v/>
      </c>
      <c r="G793" s="161" t="str">
        <f ca="1">IF(C793=$U$4,"Enter smelter details", IF(ISERROR($S793),"",OFFSET('Smelter Reference List'!$F$4,$S793-4,0)))</f>
        <v/>
      </c>
      <c r="H793" s="247" t="str">
        <f ca="1">IF(ISERROR($S793),"",OFFSET('Smelter Reference List'!$G$4,$S793-4,0))</f>
        <v/>
      </c>
      <c r="I793" s="248" t="str">
        <f ca="1">IF(ISERROR($S793),"",OFFSET('Smelter Reference List'!$H$4,$S793-4,0))</f>
        <v/>
      </c>
      <c r="J793" s="248" t="str">
        <f ca="1">IF(ISERROR($S793),"",OFFSET('Smelter Reference List'!$I$4,$S793-4,0))</f>
        <v/>
      </c>
      <c r="K793" s="245"/>
      <c r="L793" s="245"/>
      <c r="M793" s="245"/>
      <c r="N793" s="245"/>
      <c r="O793" s="245"/>
      <c r="P793" s="245"/>
      <c r="Q793" s="246"/>
      <c r="R793" s="233"/>
      <c r="S793" s="234" t="e">
        <f>IF(C793="",NA(),MATCH($B793&amp;$C793,'Smelter Reference List'!$J:$J,0))</f>
        <v>#N/A</v>
      </c>
      <c r="T793" s="235"/>
      <c r="U793" s="235">
        <f t="shared" ca="1" si="24"/>
        <v>0</v>
      </c>
      <c r="V793" s="235"/>
      <c r="W793" s="235"/>
      <c r="Y793" s="228" t="str">
        <f t="shared" si="25"/>
        <v/>
      </c>
    </row>
    <row r="794" spans="1:25" s="228" customFormat="1" ht="20.399999999999999">
      <c r="A794" s="257"/>
      <c r="B794" s="232" t="str">
        <f>IF(LEN(A794)=0,"",INDEX('Smelter Reference List'!$A:$A,MATCH($A794,'Smelter Reference List'!$E:$E,0)))</f>
        <v/>
      </c>
      <c r="C794" s="297" t="str">
        <f>IF(LEN(A794)=0,"",INDEX('Smelter Reference List'!$C:$C,MATCH($A794,'Smelter Reference List'!$E:$E,0)))</f>
        <v/>
      </c>
      <c r="D794" s="161" t="str">
        <f ca="1">IF(ISERROR($S794),"",OFFSET('Smelter Reference List'!$C$4,$S794-4,0)&amp;"")</f>
        <v/>
      </c>
      <c r="E794" s="161" t="str">
        <f ca="1">IF(ISERROR($S794),"",OFFSET('Smelter Reference List'!$D$4,$S794-4,0)&amp;"")</f>
        <v/>
      </c>
      <c r="F794" s="161" t="str">
        <f ca="1">IF(ISERROR($S794),"",OFFSET('Smelter Reference List'!$E$4,$S794-4,0))</f>
        <v/>
      </c>
      <c r="G794" s="161" t="str">
        <f ca="1">IF(C794=$U$4,"Enter smelter details", IF(ISERROR($S794),"",OFFSET('Smelter Reference List'!$F$4,$S794-4,0)))</f>
        <v/>
      </c>
      <c r="H794" s="247" t="str">
        <f ca="1">IF(ISERROR($S794),"",OFFSET('Smelter Reference List'!$G$4,$S794-4,0))</f>
        <v/>
      </c>
      <c r="I794" s="248" t="str">
        <f ca="1">IF(ISERROR($S794),"",OFFSET('Smelter Reference List'!$H$4,$S794-4,0))</f>
        <v/>
      </c>
      <c r="J794" s="248" t="str">
        <f ca="1">IF(ISERROR($S794),"",OFFSET('Smelter Reference List'!$I$4,$S794-4,0))</f>
        <v/>
      </c>
      <c r="K794" s="245"/>
      <c r="L794" s="245"/>
      <c r="M794" s="245"/>
      <c r="N794" s="245"/>
      <c r="O794" s="245"/>
      <c r="P794" s="245"/>
      <c r="Q794" s="246"/>
      <c r="R794" s="233"/>
      <c r="S794" s="234" t="e">
        <f>IF(C794="",NA(),MATCH($B794&amp;$C794,'Smelter Reference List'!$J:$J,0))</f>
        <v>#N/A</v>
      </c>
      <c r="T794" s="235"/>
      <c r="U794" s="235">
        <f t="shared" ca="1" si="24"/>
        <v>0</v>
      </c>
      <c r="V794" s="235"/>
      <c r="W794" s="235"/>
      <c r="Y794" s="228" t="str">
        <f t="shared" si="25"/>
        <v/>
      </c>
    </row>
    <row r="795" spans="1:25" s="228" customFormat="1" ht="20.399999999999999">
      <c r="A795" s="257"/>
      <c r="B795" s="232" t="str">
        <f>IF(LEN(A795)=0,"",INDEX('Smelter Reference List'!$A:$A,MATCH($A795,'Smelter Reference List'!$E:$E,0)))</f>
        <v/>
      </c>
      <c r="C795" s="297" t="str">
        <f>IF(LEN(A795)=0,"",INDEX('Smelter Reference List'!$C:$C,MATCH($A795,'Smelter Reference List'!$E:$E,0)))</f>
        <v/>
      </c>
      <c r="D795" s="161" t="str">
        <f ca="1">IF(ISERROR($S795),"",OFFSET('Smelter Reference List'!$C$4,$S795-4,0)&amp;"")</f>
        <v/>
      </c>
      <c r="E795" s="161" t="str">
        <f ca="1">IF(ISERROR($S795),"",OFFSET('Smelter Reference List'!$D$4,$S795-4,0)&amp;"")</f>
        <v/>
      </c>
      <c r="F795" s="161" t="str">
        <f ca="1">IF(ISERROR($S795),"",OFFSET('Smelter Reference List'!$E$4,$S795-4,0))</f>
        <v/>
      </c>
      <c r="G795" s="161" t="str">
        <f ca="1">IF(C795=$U$4,"Enter smelter details", IF(ISERROR($S795),"",OFFSET('Smelter Reference List'!$F$4,$S795-4,0)))</f>
        <v/>
      </c>
      <c r="H795" s="247" t="str">
        <f ca="1">IF(ISERROR($S795),"",OFFSET('Smelter Reference List'!$G$4,$S795-4,0))</f>
        <v/>
      </c>
      <c r="I795" s="248" t="str">
        <f ca="1">IF(ISERROR($S795),"",OFFSET('Smelter Reference List'!$H$4,$S795-4,0))</f>
        <v/>
      </c>
      <c r="J795" s="248" t="str">
        <f ca="1">IF(ISERROR($S795),"",OFFSET('Smelter Reference List'!$I$4,$S795-4,0))</f>
        <v/>
      </c>
      <c r="K795" s="245"/>
      <c r="L795" s="245"/>
      <c r="M795" s="245"/>
      <c r="N795" s="245"/>
      <c r="O795" s="245"/>
      <c r="P795" s="245"/>
      <c r="Q795" s="246"/>
      <c r="R795" s="233"/>
      <c r="S795" s="234" t="e">
        <f>IF(C795="",NA(),MATCH($B795&amp;$C795,'Smelter Reference List'!$J:$J,0))</f>
        <v>#N/A</v>
      </c>
      <c r="T795" s="235"/>
      <c r="U795" s="235">
        <f t="shared" ca="1" si="24"/>
        <v>0</v>
      </c>
      <c r="V795" s="235"/>
      <c r="W795" s="235"/>
      <c r="Y795" s="228" t="str">
        <f t="shared" si="25"/>
        <v/>
      </c>
    </row>
    <row r="796" spans="1:25" s="228" customFormat="1" ht="20.399999999999999">
      <c r="A796" s="257"/>
      <c r="B796" s="232" t="str">
        <f>IF(LEN(A796)=0,"",INDEX('Smelter Reference List'!$A:$A,MATCH($A796,'Smelter Reference List'!$E:$E,0)))</f>
        <v/>
      </c>
      <c r="C796" s="297" t="str">
        <f>IF(LEN(A796)=0,"",INDEX('Smelter Reference List'!$C:$C,MATCH($A796,'Smelter Reference List'!$E:$E,0)))</f>
        <v/>
      </c>
      <c r="D796" s="161" t="str">
        <f ca="1">IF(ISERROR($S796),"",OFFSET('Smelter Reference List'!$C$4,$S796-4,0)&amp;"")</f>
        <v/>
      </c>
      <c r="E796" s="161" t="str">
        <f ca="1">IF(ISERROR($S796),"",OFFSET('Smelter Reference List'!$D$4,$S796-4,0)&amp;"")</f>
        <v/>
      </c>
      <c r="F796" s="161" t="str">
        <f ca="1">IF(ISERROR($S796),"",OFFSET('Smelter Reference List'!$E$4,$S796-4,0))</f>
        <v/>
      </c>
      <c r="G796" s="161" t="str">
        <f ca="1">IF(C796=$U$4,"Enter smelter details", IF(ISERROR($S796),"",OFFSET('Smelter Reference List'!$F$4,$S796-4,0)))</f>
        <v/>
      </c>
      <c r="H796" s="247" t="str">
        <f ca="1">IF(ISERROR($S796),"",OFFSET('Smelter Reference List'!$G$4,$S796-4,0))</f>
        <v/>
      </c>
      <c r="I796" s="248" t="str">
        <f ca="1">IF(ISERROR($S796),"",OFFSET('Smelter Reference List'!$H$4,$S796-4,0))</f>
        <v/>
      </c>
      <c r="J796" s="248" t="str">
        <f ca="1">IF(ISERROR($S796),"",OFFSET('Smelter Reference List'!$I$4,$S796-4,0))</f>
        <v/>
      </c>
      <c r="K796" s="245"/>
      <c r="L796" s="245"/>
      <c r="M796" s="245"/>
      <c r="N796" s="245"/>
      <c r="O796" s="245"/>
      <c r="P796" s="245"/>
      <c r="Q796" s="246"/>
      <c r="R796" s="233"/>
      <c r="S796" s="234" t="e">
        <f>IF(C796="",NA(),MATCH($B796&amp;$C796,'Smelter Reference List'!$J:$J,0))</f>
        <v>#N/A</v>
      </c>
      <c r="T796" s="235"/>
      <c r="U796" s="235">
        <f t="shared" ca="1" si="24"/>
        <v>0</v>
      </c>
      <c r="V796" s="235"/>
      <c r="W796" s="235"/>
      <c r="Y796" s="228" t="str">
        <f t="shared" si="25"/>
        <v/>
      </c>
    </row>
    <row r="797" spans="1:25" s="228" customFormat="1" ht="20.399999999999999">
      <c r="A797" s="257"/>
      <c r="B797" s="232" t="str">
        <f>IF(LEN(A797)=0,"",INDEX('Smelter Reference List'!$A:$A,MATCH($A797,'Smelter Reference List'!$E:$E,0)))</f>
        <v/>
      </c>
      <c r="C797" s="297" t="str">
        <f>IF(LEN(A797)=0,"",INDEX('Smelter Reference List'!$C:$C,MATCH($A797,'Smelter Reference List'!$E:$E,0)))</f>
        <v/>
      </c>
      <c r="D797" s="161" t="str">
        <f ca="1">IF(ISERROR($S797),"",OFFSET('Smelter Reference List'!$C$4,$S797-4,0)&amp;"")</f>
        <v/>
      </c>
      <c r="E797" s="161" t="str">
        <f ca="1">IF(ISERROR($S797),"",OFFSET('Smelter Reference List'!$D$4,$S797-4,0)&amp;"")</f>
        <v/>
      </c>
      <c r="F797" s="161" t="str">
        <f ca="1">IF(ISERROR($S797),"",OFFSET('Smelter Reference List'!$E$4,$S797-4,0))</f>
        <v/>
      </c>
      <c r="G797" s="161" t="str">
        <f ca="1">IF(C797=$U$4,"Enter smelter details", IF(ISERROR($S797),"",OFFSET('Smelter Reference List'!$F$4,$S797-4,0)))</f>
        <v/>
      </c>
      <c r="H797" s="247" t="str">
        <f ca="1">IF(ISERROR($S797),"",OFFSET('Smelter Reference List'!$G$4,$S797-4,0))</f>
        <v/>
      </c>
      <c r="I797" s="248" t="str">
        <f ca="1">IF(ISERROR($S797),"",OFFSET('Smelter Reference List'!$H$4,$S797-4,0))</f>
        <v/>
      </c>
      <c r="J797" s="248" t="str">
        <f ca="1">IF(ISERROR($S797),"",OFFSET('Smelter Reference List'!$I$4,$S797-4,0))</f>
        <v/>
      </c>
      <c r="K797" s="245"/>
      <c r="L797" s="245"/>
      <c r="M797" s="245"/>
      <c r="N797" s="245"/>
      <c r="O797" s="245"/>
      <c r="P797" s="245"/>
      <c r="Q797" s="246"/>
      <c r="R797" s="233"/>
      <c r="S797" s="234" t="e">
        <f>IF(C797="",NA(),MATCH($B797&amp;$C797,'Smelter Reference List'!$J:$J,0))</f>
        <v>#N/A</v>
      </c>
      <c r="T797" s="235"/>
      <c r="U797" s="235">
        <f t="shared" ca="1" si="24"/>
        <v>0</v>
      </c>
      <c r="V797" s="235"/>
      <c r="W797" s="235"/>
      <c r="Y797" s="228" t="str">
        <f t="shared" si="25"/>
        <v/>
      </c>
    </row>
    <row r="798" spans="1:25" s="228" customFormat="1" ht="20.399999999999999">
      <c r="A798" s="257"/>
      <c r="B798" s="232" t="str">
        <f>IF(LEN(A798)=0,"",INDEX('Smelter Reference List'!$A:$A,MATCH($A798,'Smelter Reference List'!$E:$E,0)))</f>
        <v/>
      </c>
      <c r="C798" s="297" t="str">
        <f>IF(LEN(A798)=0,"",INDEX('Smelter Reference List'!$C:$C,MATCH($A798,'Smelter Reference List'!$E:$E,0)))</f>
        <v/>
      </c>
      <c r="D798" s="161" t="str">
        <f ca="1">IF(ISERROR($S798),"",OFFSET('Smelter Reference List'!$C$4,$S798-4,0)&amp;"")</f>
        <v/>
      </c>
      <c r="E798" s="161" t="str">
        <f ca="1">IF(ISERROR($S798),"",OFFSET('Smelter Reference List'!$D$4,$S798-4,0)&amp;"")</f>
        <v/>
      </c>
      <c r="F798" s="161" t="str">
        <f ca="1">IF(ISERROR($S798),"",OFFSET('Smelter Reference List'!$E$4,$S798-4,0))</f>
        <v/>
      </c>
      <c r="G798" s="161" t="str">
        <f ca="1">IF(C798=$U$4,"Enter smelter details", IF(ISERROR($S798),"",OFFSET('Smelter Reference List'!$F$4,$S798-4,0)))</f>
        <v/>
      </c>
      <c r="H798" s="247" t="str">
        <f ca="1">IF(ISERROR($S798),"",OFFSET('Smelter Reference List'!$G$4,$S798-4,0))</f>
        <v/>
      </c>
      <c r="I798" s="248" t="str">
        <f ca="1">IF(ISERROR($S798),"",OFFSET('Smelter Reference List'!$H$4,$S798-4,0))</f>
        <v/>
      </c>
      <c r="J798" s="248" t="str">
        <f ca="1">IF(ISERROR($S798),"",OFFSET('Smelter Reference List'!$I$4,$S798-4,0))</f>
        <v/>
      </c>
      <c r="K798" s="245"/>
      <c r="L798" s="245"/>
      <c r="M798" s="245"/>
      <c r="N798" s="245"/>
      <c r="O798" s="245"/>
      <c r="P798" s="245"/>
      <c r="Q798" s="246"/>
      <c r="R798" s="233"/>
      <c r="S798" s="234" t="e">
        <f>IF(C798="",NA(),MATCH($B798&amp;$C798,'Smelter Reference List'!$J:$J,0))</f>
        <v>#N/A</v>
      </c>
      <c r="T798" s="235"/>
      <c r="U798" s="235">
        <f t="shared" ca="1" si="24"/>
        <v>0</v>
      </c>
      <c r="V798" s="235"/>
      <c r="W798" s="235"/>
      <c r="Y798" s="228" t="str">
        <f t="shared" si="25"/>
        <v/>
      </c>
    </row>
    <row r="799" spans="1:25" s="228" customFormat="1" ht="20.399999999999999">
      <c r="A799" s="257"/>
      <c r="B799" s="232" t="str">
        <f>IF(LEN(A799)=0,"",INDEX('Smelter Reference List'!$A:$A,MATCH($A799,'Smelter Reference List'!$E:$E,0)))</f>
        <v/>
      </c>
      <c r="C799" s="297" t="str">
        <f>IF(LEN(A799)=0,"",INDEX('Smelter Reference List'!$C:$C,MATCH($A799,'Smelter Reference List'!$E:$E,0)))</f>
        <v/>
      </c>
      <c r="D799" s="161" t="str">
        <f ca="1">IF(ISERROR($S799),"",OFFSET('Smelter Reference List'!$C$4,$S799-4,0)&amp;"")</f>
        <v/>
      </c>
      <c r="E799" s="161" t="str">
        <f ca="1">IF(ISERROR($S799),"",OFFSET('Smelter Reference List'!$D$4,$S799-4,0)&amp;"")</f>
        <v/>
      </c>
      <c r="F799" s="161" t="str">
        <f ca="1">IF(ISERROR($S799),"",OFFSET('Smelter Reference List'!$E$4,$S799-4,0))</f>
        <v/>
      </c>
      <c r="G799" s="161" t="str">
        <f ca="1">IF(C799=$U$4,"Enter smelter details", IF(ISERROR($S799),"",OFFSET('Smelter Reference List'!$F$4,$S799-4,0)))</f>
        <v/>
      </c>
      <c r="H799" s="247" t="str">
        <f ca="1">IF(ISERROR($S799),"",OFFSET('Smelter Reference List'!$G$4,$S799-4,0))</f>
        <v/>
      </c>
      <c r="I799" s="248" t="str">
        <f ca="1">IF(ISERROR($S799),"",OFFSET('Smelter Reference List'!$H$4,$S799-4,0))</f>
        <v/>
      </c>
      <c r="J799" s="248" t="str">
        <f ca="1">IF(ISERROR($S799),"",OFFSET('Smelter Reference List'!$I$4,$S799-4,0))</f>
        <v/>
      </c>
      <c r="K799" s="245"/>
      <c r="L799" s="245"/>
      <c r="M799" s="245"/>
      <c r="N799" s="245"/>
      <c r="O799" s="245"/>
      <c r="P799" s="245"/>
      <c r="Q799" s="246"/>
      <c r="R799" s="233"/>
      <c r="S799" s="234" t="e">
        <f>IF(C799="",NA(),MATCH($B799&amp;$C799,'Smelter Reference List'!$J:$J,0))</f>
        <v>#N/A</v>
      </c>
      <c r="T799" s="235"/>
      <c r="U799" s="235">
        <f t="shared" ca="1" si="24"/>
        <v>0</v>
      </c>
      <c r="V799" s="235"/>
      <c r="W799" s="235"/>
      <c r="Y799" s="228" t="str">
        <f t="shared" si="25"/>
        <v/>
      </c>
    </row>
    <row r="800" spans="1:25" s="228" customFormat="1" ht="20.399999999999999">
      <c r="A800" s="257"/>
      <c r="B800" s="232" t="str">
        <f>IF(LEN(A800)=0,"",INDEX('Smelter Reference List'!$A:$A,MATCH($A800,'Smelter Reference List'!$E:$E,0)))</f>
        <v/>
      </c>
      <c r="C800" s="297" t="str">
        <f>IF(LEN(A800)=0,"",INDEX('Smelter Reference List'!$C:$C,MATCH($A800,'Smelter Reference List'!$E:$E,0)))</f>
        <v/>
      </c>
      <c r="D800" s="161" t="str">
        <f ca="1">IF(ISERROR($S800),"",OFFSET('Smelter Reference List'!$C$4,$S800-4,0)&amp;"")</f>
        <v/>
      </c>
      <c r="E800" s="161" t="str">
        <f ca="1">IF(ISERROR($S800),"",OFFSET('Smelter Reference List'!$D$4,$S800-4,0)&amp;"")</f>
        <v/>
      </c>
      <c r="F800" s="161" t="str">
        <f ca="1">IF(ISERROR($S800),"",OFFSET('Smelter Reference List'!$E$4,$S800-4,0))</f>
        <v/>
      </c>
      <c r="G800" s="161" t="str">
        <f ca="1">IF(C800=$U$4,"Enter smelter details", IF(ISERROR($S800),"",OFFSET('Smelter Reference List'!$F$4,$S800-4,0)))</f>
        <v/>
      </c>
      <c r="H800" s="247" t="str">
        <f ca="1">IF(ISERROR($S800),"",OFFSET('Smelter Reference List'!$G$4,$S800-4,0))</f>
        <v/>
      </c>
      <c r="I800" s="248" t="str">
        <f ca="1">IF(ISERROR($S800),"",OFFSET('Smelter Reference List'!$H$4,$S800-4,0))</f>
        <v/>
      </c>
      <c r="J800" s="248" t="str">
        <f ca="1">IF(ISERROR($S800),"",OFFSET('Smelter Reference List'!$I$4,$S800-4,0))</f>
        <v/>
      </c>
      <c r="K800" s="245"/>
      <c r="L800" s="245"/>
      <c r="M800" s="245"/>
      <c r="N800" s="245"/>
      <c r="O800" s="245"/>
      <c r="P800" s="245"/>
      <c r="Q800" s="246"/>
      <c r="R800" s="233"/>
      <c r="S800" s="234" t="e">
        <f>IF(C800="",NA(),MATCH($B800&amp;$C800,'Smelter Reference List'!$J:$J,0))</f>
        <v>#N/A</v>
      </c>
      <c r="T800" s="235"/>
      <c r="U800" s="235">
        <f t="shared" ca="1" si="24"/>
        <v>0</v>
      </c>
      <c r="V800" s="235"/>
      <c r="W800" s="235"/>
      <c r="Y800" s="228" t="str">
        <f t="shared" si="25"/>
        <v/>
      </c>
    </row>
    <row r="801" spans="1:25" s="228" customFormat="1" ht="20.399999999999999">
      <c r="A801" s="257"/>
      <c r="B801" s="232" t="str">
        <f>IF(LEN(A801)=0,"",INDEX('Smelter Reference List'!$A:$A,MATCH($A801,'Smelter Reference List'!$E:$E,0)))</f>
        <v/>
      </c>
      <c r="C801" s="297" t="str">
        <f>IF(LEN(A801)=0,"",INDEX('Smelter Reference List'!$C:$C,MATCH($A801,'Smelter Reference List'!$E:$E,0)))</f>
        <v/>
      </c>
      <c r="D801" s="161" t="str">
        <f ca="1">IF(ISERROR($S801),"",OFFSET('Smelter Reference List'!$C$4,$S801-4,0)&amp;"")</f>
        <v/>
      </c>
      <c r="E801" s="161" t="str">
        <f ca="1">IF(ISERROR($S801),"",OFFSET('Smelter Reference List'!$D$4,$S801-4,0)&amp;"")</f>
        <v/>
      </c>
      <c r="F801" s="161" t="str">
        <f ca="1">IF(ISERROR($S801),"",OFFSET('Smelter Reference List'!$E$4,$S801-4,0))</f>
        <v/>
      </c>
      <c r="G801" s="161" t="str">
        <f ca="1">IF(C801=$U$4,"Enter smelter details", IF(ISERROR($S801),"",OFFSET('Smelter Reference List'!$F$4,$S801-4,0)))</f>
        <v/>
      </c>
      <c r="H801" s="247" t="str">
        <f ca="1">IF(ISERROR($S801),"",OFFSET('Smelter Reference List'!$G$4,$S801-4,0))</f>
        <v/>
      </c>
      <c r="I801" s="248" t="str">
        <f ca="1">IF(ISERROR($S801),"",OFFSET('Smelter Reference List'!$H$4,$S801-4,0))</f>
        <v/>
      </c>
      <c r="J801" s="248" t="str">
        <f ca="1">IF(ISERROR($S801),"",OFFSET('Smelter Reference List'!$I$4,$S801-4,0))</f>
        <v/>
      </c>
      <c r="K801" s="245"/>
      <c r="L801" s="245"/>
      <c r="M801" s="245"/>
      <c r="N801" s="245"/>
      <c r="O801" s="245"/>
      <c r="P801" s="245"/>
      <c r="Q801" s="246"/>
      <c r="R801" s="233"/>
      <c r="S801" s="234" t="e">
        <f>IF(C801="",NA(),MATCH($B801&amp;$C801,'Smelter Reference List'!$J:$J,0))</f>
        <v>#N/A</v>
      </c>
      <c r="T801" s="235"/>
      <c r="U801" s="235">
        <f t="shared" ca="1" si="24"/>
        <v>0</v>
      </c>
      <c r="V801" s="235"/>
      <c r="W801" s="235"/>
      <c r="Y801" s="228" t="str">
        <f t="shared" si="25"/>
        <v/>
      </c>
    </row>
    <row r="802" spans="1:25" s="228" customFormat="1" ht="20.399999999999999">
      <c r="A802" s="257"/>
      <c r="B802" s="232" t="str">
        <f>IF(LEN(A802)=0,"",INDEX('Smelter Reference List'!$A:$A,MATCH($A802,'Smelter Reference List'!$E:$E,0)))</f>
        <v/>
      </c>
      <c r="C802" s="297" t="str">
        <f>IF(LEN(A802)=0,"",INDEX('Smelter Reference List'!$C:$C,MATCH($A802,'Smelter Reference List'!$E:$E,0)))</f>
        <v/>
      </c>
      <c r="D802" s="161" t="str">
        <f ca="1">IF(ISERROR($S802),"",OFFSET('Smelter Reference List'!$C$4,$S802-4,0)&amp;"")</f>
        <v/>
      </c>
      <c r="E802" s="161" t="str">
        <f ca="1">IF(ISERROR($S802),"",OFFSET('Smelter Reference List'!$D$4,$S802-4,0)&amp;"")</f>
        <v/>
      </c>
      <c r="F802" s="161" t="str">
        <f ca="1">IF(ISERROR($S802),"",OFFSET('Smelter Reference List'!$E$4,$S802-4,0))</f>
        <v/>
      </c>
      <c r="G802" s="161" t="str">
        <f ca="1">IF(C802=$U$4,"Enter smelter details", IF(ISERROR($S802),"",OFFSET('Smelter Reference List'!$F$4,$S802-4,0)))</f>
        <v/>
      </c>
      <c r="H802" s="247" t="str">
        <f ca="1">IF(ISERROR($S802),"",OFFSET('Smelter Reference List'!$G$4,$S802-4,0))</f>
        <v/>
      </c>
      <c r="I802" s="248" t="str">
        <f ca="1">IF(ISERROR($S802),"",OFFSET('Smelter Reference List'!$H$4,$S802-4,0))</f>
        <v/>
      </c>
      <c r="J802" s="248" t="str">
        <f ca="1">IF(ISERROR($S802),"",OFFSET('Smelter Reference List'!$I$4,$S802-4,0))</f>
        <v/>
      </c>
      <c r="K802" s="245"/>
      <c r="L802" s="245"/>
      <c r="M802" s="245"/>
      <c r="N802" s="245"/>
      <c r="O802" s="245"/>
      <c r="P802" s="245"/>
      <c r="Q802" s="246"/>
      <c r="R802" s="233"/>
      <c r="S802" s="234" t="e">
        <f>IF(C802="",NA(),MATCH($B802&amp;$C802,'Smelter Reference List'!$J:$J,0))</f>
        <v>#N/A</v>
      </c>
      <c r="T802" s="235"/>
      <c r="U802" s="235">
        <f t="shared" ca="1" si="24"/>
        <v>0</v>
      </c>
      <c r="V802" s="235"/>
      <c r="W802" s="235"/>
      <c r="Y802" s="228" t="str">
        <f t="shared" si="25"/>
        <v/>
      </c>
    </row>
    <row r="803" spans="1:25" s="228" customFormat="1" ht="20.399999999999999">
      <c r="A803" s="257"/>
      <c r="B803" s="232" t="str">
        <f>IF(LEN(A803)=0,"",INDEX('Smelter Reference List'!$A:$A,MATCH($A803,'Smelter Reference List'!$E:$E,0)))</f>
        <v/>
      </c>
      <c r="C803" s="297" t="str">
        <f>IF(LEN(A803)=0,"",INDEX('Smelter Reference List'!$C:$C,MATCH($A803,'Smelter Reference List'!$E:$E,0)))</f>
        <v/>
      </c>
      <c r="D803" s="161" t="str">
        <f ca="1">IF(ISERROR($S803),"",OFFSET('Smelter Reference List'!$C$4,$S803-4,0)&amp;"")</f>
        <v/>
      </c>
      <c r="E803" s="161" t="str">
        <f ca="1">IF(ISERROR($S803),"",OFFSET('Smelter Reference List'!$D$4,$S803-4,0)&amp;"")</f>
        <v/>
      </c>
      <c r="F803" s="161" t="str">
        <f ca="1">IF(ISERROR($S803),"",OFFSET('Smelter Reference List'!$E$4,$S803-4,0))</f>
        <v/>
      </c>
      <c r="G803" s="161" t="str">
        <f ca="1">IF(C803=$U$4,"Enter smelter details", IF(ISERROR($S803),"",OFFSET('Smelter Reference List'!$F$4,$S803-4,0)))</f>
        <v/>
      </c>
      <c r="H803" s="247" t="str">
        <f ca="1">IF(ISERROR($S803),"",OFFSET('Smelter Reference List'!$G$4,$S803-4,0))</f>
        <v/>
      </c>
      <c r="I803" s="248" t="str">
        <f ca="1">IF(ISERROR($S803),"",OFFSET('Smelter Reference List'!$H$4,$S803-4,0))</f>
        <v/>
      </c>
      <c r="J803" s="248" t="str">
        <f ca="1">IF(ISERROR($S803),"",OFFSET('Smelter Reference List'!$I$4,$S803-4,0))</f>
        <v/>
      </c>
      <c r="K803" s="245"/>
      <c r="L803" s="245"/>
      <c r="M803" s="245"/>
      <c r="N803" s="245"/>
      <c r="O803" s="245"/>
      <c r="P803" s="245"/>
      <c r="Q803" s="246"/>
      <c r="R803" s="233"/>
      <c r="S803" s="234" t="e">
        <f>IF(C803="",NA(),MATCH($B803&amp;$C803,'Smelter Reference List'!$J:$J,0))</f>
        <v>#N/A</v>
      </c>
      <c r="T803" s="235"/>
      <c r="U803" s="235">
        <f t="shared" ca="1" si="24"/>
        <v>0</v>
      </c>
      <c r="V803" s="235"/>
      <c r="W803" s="235"/>
      <c r="Y803" s="228" t="str">
        <f t="shared" si="25"/>
        <v/>
      </c>
    </row>
    <row r="804" spans="1:25" s="228" customFormat="1" ht="20.399999999999999">
      <c r="A804" s="257"/>
      <c r="B804" s="232" t="str">
        <f>IF(LEN(A804)=0,"",INDEX('Smelter Reference List'!$A:$A,MATCH($A804,'Smelter Reference List'!$E:$E,0)))</f>
        <v/>
      </c>
      <c r="C804" s="297" t="str">
        <f>IF(LEN(A804)=0,"",INDEX('Smelter Reference List'!$C:$C,MATCH($A804,'Smelter Reference List'!$E:$E,0)))</f>
        <v/>
      </c>
      <c r="D804" s="161" t="str">
        <f ca="1">IF(ISERROR($S804),"",OFFSET('Smelter Reference List'!$C$4,$S804-4,0)&amp;"")</f>
        <v/>
      </c>
      <c r="E804" s="161" t="str">
        <f ca="1">IF(ISERROR($S804),"",OFFSET('Smelter Reference List'!$D$4,$S804-4,0)&amp;"")</f>
        <v/>
      </c>
      <c r="F804" s="161" t="str">
        <f ca="1">IF(ISERROR($S804),"",OFFSET('Smelter Reference List'!$E$4,$S804-4,0))</f>
        <v/>
      </c>
      <c r="G804" s="161" t="str">
        <f ca="1">IF(C804=$U$4,"Enter smelter details", IF(ISERROR($S804),"",OFFSET('Smelter Reference List'!$F$4,$S804-4,0)))</f>
        <v/>
      </c>
      <c r="H804" s="247" t="str">
        <f ca="1">IF(ISERROR($S804),"",OFFSET('Smelter Reference List'!$G$4,$S804-4,0))</f>
        <v/>
      </c>
      <c r="I804" s="248" t="str">
        <f ca="1">IF(ISERROR($S804),"",OFFSET('Smelter Reference List'!$H$4,$S804-4,0))</f>
        <v/>
      </c>
      <c r="J804" s="248" t="str">
        <f ca="1">IF(ISERROR($S804),"",OFFSET('Smelter Reference List'!$I$4,$S804-4,0))</f>
        <v/>
      </c>
      <c r="K804" s="245"/>
      <c r="L804" s="245"/>
      <c r="M804" s="245"/>
      <c r="N804" s="245"/>
      <c r="O804" s="245"/>
      <c r="P804" s="245"/>
      <c r="Q804" s="246"/>
      <c r="R804" s="233"/>
      <c r="S804" s="234" t="e">
        <f>IF(C804="",NA(),MATCH($B804&amp;$C804,'Smelter Reference List'!$J:$J,0))</f>
        <v>#N/A</v>
      </c>
      <c r="T804" s="235"/>
      <c r="U804" s="235">
        <f t="shared" ca="1" si="24"/>
        <v>0</v>
      </c>
      <c r="V804" s="235"/>
      <c r="W804" s="235"/>
      <c r="Y804" s="228" t="str">
        <f t="shared" si="25"/>
        <v/>
      </c>
    </row>
    <row r="805" spans="1:25" s="228" customFormat="1" ht="20.399999999999999">
      <c r="A805" s="257"/>
      <c r="B805" s="232" t="str">
        <f>IF(LEN(A805)=0,"",INDEX('Smelter Reference List'!$A:$A,MATCH($A805,'Smelter Reference List'!$E:$E,0)))</f>
        <v/>
      </c>
      <c r="C805" s="297" t="str">
        <f>IF(LEN(A805)=0,"",INDEX('Smelter Reference List'!$C:$C,MATCH($A805,'Smelter Reference List'!$E:$E,0)))</f>
        <v/>
      </c>
      <c r="D805" s="161" t="str">
        <f ca="1">IF(ISERROR($S805),"",OFFSET('Smelter Reference List'!$C$4,$S805-4,0)&amp;"")</f>
        <v/>
      </c>
      <c r="E805" s="161" t="str">
        <f ca="1">IF(ISERROR($S805),"",OFFSET('Smelter Reference List'!$D$4,$S805-4,0)&amp;"")</f>
        <v/>
      </c>
      <c r="F805" s="161" t="str">
        <f ca="1">IF(ISERROR($S805),"",OFFSET('Smelter Reference List'!$E$4,$S805-4,0))</f>
        <v/>
      </c>
      <c r="G805" s="161" t="str">
        <f ca="1">IF(C805=$U$4,"Enter smelter details", IF(ISERROR($S805),"",OFFSET('Smelter Reference List'!$F$4,$S805-4,0)))</f>
        <v/>
      </c>
      <c r="H805" s="247" t="str">
        <f ca="1">IF(ISERROR($S805),"",OFFSET('Smelter Reference List'!$G$4,$S805-4,0))</f>
        <v/>
      </c>
      <c r="I805" s="248" t="str">
        <f ca="1">IF(ISERROR($S805),"",OFFSET('Smelter Reference List'!$H$4,$S805-4,0))</f>
        <v/>
      </c>
      <c r="J805" s="248" t="str">
        <f ca="1">IF(ISERROR($S805),"",OFFSET('Smelter Reference List'!$I$4,$S805-4,0))</f>
        <v/>
      </c>
      <c r="K805" s="245"/>
      <c r="L805" s="245"/>
      <c r="M805" s="245"/>
      <c r="N805" s="245"/>
      <c r="O805" s="245"/>
      <c r="P805" s="245"/>
      <c r="Q805" s="246"/>
      <c r="R805" s="233"/>
      <c r="S805" s="234" t="e">
        <f>IF(C805="",NA(),MATCH($B805&amp;$C805,'Smelter Reference List'!$J:$J,0))</f>
        <v>#N/A</v>
      </c>
      <c r="T805" s="235"/>
      <c r="U805" s="235">
        <f t="shared" ca="1" si="24"/>
        <v>0</v>
      </c>
      <c r="V805" s="235"/>
      <c r="W805" s="235"/>
      <c r="Y805" s="228" t="str">
        <f t="shared" si="25"/>
        <v/>
      </c>
    </row>
    <row r="806" spans="1:25" s="228" customFormat="1" ht="20.399999999999999">
      <c r="A806" s="257"/>
      <c r="B806" s="232" t="str">
        <f>IF(LEN(A806)=0,"",INDEX('Smelter Reference List'!$A:$A,MATCH($A806,'Smelter Reference List'!$E:$E,0)))</f>
        <v/>
      </c>
      <c r="C806" s="297" t="str">
        <f>IF(LEN(A806)=0,"",INDEX('Smelter Reference List'!$C:$C,MATCH($A806,'Smelter Reference List'!$E:$E,0)))</f>
        <v/>
      </c>
      <c r="D806" s="161" t="str">
        <f ca="1">IF(ISERROR($S806),"",OFFSET('Smelter Reference List'!$C$4,$S806-4,0)&amp;"")</f>
        <v/>
      </c>
      <c r="E806" s="161" t="str">
        <f ca="1">IF(ISERROR($S806),"",OFFSET('Smelter Reference List'!$D$4,$S806-4,0)&amp;"")</f>
        <v/>
      </c>
      <c r="F806" s="161" t="str">
        <f ca="1">IF(ISERROR($S806),"",OFFSET('Smelter Reference List'!$E$4,$S806-4,0))</f>
        <v/>
      </c>
      <c r="G806" s="161" t="str">
        <f ca="1">IF(C806=$U$4,"Enter smelter details", IF(ISERROR($S806),"",OFFSET('Smelter Reference List'!$F$4,$S806-4,0)))</f>
        <v/>
      </c>
      <c r="H806" s="247" t="str">
        <f ca="1">IF(ISERROR($S806),"",OFFSET('Smelter Reference List'!$G$4,$S806-4,0))</f>
        <v/>
      </c>
      <c r="I806" s="248" t="str">
        <f ca="1">IF(ISERROR($S806),"",OFFSET('Smelter Reference List'!$H$4,$S806-4,0))</f>
        <v/>
      </c>
      <c r="J806" s="248" t="str">
        <f ca="1">IF(ISERROR($S806),"",OFFSET('Smelter Reference List'!$I$4,$S806-4,0))</f>
        <v/>
      </c>
      <c r="K806" s="245"/>
      <c r="L806" s="245"/>
      <c r="M806" s="245"/>
      <c r="N806" s="245"/>
      <c r="O806" s="245"/>
      <c r="P806" s="245"/>
      <c r="Q806" s="246"/>
      <c r="R806" s="233"/>
      <c r="S806" s="234" t="e">
        <f>IF(C806="",NA(),MATCH($B806&amp;$C806,'Smelter Reference List'!$J:$J,0))</f>
        <v>#N/A</v>
      </c>
      <c r="T806" s="235"/>
      <c r="U806" s="235">
        <f t="shared" ca="1" si="24"/>
        <v>0</v>
      </c>
      <c r="V806" s="235"/>
      <c r="W806" s="235"/>
      <c r="Y806" s="228" t="str">
        <f t="shared" si="25"/>
        <v/>
      </c>
    </row>
    <row r="807" spans="1:25" s="228" customFormat="1" ht="20.399999999999999">
      <c r="A807" s="257"/>
      <c r="B807" s="232" t="str">
        <f>IF(LEN(A807)=0,"",INDEX('Smelter Reference List'!$A:$A,MATCH($A807,'Smelter Reference List'!$E:$E,0)))</f>
        <v/>
      </c>
      <c r="C807" s="297" t="str">
        <f>IF(LEN(A807)=0,"",INDEX('Smelter Reference List'!$C:$C,MATCH($A807,'Smelter Reference List'!$E:$E,0)))</f>
        <v/>
      </c>
      <c r="D807" s="161" t="str">
        <f ca="1">IF(ISERROR($S807),"",OFFSET('Smelter Reference List'!$C$4,$S807-4,0)&amp;"")</f>
        <v/>
      </c>
      <c r="E807" s="161" t="str">
        <f ca="1">IF(ISERROR($S807),"",OFFSET('Smelter Reference List'!$D$4,$S807-4,0)&amp;"")</f>
        <v/>
      </c>
      <c r="F807" s="161" t="str">
        <f ca="1">IF(ISERROR($S807),"",OFFSET('Smelter Reference List'!$E$4,$S807-4,0))</f>
        <v/>
      </c>
      <c r="G807" s="161" t="str">
        <f ca="1">IF(C807=$U$4,"Enter smelter details", IF(ISERROR($S807),"",OFFSET('Smelter Reference List'!$F$4,$S807-4,0)))</f>
        <v/>
      </c>
      <c r="H807" s="247" t="str">
        <f ca="1">IF(ISERROR($S807),"",OFFSET('Smelter Reference List'!$G$4,$S807-4,0))</f>
        <v/>
      </c>
      <c r="I807" s="248" t="str">
        <f ca="1">IF(ISERROR($S807),"",OFFSET('Smelter Reference List'!$H$4,$S807-4,0))</f>
        <v/>
      </c>
      <c r="J807" s="248" t="str">
        <f ca="1">IF(ISERROR($S807),"",OFFSET('Smelter Reference List'!$I$4,$S807-4,0))</f>
        <v/>
      </c>
      <c r="K807" s="245"/>
      <c r="L807" s="245"/>
      <c r="M807" s="245"/>
      <c r="N807" s="245"/>
      <c r="O807" s="245"/>
      <c r="P807" s="245"/>
      <c r="Q807" s="246"/>
      <c r="R807" s="233"/>
      <c r="S807" s="234" t="e">
        <f>IF(C807="",NA(),MATCH($B807&amp;$C807,'Smelter Reference List'!$J:$J,0))</f>
        <v>#N/A</v>
      </c>
      <c r="T807" s="235"/>
      <c r="U807" s="235">
        <f t="shared" ca="1" si="24"/>
        <v>0</v>
      </c>
      <c r="V807" s="235"/>
      <c r="W807" s="235"/>
      <c r="Y807" s="228" t="str">
        <f t="shared" si="25"/>
        <v/>
      </c>
    </row>
    <row r="808" spans="1:25" s="228" customFormat="1" ht="20.399999999999999">
      <c r="A808" s="257"/>
      <c r="B808" s="232" t="str">
        <f>IF(LEN(A808)=0,"",INDEX('Smelter Reference List'!$A:$A,MATCH($A808,'Smelter Reference List'!$E:$E,0)))</f>
        <v/>
      </c>
      <c r="C808" s="297" t="str">
        <f>IF(LEN(A808)=0,"",INDEX('Smelter Reference List'!$C:$C,MATCH($A808,'Smelter Reference List'!$E:$E,0)))</f>
        <v/>
      </c>
      <c r="D808" s="161" t="str">
        <f ca="1">IF(ISERROR($S808),"",OFFSET('Smelter Reference List'!$C$4,$S808-4,0)&amp;"")</f>
        <v/>
      </c>
      <c r="E808" s="161" t="str">
        <f ca="1">IF(ISERROR($S808),"",OFFSET('Smelter Reference List'!$D$4,$S808-4,0)&amp;"")</f>
        <v/>
      </c>
      <c r="F808" s="161" t="str">
        <f ca="1">IF(ISERROR($S808),"",OFFSET('Smelter Reference List'!$E$4,$S808-4,0))</f>
        <v/>
      </c>
      <c r="G808" s="161" t="str">
        <f ca="1">IF(C808=$U$4,"Enter smelter details", IF(ISERROR($S808),"",OFFSET('Smelter Reference List'!$F$4,$S808-4,0)))</f>
        <v/>
      </c>
      <c r="H808" s="247" t="str">
        <f ca="1">IF(ISERROR($S808),"",OFFSET('Smelter Reference List'!$G$4,$S808-4,0))</f>
        <v/>
      </c>
      <c r="I808" s="248" t="str">
        <f ca="1">IF(ISERROR($S808),"",OFFSET('Smelter Reference List'!$H$4,$S808-4,0))</f>
        <v/>
      </c>
      <c r="J808" s="248" t="str">
        <f ca="1">IF(ISERROR($S808),"",OFFSET('Smelter Reference List'!$I$4,$S808-4,0))</f>
        <v/>
      </c>
      <c r="K808" s="245"/>
      <c r="L808" s="245"/>
      <c r="M808" s="245"/>
      <c r="N808" s="245"/>
      <c r="O808" s="245"/>
      <c r="P808" s="245"/>
      <c r="Q808" s="246"/>
      <c r="R808" s="233"/>
      <c r="S808" s="234" t="e">
        <f>IF(C808="",NA(),MATCH($B808&amp;$C808,'Smelter Reference List'!$J:$J,0))</f>
        <v>#N/A</v>
      </c>
      <c r="T808" s="235"/>
      <c r="U808" s="235">
        <f t="shared" ca="1" si="24"/>
        <v>0</v>
      </c>
      <c r="V808" s="235"/>
      <c r="W808" s="235"/>
      <c r="Y808" s="228" t="str">
        <f t="shared" si="25"/>
        <v/>
      </c>
    </row>
    <row r="809" spans="1:25" s="228" customFormat="1" ht="20.399999999999999">
      <c r="A809" s="257"/>
      <c r="B809" s="232" t="str">
        <f>IF(LEN(A809)=0,"",INDEX('Smelter Reference List'!$A:$A,MATCH($A809,'Smelter Reference List'!$E:$E,0)))</f>
        <v/>
      </c>
      <c r="C809" s="297" t="str">
        <f>IF(LEN(A809)=0,"",INDEX('Smelter Reference List'!$C:$C,MATCH($A809,'Smelter Reference List'!$E:$E,0)))</f>
        <v/>
      </c>
      <c r="D809" s="161" t="str">
        <f ca="1">IF(ISERROR($S809),"",OFFSET('Smelter Reference List'!$C$4,$S809-4,0)&amp;"")</f>
        <v/>
      </c>
      <c r="E809" s="161" t="str">
        <f ca="1">IF(ISERROR($S809),"",OFFSET('Smelter Reference List'!$D$4,$S809-4,0)&amp;"")</f>
        <v/>
      </c>
      <c r="F809" s="161" t="str">
        <f ca="1">IF(ISERROR($S809),"",OFFSET('Smelter Reference List'!$E$4,$S809-4,0))</f>
        <v/>
      </c>
      <c r="G809" s="161" t="str">
        <f ca="1">IF(C809=$U$4,"Enter smelter details", IF(ISERROR($S809),"",OFFSET('Smelter Reference List'!$F$4,$S809-4,0)))</f>
        <v/>
      </c>
      <c r="H809" s="247" t="str">
        <f ca="1">IF(ISERROR($S809),"",OFFSET('Smelter Reference List'!$G$4,$S809-4,0))</f>
        <v/>
      </c>
      <c r="I809" s="248" t="str">
        <f ca="1">IF(ISERROR($S809),"",OFFSET('Smelter Reference List'!$H$4,$S809-4,0))</f>
        <v/>
      </c>
      <c r="J809" s="248" t="str">
        <f ca="1">IF(ISERROR($S809),"",OFFSET('Smelter Reference List'!$I$4,$S809-4,0))</f>
        <v/>
      </c>
      <c r="K809" s="245"/>
      <c r="L809" s="245"/>
      <c r="M809" s="245"/>
      <c r="N809" s="245"/>
      <c r="O809" s="245"/>
      <c r="P809" s="245"/>
      <c r="Q809" s="246"/>
      <c r="R809" s="233"/>
      <c r="S809" s="234" t="e">
        <f>IF(C809="",NA(),MATCH($B809&amp;$C809,'Smelter Reference List'!$J:$J,0))</f>
        <v>#N/A</v>
      </c>
      <c r="T809" s="235"/>
      <c r="U809" s="235">
        <f t="shared" ca="1" si="24"/>
        <v>0</v>
      </c>
      <c r="V809" s="235"/>
      <c r="W809" s="235"/>
      <c r="Y809" s="228" t="str">
        <f t="shared" si="25"/>
        <v/>
      </c>
    </row>
    <row r="810" spans="1:25" s="228" customFormat="1" ht="20.399999999999999">
      <c r="A810" s="257"/>
      <c r="B810" s="232" t="str">
        <f>IF(LEN(A810)=0,"",INDEX('Smelter Reference List'!$A:$A,MATCH($A810,'Smelter Reference List'!$E:$E,0)))</f>
        <v/>
      </c>
      <c r="C810" s="297" t="str">
        <f>IF(LEN(A810)=0,"",INDEX('Smelter Reference List'!$C:$C,MATCH($A810,'Smelter Reference List'!$E:$E,0)))</f>
        <v/>
      </c>
      <c r="D810" s="161" t="str">
        <f ca="1">IF(ISERROR($S810),"",OFFSET('Smelter Reference List'!$C$4,$S810-4,0)&amp;"")</f>
        <v/>
      </c>
      <c r="E810" s="161" t="str">
        <f ca="1">IF(ISERROR($S810),"",OFFSET('Smelter Reference List'!$D$4,$S810-4,0)&amp;"")</f>
        <v/>
      </c>
      <c r="F810" s="161" t="str">
        <f ca="1">IF(ISERROR($S810),"",OFFSET('Smelter Reference List'!$E$4,$S810-4,0))</f>
        <v/>
      </c>
      <c r="G810" s="161" t="str">
        <f ca="1">IF(C810=$U$4,"Enter smelter details", IF(ISERROR($S810),"",OFFSET('Smelter Reference List'!$F$4,$S810-4,0)))</f>
        <v/>
      </c>
      <c r="H810" s="247" t="str">
        <f ca="1">IF(ISERROR($S810),"",OFFSET('Smelter Reference List'!$G$4,$S810-4,0))</f>
        <v/>
      </c>
      <c r="I810" s="248" t="str">
        <f ca="1">IF(ISERROR($S810),"",OFFSET('Smelter Reference List'!$H$4,$S810-4,0))</f>
        <v/>
      </c>
      <c r="J810" s="248" t="str">
        <f ca="1">IF(ISERROR($S810),"",OFFSET('Smelter Reference List'!$I$4,$S810-4,0))</f>
        <v/>
      </c>
      <c r="K810" s="245"/>
      <c r="L810" s="245"/>
      <c r="M810" s="245"/>
      <c r="N810" s="245"/>
      <c r="O810" s="245"/>
      <c r="P810" s="245"/>
      <c r="Q810" s="246"/>
      <c r="R810" s="233"/>
      <c r="S810" s="234" t="e">
        <f>IF(C810="",NA(),MATCH($B810&amp;$C810,'Smelter Reference List'!$J:$J,0))</f>
        <v>#N/A</v>
      </c>
      <c r="T810" s="235"/>
      <c r="U810" s="235">
        <f t="shared" ca="1" si="24"/>
        <v>0</v>
      </c>
      <c r="V810" s="235"/>
      <c r="W810" s="235"/>
      <c r="Y810" s="228" t="str">
        <f t="shared" si="25"/>
        <v/>
      </c>
    </row>
    <row r="811" spans="1:25" s="228" customFormat="1" ht="20.399999999999999">
      <c r="A811" s="257"/>
      <c r="B811" s="232" t="str">
        <f>IF(LEN(A811)=0,"",INDEX('Smelter Reference List'!$A:$A,MATCH($A811,'Smelter Reference List'!$E:$E,0)))</f>
        <v/>
      </c>
      <c r="C811" s="297" t="str">
        <f>IF(LEN(A811)=0,"",INDEX('Smelter Reference List'!$C:$C,MATCH($A811,'Smelter Reference List'!$E:$E,0)))</f>
        <v/>
      </c>
      <c r="D811" s="161" t="str">
        <f ca="1">IF(ISERROR($S811),"",OFFSET('Smelter Reference List'!$C$4,$S811-4,0)&amp;"")</f>
        <v/>
      </c>
      <c r="E811" s="161" t="str">
        <f ca="1">IF(ISERROR($S811),"",OFFSET('Smelter Reference List'!$D$4,$S811-4,0)&amp;"")</f>
        <v/>
      </c>
      <c r="F811" s="161" t="str">
        <f ca="1">IF(ISERROR($S811),"",OFFSET('Smelter Reference List'!$E$4,$S811-4,0))</f>
        <v/>
      </c>
      <c r="G811" s="161" t="str">
        <f ca="1">IF(C811=$U$4,"Enter smelter details", IF(ISERROR($S811),"",OFFSET('Smelter Reference List'!$F$4,$S811-4,0)))</f>
        <v/>
      </c>
      <c r="H811" s="247" t="str">
        <f ca="1">IF(ISERROR($S811),"",OFFSET('Smelter Reference List'!$G$4,$S811-4,0))</f>
        <v/>
      </c>
      <c r="I811" s="248" t="str">
        <f ca="1">IF(ISERROR($S811),"",OFFSET('Smelter Reference List'!$H$4,$S811-4,0))</f>
        <v/>
      </c>
      <c r="J811" s="248" t="str">
        <f ca="1">IF(ISERROR($S811),"",OFFSET('Smelter Reference List'!$I$4,$S811-4,0))</f>
        <v/>
      </c>
      <c r="K811" s="245"/>
      <c r="L811" s="245"/>
      <c r="M811" s="245"/>
      <c r="N811" s="245"/>
      <c r="O811" s="245"/>
      <c r="P811" s="245"/>
      <c r="Q811" s="246"/>
      <c r="R811" s="233"/>
      <c r="S811" s="234" t="e">
        <f>IF(C811="",NA(),MATCH($B811&amp;$C811,'Smelter Reference List'!$J:$J,0))</f>
        <v>#N/A</v>
      </c>
      <c r="T811" s="235"/>
      <c r="U811" s="235">
        <f t="shared" ca="1" si="24"/>
        <v>0</v>
      </c>
      <c r="V811" s="235"/>
      <c r="W811" s="235"/>
      <c r="Y811" s="228" t="str">
        <f t="shared" si="25"/>
        <v/>
      </c>
    </row>
    <row r="812" spans="1:25" s="228" customFormat="1" ht="20.399999999999999">
      <c r="A812" s="257"/>
      <c r="B812" s="232" t="str">
        <f>IF(LEN(A812)=0,"",INDEX('Smelter Reference List'!$A:$A,MATCH($A812,'Smelter Reference List'!$E:$E,0)))</f>
        <v/>
      </c>
      <c r="C812" s="297" t="str">
        <f>IF(LEN(A812)=0,"",INDEX('Smelter Reference List'!$C:$C,MATCH($A812,'Smelter Reference List'!$E:$E,0)))</f>
        <v/>
      </c>
      <c r="D812" s="161" t="str">
        <f ca="1">IF(ISERROR($S812),"",OFFSET('Smelter Reference List'!$C$4,$S812-4,0)&amp;"")</f>
        <v/>
      </c>
      <c r="E812" s="161" t="str">
        <f ca="1">IF(ISERROR($S812),"",OFFSET('Smelter Reference List'!$D$4,$S812-4,0)&amp;"")</f>
        <v/>
      </c>
      <c r="F812" s="161" t="str">
        <f ca="1">IF(ISERROR($S812),"",OFFSET('Smelter Reference List'!$E$4,$S812-4,0))</f>
        <v/>
      </c>
      <c r="G812" s="161" t="str">
        <f ca="1">IF(C812=$U$4,"Enter smelter details", IF(ISERROR($S812),"",OFFSET('Smelter Reference List'!$F$4,$S812-4,0)))</f>
        <v/>
      </c>
      <c r="H812" s="247" t="str">
        <f ca="1">IF(ISERROR($S812),"",OFFSET('Smelter Reference List'!$G$4,$S812-4,0))</f>
        <v/>
      </c>
      <c r="I812" s="248" t="str">
        <f ca="1">IF(ISERROR($S812),"",OFFSET('Smelter Reference List'!$H$4,$S812-4,0))</f>
        <v/>
      </c>
      <c r="J812" s="248" t="str">
        <f ca="1">IF(ISERROR($S812),"",OFFSET('Smelter Reference List'!$I$4,$S812-4,0))</f>
        <v/>
      </c>
      <c r="K812" s="245"/>
      <c r="L812" s="245"/>
      <c r="M812" s="245"/>
      <c r="N812" s="245"/>
      <c r="O812" s="245"/>
      <c r="P812" s="245"/>
      <c r="Q812" s="246"/>
      <c r="R812" s="233"/>
      <c r="S812" s="234" t="e">
        <f>IF(C812="",NA(),MATCH($B812&amp;$C812,'Smelter Reference List'!$J:$J,0))</f>
        <v>#N/A</v>
      </c>
      <c r="T812" s="235"/>
      <c r="U812" s="235">
        <f t="shared" ca="1" si="24"/>
        <v>0</v>
      </c>
      <c r="V812" s="235"/>
      <c r="W812" s="235"/>
      <c r="Y812" s="228" t="str">
        <f t="shared" si="25"/>
        <v/>
      </c>
    </row>
    <row r="813" spans="1:25" s="228" customFormat="1" ht="20.399999999999999">
      <c r="A813" s="257"/>
      <c r="B813" s="232" t="str">
        <f>IF(LEN(A813)=0,"",INDEX('Smelter Reference List'!$A:$A,MATCH($A813,'Smelter Reference List'!$E:$E,0)))</f>
        <v/>
      </c>
      <c r="C813" s="297" t="str">
        <f>IF(LEN(A813)=0,"",INDEX('Smelter Reference List'!$C:$C,MATCH($A813,'Smelter Reference List'!$E:$E,0)))</f>
        <v/>
      </c>
      <c r="D813" s="161" t="str">
        <f ca="1">IF(ISERROR($S813),"",OFFSET('Smelter Reference List'!$C$4,$S813-4,0)&amp;"")</f>
        <v/>
      </c>
      <c r="E813" s="161" t="str">
        <f ca="1">IF(ISERROR($S813),"",OFFSET('Smelter Reference List'!$D$4,$S813-4,0)&amp;"")</f>
        <v/>
      </c>
      <c r="F813" s="161" t="str">
        <f ca="1">IF(ISERROR($S813),"",OFFSET('Smelter Reference List'!$E$4,$S813-4,0))</f>
        <v/>
      </c>
      <c r="G813" s="161" t="str">
        <f ca="1">IF(C813=$U$4,"Enter smelter details", IF(ISERROR($S813),"",OFFSET('Smelter Reference List'!$F$4,$S813-4,0)))</f>
        <v/>
      </c>
      <c r="H813" s="247" t="str">
        <f ca="1">IF(ISERROR($S813),"",OFFSET('Smelter Reference List'!$G$4,$S813-4,0))</f>
        <v/>
      </c>
      <c r="I813" s="248" t="str">
        <f ca="1">IF(ISERROR($S813),"",OFFSET('Smelter Reference List'!$H$4,$S813-4,0))</f>
        <v/>
      </c>
      <c r="J813" s="248" t="str">
        <f ca="1">IF(ISERROR($S813),"",OFFSET('Smelter Reference List'!$I$4,$S813-4,0))</f>
        <v/>
      </c>
      <c r="K813" s="245"/>
      <c r="L813" s="245"/>
      <c r="M813" s="245"/>
      <c r="N813" s="245"/>
      <c r="O813" s="245"/>
      <c r="P813" s="245"/>
      <c r="Q813" s="246"/>
      <c r="R813" s="233"/>
      <c r="S813" s="234" t="e">
        <f>IF(C813="",NA(),MATCH($B813&amp;$C813,'Smelter Reference List'!$J:$J,0))</f>
        <v>#N/A</v>
      </c>
      <c r="T813" s="235"/>
      <c r="U813" s="235">
        <f t="shared" ca="1" si="24"/>
        <v>0</v>
      </c>
      <c r="V813" s="235"/>
      <c r="W813" s="235"/>
      <c r="Y813" s="228" t="str">
        <f t="shared" si="25"/>
        <v/>
      </c>
    </row>
    <row r="814" spans="1:25" s="228" customFormat="1" ht="20.399999999999999">
      <c r="A814" s="257"/>
      <c r="B814" s="232" t="str">
        <f>IF(LEN(A814)=0,"",INDEX('Smelter Reference List'!$A:$A,MATCH($A814,'Smelter Reference List'!$E:$E,0)))</f>
        <v/>
      </c>
      <c r="C814" s="297" t="str">
        <f>IF(LEN(A814)=0,"",INDEX('Smelter Reference List'!$C:$C,MATCH($A814,'Smelter Reference List'!$E:$E,0)))</f>
        <v/>
      </c>
      <c r="D814" s="161" t="str">
        <f ca="1">IF(ISERROR($S814),"",OFFSET('Smelter Reference List'!$C$4,$S814-4,0)&amp;"")</f>
        <v/>
      </c>
      <c r="E814" s="161" t="str">
        <f ca="1">IF(ISERROR($S814),"",OFFSET('Smelter Reference List'!$D$4,$S814-4,0)&amp;"")</f>
        <v/>
      </c>
      <c r="F814" s="161" t="str">
        <f ca="1">IF(ISERROR($S814),"",OFFSET('Smelter Reference List'!$E$4,$S814-4,0))</f>
        <v/>
      </c>
      <c r="G814" s="161" t="str">
        <f ca="1">IF(C814=$U$4,"Enter smelter details", IF(ISERROR($S814),"",OFFSET('Smelter Reference List'!$F$4,$S814-4,0)))</f>
        <v/>
      </c>
      <c r="H814" s="247" t="str">
        <f ca="1">IF(ISERROR($S814),"",OFFSET('Smelter Reference List'!$G$4,$S814-4,0))</f>
        <v/>
      </c>
      <c r="I814" s="248" t="str">
        <f ca="1">IF(ISERROR($S814),"",OFFSET('Smelter Reference List'!$H$4,$S814-4,0))</f>
        <v/>
      </c>
      <c r="J814" s="248" t="str">
        <f ca="1">IF(ISERROR($S814),"",OFFSET('Smelter Reference List'!$I$4,$S814-4,0))</f>
        <v/>
      </c>
      <c r="K814" s="245"/>
      <c r="L814" s="245"/>
      <c r="M814" s="245"/>
      <c r="N814" s="245"/>
      <c r="O814" s="245"/>
      <c r="P814" s="245"/>
      <c r="Q814" s="246"/>
      <c r="R814" s="233"/>
      <c r="S814" s="234" t="e">
        <f>IF(C814="",NA(),MATCH($B814&amp;$C814,'Smelter Reference List'!$J:$J,0))</f>
        <v>#N/A</v>
      </c>
      <c r="T814" s="235"/>
      <c r="U814" s="235">
        <f t="shared" ca="1" si="24"/>
        <v>0</v>
      </c>
      <c r="V814" s="235"/>
      <c r="W814" s="235"/>
      <c r="Y814" s="228" t="str">
        <f t="shared" si="25"/>
        <v/>
      </c>
    </row>
    <row r="815" spans="1:25" s="228" customFormat="1" ht="20.399999999999999">
      <c r="A815" s="257"/>
      <c r="B815" s="232" t="str">
        <f>IF(LEN(A815)=0,"",INDEX('Smelter Reference List'!$A:$A,MATCH($A815,'Smelter Reference List'!$E:$E,0)))</f>
        <v/>
      </c>
      <c r="C815" s="297" t="str">
        <f>IF(LEN(A815)=0,"",INDEX('Smelter Reference List'!$C:$C,MATCH($A815,'Smelter Reference List'!$E:$E,0)))</f>
        <v/>
      </c>
      <c r="D815" s="161" t="str">
        <f ca="1">IF(ISERROR($S815),"",OFFSET('Smelter Reference List'!$C$4,$S815-4,0)&amp;"")</f>
        <v/>
      </c>
      <c r="E815" s="161" t="str">
        <f ca="1">IF(ISERROR($S815),"",OFFSET('Smelter Reference List'!$D$4,$S815-4,0)&amp;"")</f>
        <v/>
      </c>
      <c r="F815" s="161" t="str">
        <f ca="1">IF(ISERROR($S815),"",OFFSET('Smelter Reference List'!$E$4,$S815-4,0))</f>
        <v/>
      </c>
      <c r="G815" s="161" t="str">
        <f ca="1">IF(C815=$U$4,"Enter smelter details", IF(ISERROR($S815),"",OFFSET('Smelter Reference List'!$F$4,$S815-4,0)))</f>
        <v/>
      </c>
      <c r="H815" s="247" t="str">
        <f ca="1">IF(ISERROR($S815),"",OFFSET('Smelter Reference List'!$G$4,$S815-4,0))</f>
        <v/>
      </c>
      <c r="I815" s="248" t="str">
        <f ca="1">IF(ISERROR($S815),"",OFFSET('Smelter Reference List'!$H$4,$S815-4,0))</f>
        <v/>
      </c>
      <c r="J815" s="248" t="str">
        <f ca="1">IF(ISERROR($S815),"",OFFSET('Smelter Reference List'!$I$4,$S815-4,0))</f>
        <v/>
      </c>
      <c r="K815" s="245"/>
      <c r="L815" s="245"/>
      <c r="M815" s="245"/>
      <c r="N815" s="245"/>
      <c r="O815" s="245"/>
      <c r="P815" s="245"/>
      <c r="Q815" s="246"/>
      <c r="R815" s="233"/>
      <c r="S815" s="234" t="e">
        <f>IF(C815="",NA(),MATCH($B815&amp;$C815,'Smelter Reference List'!$J:$J,0))</f>
        <v>#N/A</v>
      </c>
      <c r="T815" s="235"/>
      <c r="U815" s="235">
        <f t="shared" ca="1" si="24"/>
        <v>0</v>
      </c>
      <c r="V815" s="235"/>
      <c r="W815" s="235"/>
      <c r="Y815" s="228" t="str">
        <f t="shared" si="25"/>
        <v/>
      </c>
    </row>
    <row r="816" spans="1:25" s="228" customFormat="1" ht="20.399999999999999">
      <c r="A816" s="257"/>
      <c r="B816" s="232" t="str">
        <f>IF(LEN(A816)=0,"",INDEX('Smelter Reference List'!$A:$A,MATCH($A816,'Smelter Reference List'!$E:$E,0)))</f>
        <v/>
      </c>
      <c r="C816" s="297" t="str">
        <f>IF(LEN(A816)=0,"",INDEX('Smelter Reference List'!$C:$C,MATCH($A816,'Smelter Reference List'!$E:$E,0)))</f>
        <v/>
      </c>
      <c r="D816" s="161" t="str">
        <f ca="1">IF(ISERROR($S816),"",OFFSET('Smelter Reference List'!$C$4,$S816-4,0)&amp;"")</f>
        <v/>
      </c>
      <c r="E816" s="161" t="str">
        <f ca="1">IF(ISERROR($S816),"",OFFSET('Smelter Reference List'!$D$4,$S816-4,0)&amp;"")</f>
        <v/>
      </c>
      <c r="F816" s="161" t="str">
        <f ca="1">IF(ISERROR($S816),"",OFFSET('Smelter Reference List'!$E$4,$S816-4,0))</f>
        <v/>
      </c>
      <c r="G816" s="161" t="str">
        <f ca="1">IF(C816=$U$4,"Enter smelter details", IF(ISERROR($S816),"",OFFSET('Smelter Reference List'!$F$4,$S816-4,0)))</f>
        <v/>
      </c>
      <c r="H816" s="247" t="str">
        <f ca="1">IF(ISERROR($S816),"",OFFSET('Smelter Reference List'!$G$4,$S816-4,0))</f>
        <v/>
      </c>
      <c r="I816" s="248" t="str">
        <f ca="1">IF(ISERROR($S816),"",OFFSET('Smelter Reference List'!$H$4,$S816-4,0))</f>
        <v/>
      </c>
      <c r="J816" s="248" t="str">
        <f ca="1">IF(ISERROR($S816),"",OFFSET('Smelter Reference List'!$I$4,$S816-4,0))</f>
        <v/>
      </c>
      <c r="K816" s="245"/>
      <c r="L816" s="245"/>
      <c r="M816" s="245"/>
      <c r="N816" s="245"/>
      <c r="O816" s="245"/>
      <c r="P816" s="245"/>
      <c r="Q816" s="246"/>
      <c r="R816" s="233"/>
      <c r="S816" s="234" t="e">
        <f>IF(C816="",NA(),MATCH($B816&amp;$C816,'Smelter Reference List'!$J:$J,0))</f>
        <v>#N/A</v>
      </c>
      <c r="T816" s="235"/>
      <c r="U816" s="235">
        <f t="shared" ca="1" si="24"/>
        <v>0</v>
      </c>
      <c r="V816" s="235"/>
      <c r="W816" s="235"/>
      <c r="Y816" s="228" t="str">
        <f t="shared" si="25"/>
        <v/>
      </c>
    </row>
    <row r="817" spans="1:25" s="228" customFormat="1" ht="20.399999999999999">
      <c r="A817" s="257"/>
      <c r="B817" s="232" t="str">
        <f>IF(LEN(A817)=0,"",INDEX('Smelter Reference List'!$A:$A,MATCH($A817,'Smelter Reference List'!$E:$E,0)))</f>
        <v/>
      </c>
      <c r="C817" s="297" t="str">
        <f>IF(LEN(A817)=0,"",INDEX('Smelter Reference List'!$C:$C,MATCH($A817,'Smelter Reference List'!$E:$E,0)))</f>
        <v/>
      </c>
      <c r="D817" s="161" t="str">
        <f ca="1">IF(ISERROR($S817),"",OFFSET('Smelter Reference List'!$C$4,$S817-4,0)&amp;"")</f>
        <v/>
      </c>
      <c r="E817" s="161" t="str">
        <f ca="1">IF(ISERROR($S817),"",OFFSET('Smelter Reference List'!$D$4,$S817-4,0)&amp;"")</f>
        <v/>
      </c>
      <c r="F817" s="161" t="str">
        <f ca="1">IF(ISERROR($S817),"",OFFSET('Smelter Reference List'!$E$4,$S817-4,0))</f>
        <v/>
      </c>
      <c r="G817" s="161" t="str">
        <f ca="1">IF(C817=$U$4,"Enter smelter details", IF(ISERROR($S817),"",OFFSET('Smelter Reference List'!$F$4,$S817-4,0)))</f>
        <v/>
      </c>
      <c r="H817" s="247" t="str">
        <f ca="1">IF(ISERROR($S817),"",OFFSET('Smelter Reference List'!$G$4,$S817-4,0))</f>
        <v/>
      </c>
      <c r="I817" s="248" t="str">
        <f ca="1">IF(ISERROR($S817),"",OFFSET('Smelter Reference List'!$H$4,$S817-4,0))</f>
        <v/>
      </c>
      <c r="J817" s="248" t="str">
        <f ca="1">IF(ISERROR($S817),"",OFFSET('Smelter Reference List'!$I$4,$S817-4,0))</f>
        <v/>
      </c>
      <c r="K817" s="245"/>
      <c r="L817" s="245"/>
      <c r="M817" s="245"/>
      <c r="N817" s="245"/>
      <c r="O817" s="245"/>
      <c r="P817" s="245"/>
      <c r="Q817" s="246"/>
      <c r="R817" s="233"/>
      <c r="S817" s="234" t="e">
        <f>IF(C817="",NA(),MATCH($B817&amp;$C817,'Smelter Reference List'!$J:$J,0))</f>
        <v>#N/A</v>
      </c>
      <c r="T817" s="235"/>
      <c r="U817" s="235">
        <f t="shared" ca="1" si="24"/>
        <v>0</v>
      </c>
      <c r="V817" s="235"/>
      <c r="W817" s="235"/>
      <c r="Y817" s="228" t="str">
        <f t="shared" si="25"/>
        <v/>
      </c>
    </row>
    <row r="818" spans="1:25" s="228" customFormat="1" ht="20.399999999999999">
      <c r="A818" s="257"/>
      <c r="B818" s="232" t="str">
        <f>IF(LEN(A818)=0,"",INDEX('Smelter Reference List'!$A:$A,MATCH($A818,'Smelter Reference List'!$E:$E,0)))</f>
        <v/>
      </c>
      <c r="C818" s="297" t="str">
        <f>IF(LEN(A818)=0,"",INDEX('Smelter Reference List'!$C:$C,MATCH($A818,'Smelter Reference List'!$E:$E,0)))</f>
        <v/>
      </c>
      <c r="D818" s="161" t="str">
        <f ca="1">IF(ISERROR($S818),"",OFFSET('Smelter Reference List'!$C$4,$S818-4,0)&amp;"")</f>
        <v/>
      </c>
      <c r="E818" s="161" t="str">
        <f ca="1">IF(ISERROR($S818),"",OFFSET('Smelter Reference List'!$D$4,$S818-4,0)&amp;"")</f>
        <v/>
      </c>
      <c r="F818" s="161" t="str">
        <f ca="1">IF(ISERROR($S818),"",OFFSET('Smelter Reference List'!$E$4,$S818-4,0))</f>
        <v/>
      </c>
      <c r="G818" s="161" t="str">
        <f ca="1">IF(C818=$U$4,"Enter smelter details", IF(ISERROR($S818),"",OFFSET('Smelter Reference List'!$F$4,$S818-4,0)))</f>
        <v/>
      </c>
      <c r="H818" s="247" t="str">
        <f ca="1">IF(ISERROR($S818),"",OFFSET('Smelter Reference List'!$G$4,$S818-4,0))</f>
        <v/>
      </c>
      <c r="I818" s="248" t="str">
        <f ca="1">IF(ISERROR($S818),"",OFFSET('Smelter Reference List'!$H$4,$S818-4,0))</f>
        <v/>
      </c>
      <c r="J818" s="248" t="str">
        <f ca="1">IF(ISERROR($S818),"",OFFSET('Smelter Reference List'!$I$4,$S818-4,0))</f>
        <v/>
      </c>
      <c r="K818" s="245"/>
      <c r="L818" s="245"/>
      <c r="M818" s="245"/>
      <c r="N818" s="245"/>
      <c r="O818" s="245"/>
      <c r="P818" s="245"/>
      <c r="Q818" s="246"/>
      <c r="R818" s="233"/>
      <c r="S818" s="234" t="e">
        <f>IF(C818="",NA(),MATCH($B818&amp;$C818,'Smelter Reference List'!$J:$J,0))</f>
        <v>#N/A</v>
      </c>
      <c r="T818" s="235"/>
      <c r="U818" s="235">
        <f t="shared" ca="1" si="24"/>
        <v>0</v>
      </c>
      <c r="V818" s="235"/>
      <c r="W818" s="235"/>
      <c r="Y818" s="228" t="str">
        <f t="shared" si="25"/>
        <v/>
      </c>
    </row>
    <row r="819" spans="1:25" s="228" customFormat="1" ht="20.399999999999999">
      <c r="A819" s="257"/>
      <c r="B819" s="232" t="str">
        <f>IF(LEN(A819)=0,"",INDEX('Smelter Reference List'!$A:$A,MATCH($A819,'Smelter Reference List'!$E:$E,0)))</f>
        <v/>
      </c>
      <c r="C819" s="297" t="str">
        <f>IF(LEN(A819)=0,"",INDEX('Smelter Reference List'!$C:$C,MATCH($A819,'Smelter Reference List'!$E:$E,0)))</f>
        <v/>
      </c>
      <c r="D819" s="161" t="str">
        <f ca="1">IF(ISERROR($S819),"",OFFSET('Smelter Reference List'!$C$4,$S819-4,0)&amp;"")</f>
        <v/>
      </c>
      <c r="E819" s="161" t="str">
        <f ca="1">IF(ISERROR($S819),"",OFFSET('Smelter Reference List'!$D$4,$S819-4,0)&amp;"")</f>
        <v/>
      </c>
      <c r="F819" s="161" t="str">
        <f ca="1">IF(ISERROR($S819),"",OFFSET('Smelter Reference List'!$E$4,$S819-4,0))</f>
        <v/>
      </c>
      <c r="G819" s="161" t="str">
        <f ca="1">IF(C819=$U$4,"Enter smelter details", IF(ISERROR($S819),"",OFFSET('Smelter Reference List'!$F$4,$S819-4,0)))</f>
        <v/>
      </c>
      <c r="H819" s="247" t="str">
        <f ca="1">IF(ISERROR($S819),"",OFFSET('Smelter Reference List'!$G$4,$S819-4,0))</f>
        <v/>
      </c>
      <c r="I819" s="248" t="str">
        <f ca="1">IF(ISERROR($S819),"",OFFSET('Smelter Reference List'!$H$4,$S819-4,0))</f>
        <v/>
      </c>
      <c r="J819" s="248" t="str">
        <f ca="1">IF(ISERROR($S819),"",OFFSET('Smelter Reference List'!$I$4,$S819-4,0))</f>
        <v/>
      </c>
      <c r="K819" s="245"/>
      <c r="L819" s="245"/>
      <c r="M819" s="245"/>
      <c r="N819" s="245"/>
      <c r="O819" s="245"/>
      <c r="P819" s="245"/>
      <c r="Q819" s="246"/>
      <c r="R819" s="233"/>
      <c r="S819" s="234" t="e">
        <f>IF(C819="",NA(),MATCH($B819&amp;$C819,'Smelter Reference List'!$J:$J,0))</f>
        <v>#N/A</v>
      </c>
      <c r="T819" s="235"/>
      <c r="U819" s="235">
        <f t="shared" ca="1" si="24"/>
        <v>0</v>
      </c>
      <c r="V819" s="235"/>
      <c r="W819" s="235"/>
      <c r="Y819" s="228" t="str">
        <f t="shared" si="25"/>
        <v/>
      </c>
    </row>
    <row r="820" spans="1:25" s="228" customFormat="1" ht="20.399999999999999">
      <c r="A820" s="257"/>
      <c r="B820" s="232" t="str">
        <f>IF(LEN(A820)=0,"",INDEX('Smelter Reference List'!$A:$A,MATCH($A820,'Smelter Reference List'!$E:$E,0)))</f>
        <v/>
      </c>
      <c r="C820" s="297" t="str">
        <f>IF(LEN(A820)=0,"",INDEX('Smelter Reference List'!$C:$C,MATCH($A820,'Smelter Reference List'!$E:$E,0)))</f>
        <v/>
      </c>
      <c r="D820" s="161" t="str">
        <f ca="1">IF(ISERROR($S820),"",OFFSET('Smelter Reference List'!$C$4,$S820-4,0)&amp;"")</f>
        <v/>
      </c>
      <c r="E820" s="161" t="str">
        <f ca="1">IF(ISERROR($S820),"",OFFSET('Smelter Reference List'!$D$4,$S820-4,0)&amp;"")</f>
        <v/>
      </c>
      <c r="F820" s="161" t="str">
        <f ca="1">IF(ISERROR($S820),"",OFFSET('Smelter Reference List'!$E$4,$S820-4,0))</f>
        <v/>
      </c>
      <c r="G820" s="161" t="str">
        <f ca="1">IF(C820=$U$4,"Enter smelter details", IF(ISERROR($S820),"",OFFSET('Smelter Reference List'!$F$4,$S820-4,0)))</f>
        <v/>
      </c>
      <c r="H820" s="247" t="str">
        <f ca="1">IF(ISERROR($S820),"",OFFSET('Smelter Reference List'!$G$4,$S820-4,0))</f>
        <v/>
      </c>
      <c r="I820" s="248" t="str">
        <f ca="1">IF(ISERROR($S820),"",OFFSET('Smelter Reference List'!$H$4,$S820-4,0))</f>
        <v/>
      </c>
      <c r="J820" s="248" t="str">
        <f ca="1">IF(ISERROR($S820),"",OFFSET('Smelter Reference List'!$I$4,$S820-4,0))</f>
        <v/>
      </c>
      <c r="K820" s="245"/>
      <c r="L820" s="245"/>
      <c r="M820" s="245"/>
      <c r="N820" s="245"/>
      <c r="O820" s="245"/>
      <c r="P820" s="245"/>
      <c r="Q820" s="246"/>
      <c r="R820" s="233"/>
      <c r="S820" s="234" t="e">
        <f>IF(C820="",NA(),MATCH($B820&amp;$C820,'Smelter Reference List'!$J:$J,0))</f>
        <v>#N/A</v>
      </c>
      <c r="T820" s="235"/>
      <c r="U820" s="235">
        <f t="shared" ca="1" si="24"/>
        <v>0</v>
      </c>
      <c r="V820" s="235"/>
      <c r="W820" s="235"/>
      <c r="Y820" s="228" t="str">
        <f t="shared" si="25"/>
        <v/>
      </c>
    </row>
    <row r="821" spans="1:25" s="228" customFormat="1" ht="20.399999999999999">
      <c r="A821" s="257"/>
      <c r="B821" s="232" t="str">
        <f>IF(LEN(A821)=0,"",INDEX('Smelter Reference List'!$A:$A,MATCH($A821,'Smelter Reference List'!$E:$E,0)))</f>
        <v/>
      </c>
      <c r="C821" s="297" t="str">
        <f>IF(LEN(A821)=0,"",INDEX('Smelter Reference List'!$C:$C,MATCH($A821,'Smelter Reference List'!$E:$E,0)))</f>
        <v/>
      </c>
      <c r="D821" s="161" t="str">
        <f ca="1">IF(ISERROR($S821),"",OFFSET('Smelter Reference List'!$C$4,$S821-4,0)&amp;"")</f>
        <v/>
      </c>
      <c r="E821" s="161" t="str">
        <f ca="1">IF(ISERROR($S821),"",OFFSET('Smelter Reference List'!$D$4,$S821-4,0)&amp;"")</f>
        <v/>
      </c>
      <c r="F821" s="161" t="str">
        <f ca="1">IF(ISERROR($S821),"",OFFSET('Smelter Reference List'!$E$4,$S821-4,0))</f>
        <v/>
      </c>
      <c r="G821" s="161" t="str">
        <f ca="1">IF(C821=$U$4,"Enter smelter details", IF(ISERROR($S821),"",OFFSET('Smelter Reference List'!$F$4,$S821-4,0)))</f>
        <v/>
      </c>
      <c r="H821" s="247" t="str">
        <f ca="1">IF(ISERROR($S821),"",OFFSET('Smelter Reference List'!$G$4,$S821-4,0))</f>
        <v/>
      </c>
      <c r="I821" s="248" t="str">
        <f ca="1">IF(ISERROR($S821),"",OFFSET('Smelter Reference List'!$H$4,$S821-4,0))</f>
        <v/>
      </c>
      <c r="J821" s="248" t="str">
        <f ca="1">IF(ISERROR($S821),"",OFFSET('Smelter Reference List'!$I$4,$S821-4,0))</f>
        <v/>
      </c>
      <c r="K821" s="245"/>
      <c r="L821" s="245"/>
      <c r="M821" s="245"/>
      <c r="N821" s="245"/>
      <c r="O821" s="245"/>
      <c r="P821" s="245"/>
      <c r="Q821" s="246"/>
      <c r="R821" s="233"/>
      <c r="S821" s="234" t="e">
        <f>IF(C821="",NA(),MATCH($B821&amp;$C821,'Smelter Reference List'!$J:$J,0))</f>
        <v>#N/A</v>
      </c>
      <c r="T821" s="235"/>
      <c r="U821" s="235">
        <f t="shared" ca="1" si="24"/>
        <v>0</v>
      </c>
      <c r="V821" s="235"/>
      <c r="W821" s="235"/>
      <c r="Y821" s="228" t="str">
        <f t="shared" si="25"/>
        <v/>
      </c>
    </row>
    <row r="822" spans="1:25" s="228" customFormat="1" ht="20.399999999999999">
      <c r="A822" s="257"/>
      <c r="B822" s="232" t="str">
        <f>IF(LEN(A822)=0,"",INDEX('Smelter Reference List'!$A:$A,MATCH($A822,'Smelter Reference List'!$E:$E,0)))</f>
        <v/>
      </c>
      <c r="C822" s="297" t="str">
        <f>IF(LEN(A822)=0,"",INDEX('Smelter Reference List'!$C:$C,MATCH($A822,'Smelter Reference List'!$E:$E,0)))</f>
        <v/>
      </c>
      <c r="D822" s="161" t="str">
        <f ca="1">IF(ISERROR($S822),"",OFFSET('Smelter Reference List'!$C$4,$S822-4,0)&amp;"")</f>
        <v/>
      </c>
      <c r="E822" s="161" t="str">
        <f ca="1">IF(ISERROR($S822),"",OFFSET('Smelter Reference List'!$D$4,$S822-4,0)&amp;"")</f>
        <v/>
      </c>
      <c r="F822" s="161" t="str">
        <f ca="1">IF(ISERROR($S822),"",OFFSET('Smelter Reference List'!$E$4,$S822-4,0))</f>
        <v/>
      </c>
      <c r="G822" s="161" t="str">
        <f ca="1">IF(C822=$U$4,"Enter smelter details", IF(ISERROR($S822),"",OFFSET('Smelter Reference List'!$F$4,$S822-4,0)))</f>
        <v/>
      </c>
      <c r="H822" s="247" t="str">
        <f ca="1">IF(ISERROR($S822),"",OFFSET('Smelter Reference List'!$G$4,$S822-4,0))</f>
        <v/>
      </c>
      <c r="I822" s="248" t="str">
        <f ca="1">IF(ISERROR($S822),"",OFFSET('Smelter Reference List'!$H$4,$S822-4,0))</f>
        <v/>
      </c>
      <c r="J822" s="248" t="str">
        <f ca="1">IF(ISERROR($S822),"",OFFSET('Smelter Reference List'!$I$4,$S822-4,0))</f>
        <v/>
      </c>
      <c r="K822" s="245"/>
      <c r="L822" s="245"/>
      <c r="M822" s="245"/>
      <c r="N822" s="245"/>
      <c r="O822" s="245"/>
      <c r="P822" s="245"/>
      <c r="Q822" s="246"/>
      <c r="R822" s="233"/>
      <c r="S822" s="234" t="e">
        <f>IF(C822="",NA(),MATCH($B822&amp;$C822,'Smelter Reference List'!$J:$J,0))</f>
        <v>#N/A</v>
      </c>
      <c r="T822" s="235"/>
      <c r="U822" s="235">
        <f t="shared" ca="1" si="24"/>
        <v>0</v>
      </c>
      <c r="V822" s="235"/>
      <c r="W822" s="235"/>
      <c r="Y822" s="228" t="str">
        <f t="shared" si="25"/>
        <v/>
      </c>
    </row>
    <row r="823" spans="1:25" s="228" customFormat="1" ht="20.399999999999999">
      <c r="A823" s="257"/>
      <c r="B823" s="232" t="str">
        <f>IF(LEN(A823)=0,"",INDEX('Smelter Reference List'!$A:$A,MATCH($A823,'Smelter Reference List'!$E:$E,0)))</f>
        <v/>
      </c>
      <c r="C823" s="297" t="str">
        <f>IF(LEN(A823)=0,"",INDEX('Smelter Reference List'!$C:$C,MATCH($A823,'Smelter Reference List'!$E:$E,0)))</f>
        <v/>
      </c>
      <c r="D823" s="161" t="str">
        <f ca="1">IF(ISERROR($S823),"",OFFSET('Smelter Reference List'!$C$4,$S823-4,0)&amp;"")</f>
        <v/>
      </c>
      <c r="E823" s="161" t="str">
        <f ca="1">IF(ISERROR($S823),"",OFFSET('Smelter Reference List'!$D$4,$S823-4,0)&amp;"")</f>
        <v/>
      </c>
      <c r="F823" s="161" t="str">
        <f ca="1">IF(ISERROR($S823),"",OFFSET('Smelter Reference List'!$E$4,$S823-4,0))</f>
        <v/>
      </c>
      <c r="G823" s="161" t="str">
        <f ca="1">IF(C823=$U$4,"Enter smelter details", IF(ISERROR($S823),"",OFFSET('Smelter Reference List'!$F$4,$S823-4,0)))</f>
        <v/>
      </c>
      <c r="H823" s="247" t="str">
        <f ca="1">IF(ISERROR($S823),"",OFFSET('Smelter Reference List'!$G$4,$S823-4,0))</f>
        <v/>
      </c>
      <c r="I823" s="248" t="str">
        <f ca="1">IF(ISERROR($S823),"",OFFSET('Smelter Reference List'!$H$4,$S823-4,0))</f>
        <v/>
      </c>
      <c r="J823" s="248" t="str">
        <f ca="1">IF(ISERROR($S823),"",OFFSET('Smelter Reference List'!$I$4,$S823-4,0))</f>
        <v/>
      </c>
      <c r="K823" s="245"/>
      <c r="L823" s="245"/>
      <c r="M823" s="245"/>
      <c r="N823" s="245"/>
      <c r="O823" s="245"/>
      <c r="P823" s="245"/>
      <c r="Q823" s="246"/>
      <c r="R823" s="233"/>
      <c r="S823" s="234" t="e">
        <f>IF(C823="",NA(),MATCH($B823&amp;$C823,'Smelter Reference List'!$J:$J,0))</f>
        <v>#N/A</v>
      </c>
      <c r="T823" s="235"/>
      <c r="U823" s="235">
        <f t="shared" ca="1" si="24"/>
        <v>0</v>
      </c>
      <c r="V823" s="235"/>
      <c r="W823" s="235"/>
      <c r="Y823" s="228" t="str">
        <f t="shared" si="25"/>
        <v/>
      </c>
    </row>
    <row r="824" spans="1:25" s="228" customFormat="1" ht="20.399999999999999">
      <c r="A824" s="257"/>
      <c r="B824" s="232" t="str">
        <f>IF(LEN(A824)=0,"",INDEX('Smelter Reference List'!$A:$A,MATCH($A824,'Smelter Reference List'!$E:$E,0)))</f>
        <v/>
      </c>
      <c r="C824" s="297" t="str">
        <f>IF(LEN(A824)=0,"",INDEX('Smelter Reference List'!$C:$C,MATCH($A824,'Smelter Reference List'!$E:$E,0)))</f>
        <v/>
      </c>
      <c r="D824" s="161" t="str">
        <f ca="1">IF(ISERROR($S824),"",OFFSET('Smelter Reference List'!$C$4,$S824-4,0)&amp;"")</f>
        <v/>
      </c>
      <c r="E824" s="161" t="str">
        <f ca="1">IF(ISERROR($S824),"",OFFSET('Smelter Reference List'!$D$4,$S824-4,0)&amp;"")</f>
        <v/>
      </c>
      <c r="F824" s="161" t="str">
        <f ca="1">IF(ISERROR($S824),"",OFFSET('Smelter Reference List'!$E$4,$S824-4,0))</f>
        <v/>
      </c>
      <c r="G824" s="161" t="str">
        <f ca="1">IF(C824=$U$4,"Enter smelter details", IF(ISERROR($S824),"",OFFSET('Smelter Reference List'!$F$4,$S824-4,0)))</f>
        <v/>
      </c>
      <c r="H824" s="247" t="str">
        <f ca="1">IF(ISERROR($S824),"",OFFSET('Smelter Reference List'!$G$4,$S824-4,0))</f>
        <v/>
      </c>
      <c r="I824" s="248" t="str">
        <f ca="1">IF(ISERROR($S824),"",OFFSET('Smelter Reference List'!$H$4,$S824-4,0))</f>
        <v/>
      </c>
      <c r="J824" s="248" t="str">
        <f ca="1">IF(ISERROR($S824),"",OFFSET('Smelter Reference List'!$I$4,$S824-4,0))</f>
        <v/>
      </c>
      <c r="K824" s="245"/>
      <c r="L824" s="245"/>
      <c r="M824" s="245"/>
      <c r="N824" s="245"/>
      <c r="O824" s="245"/>
      <c r="P824" s="245"/>
      <c r="Q824" s="246"/>
      <c r="R824" s="233"/>
      <c r="S824" s="234" t="e">
        <f>IF(C824="",NA(),MATCH($B824&amp;$C824,'Smelter Reference List'!$J:$J,0))</f>
        <v>#N/A</v>
      </c>
      <c r="T824" s="235"/>
      <c r="U824" s="235">
        <f t="shared" ref="U824:U887" ca="1" si="26">IF(AND(C824="Smelter not listed",OR(LEN(D824)=0,LEN(E824)=0)),1,0)</f>
        <v>0</v>
      </c>
      <c r="V824" s="235"/>
      <c r="W824" s="235"/>
      <c r="Y824" s="228" t="str">
        <f t="shared" ref="Y824:Y887" si="27">B824&amp;C824</f>
        <v/>
      </c>
    </row>
    <row r="825" spans="1:25" s="228" customFormat="1" ht="20.399999999999999">
      <c r="A825" s="257"/>
      <c r="B825" s="232" t="str">
        <f>IF(LEN(A825)=0,"",INDEX('Smelter Reference List'!$A:$A,MATCH($A825,'Smelter Reference List'!$E:$E,0)))</f>
        <v/>
      </c>
      <c r="C825" s="297" t="str">
        <f>IF(LEN(A825)=0,"",INDEX('Smelter Reference List'!$C:$C,MATCH($A825,'Smelter Reference List'!$E:$E,0)))</f>
        <v/>
      </c>
      <c r="D825" s="161" t="str">
        <f ca="1">IF(ISERROR($S825),"",OFFSET('Smelter Reference List'!$C$4,$S825-4,0)&amp;"")</f>
        <v/>
      </c>
      <c r="E825" s="161" t="str">
        <f ca="1">IF(ISERROR($S825),"",OFFSET('Smelter Reference List'!$D$4,$S825-4,0)&amp;"")</f>
        <v/>
      </c>
      <c r="F825" s="161" t="str">
        <f ca="1">IF(ISERROR($S825),"",OFFSET('Smelter Reference List'!$E$4,$S825-4,0))</f>
        <v/>
      </c>
      <c r="G825" s="161" t="str">
        <f ca="1">IF(C825=$U$4,"Enter smelter details", IF(ISERROR($S825),"",OFFSET('Smelter Reference List'!$F$4,$S825-4,0)))</f>
        <v/>
      </c>
      <c r="H825" s="247" t="str">
        <f ca="1">IF(ISERROR($S825),"",OFFSET('Smelter Reference List'!$G$4,$S825-4,0))</f>
        <v/>
      </c>
      <c r="I825" s="248" t="str">
        <f ca="1">IF(ISERROR($S825),"",OFFSET('Smelter Reference List'!$H$4,$S825-4,0))</f>
        <v/>
      </c>
      <c r="J825" s="248" t="str">
        <f ca="1">IF(ISERROR($S825),"",OFFSET('Smelter Reference List'!$I$4,$S825-4,0))</f>
        <v/>
      </c>
      <c r="K825" s="245"/>
      <c r="L825" s="245"/>
      <c r="M825" s="245"/>
      <c r="N825" s="245"/>
      <c r="O825" s="245"/>
      <c r="P825" s="245"/>
      <c r="Q825" s="246"/>
      <c r="R825" s="233"/>
      <c r="S825" s="234" t="e">
        <f>IF(C825="",NA(),MATCH($B825&amp;$C825,'Smelter Reference List'!$J:$J,0))</f>
        <v>#N/A</v>
      </c>
      <c r="T825" s="235"/>
      <c r="U825" s="235">
        <f t="shared" ca="1" si="26"/>
        <v>0</v>
      </c>
      <c r="V825" s="235"/>
      <c r="W825" s="235"/>
      <c r="Y825" s="228" t="str">
        <f t="shared" si="27"/>
        <v/>
      </c>
    </row>
    <row r="826" spans="1:25" s="228" customFormat="1" ht="20.399999999999999">
      <c r="A826" s="257"/>
      <c r="B826" s="232" t="str">
        <f>IF(LEN(A826)=0,"",INDEX('Smelter Reference List'!$A:$A,MATCH($A826,'Smelter Reference List'!$E:$E,0)))</f>
        <v/>
      </c>
      <c r="C826" s="297" t="str">
        <f>IF(LEN(A826)=0,"",INDEX('Smelter Reference List'!$C:$C,MATCH($A826,'Smelter Reference List'!$E:$E,0)))</f>
        <v/>
      </c>
      <c r="D826" s="161" t="str">
        <f ca="1">IF(ISERROR($S826),"",OFFSET('Smelter Reference List'!$C$4,$S826-4,0)&amp;"")</f>
        <v/>
      </c>
      <c r="E826" s="161" t="str">
        <f ca="1">IF(ISERROR($S826),"",OFFSET('Smelter Reference List'!$D$4,$S826-4,0)&amp;"")</f>
        <v/>
      </c>
      <c r="F826" s="161" t="str">
        <f ca="1">IF(ISERROR($S826),"",OFFSET('Smelter Reference List'!$E$4,$S826-4,0))</f>
        <v/>
      </c>
      <c r="G826" s="161" t="str">
        <f ca="1">IF(C826=$U$4,"Enter smelter details", IF(ISERROR($S826),"",OFFSET('Smelter Reference List'!$F$4,$S826-4,0)))</f>
        <v/>
      </c>
      <c r="H826" s="247" t="str">
        <f ca="1">IF(ISERROR($S826),"",OFFSET('Smelter Reference List'!$G$4,$S826-4,0))</f>
        <v/>
      </c>
      <c r="I826" s="248" t="str">
        <f ca="1">IF(ISERROR($S826),"",OFFSET('Smelter Reference List'!$H$4,$S826-4,0))</f>
        <v/>
      </c>
      <c r="J826" s="248" t="str">
        <f ca="1">IF(ISERROR($S826),"",OFFSET('Smelter Reference List'!$I$4,$S826-4,0))</f>
        <v/>
      </c>
      <c r="K826" s="245"/>
      <c r="L826" s="245"/>
      <c r="M826" s="245"/>
      <c r="N826" s="245"/>
      <c r="O826" s="245"/>
      <c r="P826" s="245"/>
      <c r="Q826" s="246"/>
      <c r="R826" s="233"/>
      <c r="S826" s="234" t="e">
        <f>IF(C826="",NA(),MATCH($B826&amp;$C826,'Smelter Reference List'!$J:$J,0))</f>
        <v>#N/A</v>
      </c>
      <c r="T826" s="235"/>
      <c r="U826" s="235">
        <f t="shared" ca="1" si="26"/>
        <v>0</v>
      </c>
      <c r="V826" s="235"/>
      <c r="W826" s="235"/>
      <c r="Y826" s="228" t="str">
        <f t="shared" si="27"/>
        <v/>
      </c>
    </row>
    <row r="827" spans="1:25" s="228" customFormat="1" ht="20.399999999999999">
      <c r="A827" s="257"/>
      <c r="B827" s="232" t="str">
        <f>IF(LEN(A827)=0,"",INDEX('Smelter Reference List'!$A:$A,MATCH($A827,'Smelter Reference List'!$E:$E,0)))</f>
        <v/>
      </c>
      <c r="C827" s="297" t="str">
        <f>IF(LEN(A827)=0,"",INDEX('Smelter Reference List'!$C:$C,MATCH($A827,'Smelter Reference List'!$E:$E,0)))</f>
        <v/>
      </c>
      <c r="D827" s="161" t="str">
        <f ca="1">IF(ISERROR($S827),"",OFFSET('Smelter Reference List'!$C$4,$S827-4,0)&amp;"")</f>
        <v/>
      </c>
      <c r="E827" s="161" t="str">
        <f ca="1">IF(ISERROR($S827),"",OFFSET('Smelter Reference List'!$D$4,$S827-4,0)&amp;"")</f>
        <v/>
      </c>
      <c r="F827" s="161" t="str">
        <f ca="1">IF(ISERROR($S827),"",OFFSET('Smelter Reference List'!$E$4,$S827-4,0))</f>
        <v/>
      </c>
      <c r="G827" s="161" t="str">
        <f ca="1">IF(C827=$U$4,"Enter smelter details", IF(ISERROR($S827),"",OFFSET('Smelter Reference List'!$F$4,$S827-4,0)))</f>
        <v/>
      </c>
      <c r="H827" s="247" t="str">
        <f ca="1">IF(ISERROR($S827),"",OFFSET('Smelter Reference List'!$G$4,$S827-4,0))</f>
        <v/>
      </c>
      <c r="I827" s="248" t="str">
        <f ca="1">IF(ISERROR($S827),"",OFFSET('Smelter Reference List'!$H$4,$S827-4,0))</f>
        <v/>
      </c>
      <c r="J827" s="248" t="str">
        <f ca="1">IF(ISERROR($S827),"",OFFSET('Smelter Reference List'!$I$4,$S827-4,0))</f>
        <v/>
      </c>
      <c r="K827" s="245"/>
      <c r="L827" s="245"/>
      <c r="M827" s="245"/>
      <c r="N827" s="245"/>
      <c r="O827" s="245"/>
      <c r="P827" s="245"/>
      <c r="Q827" s="246"/>
      <c r="R827" s="233"/>
      <c r="S827" s="234" t="e">
        <f>IF(C827="",NA(),MATCH($B827&amp;$C827,'Smelter Reference List'!$J:$J,0))</f>
        <v>#N/A</v>
      </c>
      <c r="T827" s="235"/>
      <c r="U827" s="235">
        <f t="shared" ca="1" si="26"/>
        <v>0</v>
      </c>
      <c r="V827" s="235"/>
      <c r="W827" s="235"/>
      <c r="Y827" s="228" t="str">
        <f t="shared" si="27"/>
        <v/>
      </c>
    </row>
    <row r="828" spans="1:25" s="228" customFormat="1" ht="20.399999999999999">
      <c r="A828" s="257"/>
      <c r="B828" s="232" t="str">
        <f>IF(LEN(A828)=0,"",INDEX('Smelter Reference List'!$A:$A,MATCH($A828,'Smelter Reference List'!$E:$E,0)))</f>
        <v/>
      </c>
      <c r="C828" s="297" t="str">
        <f>IF(LEN(A828)=0,"",INDEX('Smelter Reference List'!$C:$C,MATCH($A828,'Smelter Reference List'!$E:$E,0)))</f>
        <v/>
      </c>
      <c r="D828" s="161" t="str">
        <f ca="1">IF(ISERROR($S828),"",OFFSET('Smelter Reference List'!$C$4,$S828-4,0)&amp;"")</f>
        <v/>
      </c>
      <c r="E828" s="161" t="str">
        <f ca="1">IF(ISERROR($S828),"",OFFSET('Smelter Reference List'!$D$4,$S828-4,0)&amp;"")</f>
        <v/>
      </c>
      <c r="F828" s="161" t="str">
        <f ca="1">IF(ISERROR($S828),"",OFFSET('Smelter Reference List'!$E$4,$S828-4,0))</f>
        <v/>
      </c>
      <c r="G828" s="161" t="str">
        <f ca="1">IF(C828=$U$4,"Enter smelter details", IF(ISERROR($S828),"",OFFSET('Smelter Reference List'!$F$4,$S828-4,0)))</f>
        <v/>
      </c>
      <c r="H828" s="247" t="str">
        <f ca="1">IF(ISERROR($S828),"",OFFSET('Smelter Reference List'!$G$4,$S828-4,0))</f>
        <v/>
      </c>
      <c r="I828" s="248" t="str">
        <f ca="1">IF(ISERROR($S828),"",OFFSET('Smelter Reference List'!$H$4,$S828-4,0))</f>
        <v/>
      </c>
      <c r="J828" s="248" t="str">
        <f ca="1">IF(ISERROR($S828),"",OFFSET('Smelter Reference List'!$I$4,$S828-4,0))</f>
        <v/>
      </c>
      <c r="K828" s="245"/>
      <c r="L828" s="245"/>
      <c r="M828" s="245"/>
      <c r="N828" s="245"/>
      <c r="O828" s="245"/>
      <c r="P828" s="245"/>
      <c r="Q828" s="246"/>
      <c r="R828" s="233"/>
      <c r="S828" s="234" t="e">
        <f>IF(C828="",NA(),MATCH($B828&amp;$C828,'Smelter Reference List'!$J:$J,0))</f>
        <v>#N/A</v>
      </c>
      <c r="T828" s="235"/>
      <c r="U828" s="235">
        <f t="shared" ca="1" si="26"/>
        <v>0</v>
      </c>
      <c r="V828" s="235"/>
      <c r="W828" s="235"/>
      <c r="Y828" s="228" t="str">
        <f t="shared" si="27"/>
        <v/>
      </c>
    </row>
    <row r="829" spans="1:25" s="228" customFormat="1" ht="20.399999999999999">
      <c r="A829" s="257"/>
      <c r="B829" s="232" t="str">
        <f>IF(LEN(A829)=0,"",INDEX('Smelter Reference List'!$A:$A,MATCH($A829,'Smelter Reference List'!$E:$E,0)))</f>
        <v/>
      </c>
      <c r="C829" s="297" t="str">
        <f>IF(LEN(A829)=0,"",INDEX('Smelter Reference List'!$C:$C,MATCH($A829,'Smelter Reference List'!$E:$E,0)))</f>
        <v/>
      </c>
      <c r="D829" s="161" t="str">
        <f ca="1">IF(ISERROR($S829),"",OFFSET('Smelter Reference List'!$C$4,$S829-4,0)&amp;"")</f>
        <v/>
      </c>
      <c r="E829" s="161" t="str">
        <f ca="1">IF(ISERROR($S829),"",OFFSET('Smelter Reference List'!$D$4,$S829-4,0)&amp;"")</f>
        <v/>
      </c>
      <c r="F829" s="161" t="str">
        <f ca="1">IF(ISERROR($S829),"",OFFSET('Smelter Reference List'!$E$4,$S829-4,0))</f>
        <v/>
      </c>
      <c r="G829" s="161" t="str">
        <f ca="1">IF(C829=$U$4,"Enter smelter details", IF(ISERROR($S829),"",OFFSET('Smelter Reference List'!$F$4,$S829-4,0)))</f>
        <v/>
      </c>
      <c r="H829" s="247" t="str">
        <f ca="1">IF(ISERROR($S829),"",OFFSET('Smelter Reference List'!$G$4,$S829-4,0))</f>
        <v/>
      </c>
      <c r="I829" s="248" t="str">
        <f ca="1">IF(ISERROR($S829),"",OFFSET('Smelter Reference List'!$H$4,$S829-4,0))</f>
        <v/>
      </c>
      <c r="J829" s="248" t="str">
        <f ca="1">IF(ISERROR($S829),"",OFFSET('Smelter Reference List'!$I$4,$S829-4,0))</f>
        <v/>
      </c>
      <c r="K829" s="245"/>
      <c r="L829" s="245"/>
      <c r="M829" s="245"/>
      <c r="N829" s="245"/>
      <c r="O829" s="245"/>
      <c r="P829" s="245"/>
      <c r="Q829" s="246"/>
      <c r="R829" s="233"/>
      <c r="S829" s="234" t="e">
        <f>IF(C829="",NA(),MATCH($B829&amp;$C829,'Smelter Reference List'!$J:$J,0))</f>
        <v>#N/A</v>
      </c>
      <c r="T829" s="235"/>
      <c r="U829" s="235">
        <f t="shared" ca="1" si="26"/>
        <v>0</v>
      </c>
      <c r="V829" s="235"/>
      <c r="W829" s="235"/>
      <c r="Y829" s="228" t="str">
        <f t="shared" si="27"/>
        <v/>
      </c>
    </row>
    <row r="830" spans="1:25" s="228" customFormat="1" ht="20.399999999999999">
      <c r="A830" s="257"/>
      <c r="B830" s="232" t="str">
        <f>IF(LEN(A830)=0,"",INDEX('Smelter Reference List'!$A:$A,MATCH($A830,'Smelter Reference List'!$E:$E,0)))</f>
        <v/>
      </c>
      <c r="C830" s="297" t="str">
        <f>IF(LEN(A830)=0,"",INDEX('Smelter Reference List'!$C:$C,MATCH($A830,'Smelter Reference List'!$E:$E,0)))</f>
        <v/>
      </c>
      <c r="D830" s="161" t="str">
        <f ca="1">IF(ISERROR($S830),"",OFFSET('Smelter Reference List'!$C$4,$S830-4,0)&amp;"")</f>
        <v/>
      </c>
      <c r="E830" s="161" t="str">
        <f ca="1">IF(ISERROR($S830),"",OFFSET('Smelter Reference List'!$D$4,$S830-4,0)&amp;"")</f>
        <v/>
      </c>
      <c r="F830" s="161" t="str">
        <f ca="1">IF(ISERROR($S830),"",OFFSET('Smelter Reference List'!$E$4,$S830-4,0))</f>
        <v/>
      </c>
      <c r="G830" s="161" t="str">
        <f ca="1">IF(C830=$U$4,"Enter smelter details", IF(ISERROR($S830),"",OFFSET('Smelter Reference List'!$F$4,$S830-4,0)))</f>
        <v/>
      </c>
      <c r="H830" s="247" t="str">
        <f ca="1">IF(ISERROR($S830),"",OFFSET('Smelter Reference List'!$G$4,$S830-4,0))</f>
        <v/>
      </c>
      <c r="I830" s="248" t="str">
        <f ca="1">IF(ISERROR($S830),"",OFFSET('Smelter Reference List'!$H$4,$S830-4,0))</f>
        <v/>
      </c>
      <c r="J830" s="248" t="str">
        <f ca="1">IF(ISERROR($S830),"",OFFSET('Smelter Reference List'!$I$4,$S830-4,0))</f>
        <v/>
      </c>
      <c r="K830" s="245"/>
      <c r="L830" s="245"/>
      <c r="M830" s="245"/>
      <c r="N830" s="245"/>
      <c r="O830" s="245"/>
      <c r="P830" s="245"/>
      <c r="Q830" s="246"/>
      <c r="R830" s="233"/>
      <c r="S830" s="234" t="e">
        <f>IF(C830="",NA(),MATCH($B830&amp;$C830,'Smelter Reference List'!$J:$J,0))</f>
        <v>#N/A</v>
      </c>
      <c r="T830" s="235"/>
      <c r="U830" s="235">
        <f t="shared" ca="1" si="26"/>
        <v>0</v>
      </c>
      <c r="V830" s="235"/>
      <c r="W830" s="235"/>
      <c r="Y830" s="228" t="str">
        <f t="shared" si="27"/>
        <v/>
      </c>
    </row>
    <row r="831" spans="1:25" s="228" customFormat="1" ht="20.399999999999999">
      <c r="A831" s="257"/>
      <c r="B831" s="232" t="str">
        <f>IF(LEN(A831)=0,"",INDEX('Smelter Reference List'!$A:$A,MATCH($A831,'Smelter Reference List'!$E:$E,0)))</f>
        <v/>
      </c>
      <c r="C831" s="297" t="str">
        <f>IF(LEN(A831)=0,"",INDEX('Smelter Reference List'!$C:$C,MATCH($A831,'Smelter Reference List'!$E:$E,0)))</f>
        <v/>
      </c>
      <c r="D831" s="161" t="str">
        <f ca="1">IF(ISERROR($S831),"",OFFSET('Smelter Reference List'!$C$4,$S831-4,0)&amp;"")</f>
        <v/>
      </c>
      <c r="E831" s="161" t="str">
        <f ca="1">IF(ISERROR($S831),"",OFFSET('Smelter Reference List'!$D$4,$S831-4,0)&amp;"")</f>
        <v/>
      </c>
      <c r="F831" s="161" t="str">
        <f ca="1">IF(ISERROR($S831),"",OFFSET('Smelter Reference List'!$E$4,$S831-4,0))</f>
        <v/>
      </c>
      <c r="G831" s="161" t="str">
        <f ca="1">IF(C831=$U$4,"Enter smelter details", IF(ISERROR($S831),"",OFFSET('Smelter Reference List'!$F$4,$S831-4,0)))</f>
        <v/>
      </c>
      <c r="H831" s="247" t="str">
        <f ca="1">IF(ISERROR($S831),"",OFFSET('Smelter Reference List'!$G$4,$S831-4,0))</f>
        <v/>
      </c>
      <c r="I831" s="248" t="str">
        <f ca="1">IF(ISERROR($S831),"",OFFSET('Smelter Reference List'!$H$4,$S831-4,0))</f>
        <v/>
      </c>
      <c r="J831" s="248" t="str">
        <f ca="1">IF(ISERROR($S831),"",OFFSET('Smelter Reference List'!$I$4,$S831-4,0))</f>
        <v/>
      </c>
      <c r="K831" s="245"/>
      <c r="L831" s="245"/>
      <c r="M831" s="245"/>
      <c r="N831" s="245"/>
      <c r="O831" s="245"/>
      <c r="P831" s="245"/>
      <c r="Q831" s="246"/>
      <c r="R831" s="233"/>
      <c r="S831" s="234" t="e">
        <f>IF(C831="",NA(),MATCH($B831&amp;$C831,'Smelter Reference List'!$J:$J,0))</f>
        <v>#N/A</v>
      </c>
      <c r="T831" s="235"/>
      <c r="U831" s="235">
        <f t="shared" ca="1" si="26"/>
        <v>0</v>
      </c>
      <c r="V831" s="235"/>
      <c r="W831" s="235"/>
      <c r="Y831" s="228" t="str">
        <f t="shared" si="27"/>
        <v/>
      </c>
    </row>
    <row r="832" spans="1:25" s="228" customFormat="1" ht="20.399999999999999">
      <c r="A832" s="257"/>
      <c r="B832" s="232" t="str">
        <f>IF(LEN(A832)=0,"",INDEX('Smelter Reference List'!$A:$A,MATCH($A832,'Smelter Reference List'!$E:$E,0)))</f>
        <v/>
      </c>
      <c r="C832" s="297" t="str">
        <f>IF(LEN(A832)=0,"",INDEX('Smelter Reference List'!$C:$C,MATCH($A832,'Smelter Reference List'!$E:$E,0)))</f>
        <v/>
      </c>
      <c r="D832" s="161" t="str">
        <f ca="1">IF(ISERROR($S832),"",OFFSET('Smelter Reference List'!$C$4,$S832-4,0)&amp;"")</f>
        <v/>
      </c>
      <c r="E832" s="161" t="str">
        <f ca="1">IF(ISERROR($S832),"",OFFSET('Smelter Reference List'!$D$4,$S832-4,0)&amp;"")</f>
        <v/>
      </c>
      <c r="F832" s="161" t="str">
        <f ca="1">IF(ISERROR($S832),"",OFFSET('Smelter Reference List'!$E$4,$S832-4,0))</f>
        <v/>
      </c>
      <c r="G832" s="161" t="str">
        <f ca="1">IF(C832=$U$4,"Enter smelter details", IF(ISERROR($S832),"",OFFSET('Smelter Reference List'!$F$4,$S832-4,0)))</f>
        <v/>
      </c>
      <c r="H832" s="247" t="str">
        <f ca="1">IF(ISERROR($S832),"",OFFSET('Smelter Reference List'!$G$4,$S832-4,0))</f>
        <v/>
      </c>
      <c r="I832" s="248" t="str">
        <f ca="1">IF(ISERROR($S832),"",OFFSET('Smelter Reference List'!$H$4,$S832-4,0))</f>
        <v/>
      </c>
      <c r="J832" s="248" t="str">
        <f ca="1">IF(ISERROR($S832),"",OFFSET('Smelter Reference List'!$I$4,$S832-4,0))</f>
        <v/>
      </c>
      <c r="K832" s="245"/>
      <c r="L832" s="245"/>
      <c r="M832" s="245"/>
      <c r="N832" s="245"/>
      <c r="O832" s="245"/>
      <c r="P832" s="245"/>
      <c r="Q832" s="246"/>
      <c r="R832" s="233"/>
      <c r="S832" s="234" t="e">
        <f>IF(C832="",NA(),MATCH($B832&amp;$C832,'Smelter Reference List'!$J:$J,0))</f>
        <v>#N/A</v>
      </c>
      <c r="T832" s="235"/>
      <c r="U832" s="235">
        <f t="shared" ca="1" si="26"/>
        <v>0</v>
      </c>
      <c r="V832" s="235"/>
      <c r="W832" s="235"/>
      <c r="Y832" s="228" t="str">
        <f t="shared" si="27"/>
        <v/>
      </c>
    </row>
    <row r="833" spans="1:25" s="228" customFormat="1" ht="20.399999999999999">
      <c r="A833" s="257"/>
      <c r="B833" s="232" t="str">
        <f>IF(LEN(A833)=0,"",INDEX('Smelter Reference List'!$A:$A,MATCH($A833,'Smelter Reference List'!$E:$E,0)))</f>
        <v/>
      </c>
      <c r="C833" s="297" t="str">
        <f>IF(LEN(A833)=0,"",INDEX('Smelter Reference List'!$C:$C,MATCH($A833,'Smelter Reference List'!$E:$E,0)))</f>
        <v/>
      </c>
      <c r="D833" s="161" t="str">
        <f ca="1">IF(ISERROR($S833),"",OFFSET('Smelter Reference List'!$C$4,$S833-4,0)&amp;"")</f>
        <v/>
      </c>
      <c r="E833" s="161" t="str">
        <f ca="1">IF(ISERROR($S833),"",OFFSET('Smelter Reference List'!$D$4,$S833-4,0)&amp;"")</f>
        <v/>
      </c>
      <c r="F833" s="161" t="str">
        <f ca="1">IF(ISERROR($S833),"",OFFSET('Smelter Reference List'!$E$4,$S833-4,0))</f>
        <v/>
      </c>
      <c r="G833" s="161" t="str">
        <f ca="1">IF(C833=$U$4,"Enter smelter details", IF(ISERROR($S833),"",OFFSET('Smelter Reference List'!$F$4,$S833-4,0)))</f>
        <v/>
      </c>
      <c r="H833" s="247" t="str">
        <f ca="1">IF(ISERROR($S833),"",OFFSET('Smelter Reference List'!$G$4,$S833-4,0))</f>
        <v/>
      </c>
      <c r="I833" s="248" t="str">
        <f ca="1">IF(ISERROR($S833),"",OFFSET('Smelter Reference List'!$H$4,$S833-4,0))</f>
        <v/>
      </c>
      <c r="J833" s="248" t="str">
        <f ca="1">IF(ISERROR($S833),"",OFFSET('Smelter Reference List'!$I$4,$S833-4,0))</f>
        <v/>
      </c>
      <c r="K833" s="245"/>
      <c r="L833" s="245"/>
      <c r="M833" s="245"/>
      <c r="N833" s="245"/>
      <c r="O833" s="245"/>
      <c r="P833" s="245"/>
      <c r="Q833" s="246"/>
      <c r="R833" s="233"/>
      <c r="S833" s="234" t="e">
        <f>IF(C833="",NA(),MATCH($B833&amp;$C833,'Smelter Reference List'!$J:$J,0))</f>
        <v>#N/A</v>
      </c>
      <c r="T833" s="235"/>
      <c r="U833" s="235">
        <f t="shared" ca="1" si="26"/>
        <v>0</v>
      </c>
      <c r="V833" s="235"/>
      <c r="W833" s="235"/>
      <c r="Y833" s="228" t="str">
        <f t="shared" si="27"/>
        <v/>
      </c>
    </row>
    <row r="834" spans="1:25" s="228" customFormat="1" ht="20.399999999999999">
      <c r="A834" s="257"/>
      <c r="B834" s="232" t="str">
        <f>IF(LEN(A834)=0,"",INDEX('Smelter Reference List'!$A:$A,MATCH($A834,'Smelter Reference List'!$E:$E,0)))</f>
        <v/>
      </c>
      <c r="C834" s="297" t="str">
        <f>IF(LEN(A834)=0,"",INDEX('Smelter Reference List'!$C:$C,MATCH($A834,'Smelter Reference List'!$E:$E,0)))</f>
        <v/>
      </c>
      <c r="D834" s="161" t="str">
        <f ca="1">IF(ISERROR($S834),"",OFFSET('Smelter Reference List'!$C$4,$S834-4,0)&amp;"")</f>
        <v/>
      </c>
      <c r="E834" s="161" t="str">
        <f ca="1">IF(ISERROR($S834),"",OFFSET('Smelter Reference List'!$D$4,$S834-4,0)&amp;"")</f>
        <v/>
      </c>
      <c r="F834" s="161" t="str">
        <f ca="1">IF(ISERROR($S834),"",OFFSET('Smelter Reference List'!$E$4,$S834-4,0))</f>
        <v/>
      </c>
      <c r="G834" s="161" t="str">
        <f ca="1">IF(C834=$U$4,"Enter smelter details", IF(ISERROR($S834),"",OFFSET('Smelter Reference List'!$F$4,$S834-4,0)))</f>
        <v/>
      </c>
      <c r="H834" s="247" t="str">
        <f ca="1">IF(ISERROR($S834),"",OFFSET('Smelter Reference List'!$G$4,$S834-4,0))</f>
        <v/>
      </c>
      <c r="I834" s="248" t="str">
        <f ca="1">IF(ISERROR($S834),"",OFFSET('Smelter Reference List'!$H$4,$S834-4,0))</f>
        <v/>
      </c>
      <c r="J834" s="248" t="str">
        <f ca="1">IF(ISERROR($S834),"",OFFSET('Smelter Reference List'!$I$4,$S834-4,0))</f>
        <v/>
      </c>
      <c r="K834" s="245"/>
      <c r="L834" s="245"/>
      <c r="M834" s="245"/>
      <c r="N834" s="245"/>
      <c r="O834" s="245"/>
      <c r="P834" s="245"/>
      <c r="Q834" s="246"/>
      <c r="R834" s="233"/>
      <c r="S834" s="234" t="e">
        <f>IF(C834="",NA(),MATCH($B834&amp;$C834,'Smelter Reference List'!$J:$J,0))</f>
        <v>#N/A</v>
      </c>
      <c r="T834" s="235"/>
      <c r="U834" s="235">
        <f t="shared" ca="1" si="26"/>
        <v>0</v>
      </c>
      <c r="V834" s="235"/>
      <c r="W834" s="235"/>
      <c r="Y834" s="228" t="str">
        <f t="shared" si="27"/>
        <v/>
      </c>
    </row>
    <row r="835" spans="1:25" s="228" customFormat="1" ht="20.399999999999999">
      <c r="A835" s="257"/>
      <c r="B835" s="232" t="str">
        <f>IF(LEN(A835)=0,"",INDEX('Smelter Reference List'!$A:$A,MATCH($A835,'Smelter Reference List'!$E:$E,0)))</f>
        <v/>
      </c>
      <c r="C835" s="297" t="str">
        <f>IF(LEN(A835)=0,"",INDEX('Smelter Reference List'!$C:$C,MATCH($A835,'Smelter Reference List'!$E:$E,0)))</f>
        <v/>
      </c>
      <c r="D835" s="161" t="str">
        <f ca="1">IF(ISERROR($S835),"",OFFSET('Smelter Reference List'!$C$4,$S835-4,0)&amp;"")</f>
        <v/>
      </c>
      <c r="E835" s="161" t="str">
        <f ca="1">IF(ISERROR($S835),"",OFFSET('Smelter Reference List'!$D$4,$S835-4,0)&amp;"")</f>
        <v/>
      </c>
      <c r="F835" s="161" t="str">
        <f ca="1">IF(ISERROR($S835),"",OFFSET('Smelter Reference List'!$E$4,$S835-4,0))</f>
        <v/>
      </c>
      <c r="G835" s="161" t="str">
        <f ca="1">IF(C835=$U$4,"Enter smelter details", IF(ISERROR($S835),"",OFFSET('Smelter Reference List'!$F$4,$S835-4,0)))</f>
        <v/>
      </c>
      <c r="H835" s="247" t="str">
        <f ca="1">IF(ISERROR($S835),"",OFFSET('Smelter Reference List'!$G$4,$S835-4,0))</f>
        <v/>
      </c>
      <c r="I835" s="248" t="str">
        <f ca="1">IF(ISERROR($S835),"",OFFSET('Smelter Reference List'!$H$4,$S835-4,0))</f>
        <v/>
      </c>
      <c r="J835" s="248" t="str">
        <f ca="1">IF(ISERROR($S835),"",OFFSET('Smelter Reference List'!$I$4,$S835-4,0))</f>
        <v/>
      </c>
      <c r="K835" s="245"/>
      <c r="L835" s="245"/>
      <c r="M835" s="245"/>
      <c r="N835" s="245"/>
      <c r="O835" s="245"/>
      <c r="P835" s="245"/>
      <c r="Q835" s="246"/>
      <c r="R835" s="233"/>
      <c r="S835" s="234" t="e">
        <f>IF(C835="",NA(),MATCH($B835&amp;$C835,'Smelter Reference List'!$J:$J,0))</f>
        <v>#N/A</v>
      </c>
      <c r="T835" s="235"/>
      <c r="U835" s="235">
        <f t="shared" ca="1" si="26"/>
        <v>0</v>
      </c>
      <c r="V835" s="235"/>
      <c r="W835" s="235"/>
      <c r="Y835" s="228" t="str">
        <f t="shared" si="27"/>
        <v/>
      </c>
    </row>
    <row r="836" spans="1:25" s="228" customFormat="1" ht="20.399999999999999">
      <c r="A836" s="257"/>
      <c r="B836" s="232" t="str">
        <f>IF(LEN(A836)=0,"",INDEX('Smelter Reference List'!$A:$A,MATCH($A836,'Smelter Reference List'!$E:$E,0)))</f>
        <v/>
      </c>
      <c r="C836" s="297" t="str">
        <f>IF(LEN(A836)=0,"",INDEX('Smelter Reference List'!$C:$C,MATCH($A836,'Smelter Reference List'!$E:$E,0)))</f>
        <v/>
      </c>
      <c r="D836" s="161" t="str">
        <f ca="1">IF(ISERROR($S836),"",OFFSET('Smelter Reference List'!$C$4,$S836-4,0)&amp;"")</f>
        <v/>
      </c>
      <c r="E836" s="161" t="str">
        <f ca="1">IF(ISERROR($S836),"",OFFSET('Smelter Reference List'!$D$4,$S836-4,0)&amp;"")</f>
        <v/>
      </c>
      <c r="F836" s="161" t="str">
        <f ca="1">IF(ISERROR($S836),"",OFFSET('Smelter Reference List'!$E$4,$S836-4,0))</f>
        <v/>
      </c>
      <c r="G836" s="161" t="str">
        <f ca="1">IF(C836=$U$4,"Enter smelter details", IF(ISERROR($S836),"",OFFSET('Smelter Reference List'!$F$4,$S836-4,0)))</f>
        <v/>
      </c>
      <c r="H836" s="247" t="str">
        <f ca="1">IF(ISERROR($S836),"",OFFSET('Smelter Reference List'!$G$4,$S836-4,0))</f>
        <v/>
      </c>
      <c r="I836" s="248" t="str">
        <f ca="1">IF(ISERROR($S836),"",OFFSET('Smelter Reference List'!$H$4,$S836-4,0))</f>
        <v/>
      </c>
      <c r="J836" s="248" t="str">
        <f ca="1">IF(ISERROR($S836),"",OFFSET('Smelter Reference List'!$I$4,$S836-4,0))</f>
        <v/>
      </c>
      <c r="K836" s="245"/>
      <c r="L836" s="245"/>
      <c r="M836" s="245"/>
      <c r="N836" s="245"/>
      <c r="O836" s="245"/>
      <c r="P836" s="245"/>
      <c r="Q836" s="246"/>
      <c r="R836" s="233"/>
      <c r="S836" s="234" t="e">
        <f>IF(C836="",NA(),MATCH($B836&amp;$C836,'Smelter Reference List'!$J:$J,0))</f>
        <v>#N/A</v>
      </c>
      <c r="T836" s="235"/>
      <c r="U836" s="235">
        <f t="shared" ca="1" si="26"/>
        <v>0</v>
      </c>
      <c r="V836" s="235"/>
      <c r="W836" s="235"/>
      <c r="Y836" s="228" t="str">
        <f t="shared" si="27"/>
        <v/>
      </c>
    </row>
    <row r="837" spans="1:25" s="228" customFormat="1" ht="20.399999999999999">
      <c r="A837" s="257"/>
      <c r="B837" s="232" t="str">
        <f>IF(LEN(A837)=0,"",INDEX('Smelter Reference List'!$A:$A,MATCH($A837,'Smelter Reference List'!$E:$E,0)))</f>
        <v/>
      </c>
      <c r="C837" s="297" t="str">
        <f>IF(LEN(A837)=0,"",INDEX('Smelter Reference List'!$C:$C,MATCH($A837,'Smelter Reference List'!$E:$E,0)))</f>
        <v/>
      </c>
      <c r="D837" s="161" t="str">
        <f ca="1">IF(ISERROR($S837),"",OFFSET('Smelter Reference List'!$C$4,$S837-4,0)&amp;"")</f>
        <v/>
      </c>
      <c r="E837" s="161" t="str">
        <f ca="1">IF(ISERROR($S837),"",OFFSET('Smelter Reference List'!$D$4,$S837-4,0)&amp;"")</f>
        <v/>
      </c>
      <c r="F837" s="161" t="str">
        <f ca="1">IF(ISERROR($S837),"",OFFSET('Smelter Reference List'!$E$4,$S837-4,0))</f>
        <v/>
      </c>
      <c r="G837" s="161" t="str">
        <f ca="1">IF(C837=$U$4,"Enter smelter details", IF(ISERROR($S837),"",OFFSET('Smelter Reference List'!$F$4,$S837-4,0)))</f>
        <v/>
      </c>
      <c r="H837" s="247" t="str">
        <f ca="1">IF(ISERROR($S837),"",OFFSET('Smelter Reference List'!$G$4,$S837-4,0))</f>
        <v/>
      </c>
      <c r="I837" s="248" t="str">
        <f ca="1">IF(ISERROR($S837),"",OFFSET('Smelter Reference List'!$H$4,$S837-4,0))</f>
        <v/>
      </c>
      <c r="J837" s="248" t="str">
        <f ca="1">IF(ISERROR($S837),"",OFFSET('Smelter Reference List'!$I$4,$S837-4,0))</f>
        <v/>
      </c>
      <c r="K837" s="245"/>
      <c r="L837" s="245"/>
      <c r="M837" s="245"/>
      <c r="N837" s="245"/>
      <c r="O837" s="245"/>
      <c r="P837" s="245"/>
      <c r="Q837" s="246"/>
      <c r="R837" s="233"/>
      <c r="S837" s="234" t="e">
        <f>IF(C837="",NA(),MATCH($B837&amp;$C837,'Smelter Reference List'!$J:$J,0))</f>
        <v>#N/A</v>
      </c>
      <c r="T837" s="235"/>
      <c r="U837" s="235">
        <f t="shared" ca="1" si="26"/>
        <v>0</v>
      </c>
      <c r="V837" s="235"/>
      <c r="W837" s="235"/>
      <c r="Y837" s="228" t="str">
        <f t="shared" si="27"/>
        <v/>
      </c>
    </row>
    <row r="838" spans="1:25" s="228" customFormat="1" ht="20.399999999999999">
      <c r="A838" s="257"/>
      <c r="B838" s="232" t="str">
        <f>IF(LEN(A838)=0,"",INDEX('Smelter Reference List'!$A:$A,MATCH($A838,'Smelter Reference List'!$E:$E,0)))</f>
        <v/>
      </c>
      <c r="C838" s="297" t="str">
        <f>IF(LEN(A838)=0,"",INDEX('Smelter Reference List'!$C:$C,MATCH($A838,'Smelter Reference List'!$E:$E,0)))</f>
        <v/>
      </c>
      <c r="D838" s="161" t="str">
        <f ca="1">IF(ISERROR($S838),"",OFFSET('Smelter Reference List'!$C$4,$S838-4,0)&amp;"")</f>
        <v/>
      </c>
      <c r="E838" s="161" t="str">
        <f ca="1">IF(ISERROR($S838),"",OFFSET('Smelter Reference List'!$D$4,$S838-4,0)&amp;"")</f>
        <v/>
      </c>
      <c r="F838" s="161" t="str">
        <f ca="1">IF(ISERROR($S838),"",OFFSET('Smelter Reference List'!$E$4,$S838-4,0))</f>
        <v/>
      </c>
      <c r="G838" s="161" t="str">
        <f ca="1">IF(C838=$U$4,"Enter smelter details", IF(ISERROR($S838),"",OFFSET('Smelter Reference List'!$F$4,$S838-4,0)))</f>
        <v/>
      </c>
      <c r="H838" s="247" t="str">
        <f ca="1">IF(ISERROR($S838),"",OFFSET('Smelter Reference List'!$G$4,$S838-4,0))</f>
        <v/>
      </c>
      <c r="I838" s="248" t="str">
        <f ca="1">IF(ISERROR($S838),"",OFFSET('Smelter Reference List'!$H$4,$S838-4,0))</f>
        <v/>
      </c>
      <c r="J838" s="248" t="str">
        <f ca="1">IF(ISERROR($S838),"",OFFSET('Smelter Reference List'!$I$4,$S838-4,0))</f>
        <v/>
      </c>
      <c r="K838" s="245"/>
      <c r="L838" s="245"/>
      <c r="M838" s="245"/>
      <c r="N838" s="245"/>
      <c r="O838" s="245"/>
      <c r="P838" s="245"/>
      <c r="Q838" s="246"/>
      <c r="R838" s="233"/>
      <c r="S838" s="234" t="e">
        <f>IF(C838="",NA(),MATCH($B838&amp;$C838,'Smelter Reference List'!$J:$J,0))</f>
        <v>#N/A</v>
      </c>
      <c r="T838" s="235"/>
      <c r="U838" s="235">
        <f t="shared" ca="1" si="26"/>
        <v>0</v>
      </c>
      <c r="V838" s="235"/>
      <c r="W838" s="235"/>
      <c r="Y838" s="228" t="str">
        <f t="shared" si="27"/>
        <v/>
      </c>
    </row>
    <row r="839" spans="1:25" s="228" customFormat="1" ht="20.399999999999999">
      <c r="A839" s="257"/>
      <c r="B839" s="232" t="str">
        <f>IF(LEN(A839)=0,"",INDEX('Smelter Reference List'!$A:$A,MATCH($A839,'Smelter Reference List'!$E:$E,0)))</f>
        <v/>
      </c>
      <c r="C839" s="297" t="str">
        <f>IF(LEN(A839)=0,"",INDEX('Smelter Reference List'!$C:$C,MATCH($A839,'Smelter Reference List'!$E:$E,0)))</f>
        <v/>
      </c>
      <c r="D839" s="161" t="str">
        <f ca="1">IF(ISERROR($S839),"",OFFSET('Smelter Reference List'!$C$4,$S839-4,0)&amp;"")</f>
        <v/>
      </c>
      <c r="E839" s="161" t="str">
        <f ca="1">IF(ISERROR($S839),"",OFFSET('Smelter Reference List'!$D$4,$S839-4,0)&amp;"")</f>
        <v/>
      </c>
      <c r="F839" s="161" t="str">
        <f ca="1">IF(ISERROR($S839),"",OFFSET('Smelter Reference List'!$E$4,$S839-4,0))</f>
        <v/>
      </c>
      <c r="G839" s="161" t="str">
        <f ca="1">IF(C839=$U$4,"Enter smelter details", IF(ISERROR($S839),"",OFFSET('Smelter Reference List'!$F$4,$S839-4,0)))</f>
        <v/>
      </c>
      <c r="H839" s="247" t="str">
        <f ca="1">IF(ISERROR($S839),"",OFFSET('Smelter Reference List'!$G$4,$S839-4,0))</f>
        <v/>
      </c>
      <c r="I839" s="248" t="str">
        <f ca="1">IF(ISERROR($S839),"",OFFSET('Smelter Reference List'!$H$4,$S839-4,0))</f>
        <v/>
      </c>
      <c r="J839" s="248" t="str">
        <f ca="1">IF(ISERROR($S839),"",OFFSET('Smelter Reference List'!$I$4,$S839-4,0))</f>
        <v/>
      </c>
      <c r="K839" s="245"/>
      <c r="L839" s="245"/>
      <c r="M839" s="245"/>
      <c r="N839" s="245"/>
      <c r="O839" s="245"/>
      <c r="P839" s="245"/>
      <c r="Q839" s="246"/>
      <c r="R839" s="233"/>
      <c r="S839" s="234" t="e">
        <f>IF(C839="",NA(),MATCH($B839&amp;$C839,'Smelter Reference List'!$J:$J,0))</f>
        <v>#N/A</v>
      </c>
      <c r="T839" s="235"/>
      <c r="U839" s="235">
        <f t="shared" ca="1" si="26"/>
        <v>0</v>
      </c>
      <c r="V839" s="235"/>
      <c r="W839" s="235"/>
      <c r="Y839" s="228" t="str">
        <f t="shared" si="27"/>
        <v/>
      </c>
    </row>
    <row r="840" spans="1:25" s="228" customFormat="1" ht="20.399999999999999">
      <c r="A840" s="257"/>
      <c r="B840" s="232" t="str">
        <f>IF(LEN(A840)=0,"",INDEX('Smelter Reference List'!$A:$A,MATCH($A840,'Smelter Reference List'!$E:$E,0)))</f>
        <v/>
      </c>
      <c r="C840" s="297" t="str">
        <f>IF(LEN(A840)=0,"",INDEX('Smelter Reference List'!$C:$C,MATCH($A840,'Smelter Reference List'!$E:$E,0)))</f>
        <v/>
      </c>
      <c r="D840" s="161" t="str">
        <f ca="1">IF(ISERROR($S840),"",OFFSET('Smelter Reference List'!$C$4,$S840-4,0)&amp;"")</f>
        <v/>
      </c>
      <c r="E840" s="161" t="str">
        <f ca="1">IF(ISERROR($S840),"",OFFSET('Smelter Reference List'!$D$4,$S840-4,0)&amp;"")</f>
        <v/>
      </c>
      <c r="F840" s="161" t="str">
        <f ca="1">IF(ISERROR($S840),"",OFFSET('Smelter Reference List'!$E$4,$S840-4,0))</f>
        <v/>
      </c>
      <c r="G840" s="161" t="str">
        <f ca="1">IF(C840=$U$4,"Enter smelter details", IF(ISERROR($S840),"",OFFSET('Smelter Reference List'!$F$4,$S840-4,0)))</f>
        <v/>
      </c>
      <c r="H840" s="247" t="str">
        <f ca="1">IF(ISERROR($S840),"",OFFSET('Smelter Reference List'!$G$4,$S840-4,0))</f>
        <v/>
      </c>
      <c r="I840" s="248" t="str">
        <f ca="1">IF(ISERROR($S840),"",OFFSET('Smelter Reference List'!$H$4,$S840-4,0))</f>
        <v/>
      </c>
      <c r="J840" s="248" t="str">
        <f ca="1">IF(ISERROR($S840),"",OFFSET('Smelter Reference List'!$I$4,$S840-4,0))</f>
        <v/>
      </c>
      <c r="K840" s="245"/>
      <c r="L840" s="245"/>
      <c r="M840" s="245"/>
      <c r="N840" s="245"/>
      <c r="O840" s="245"/>
      <c r="P840" s="245"/>
      <c r="Q840" s="246"/>
      <c r="R840" s="233"/>
      <c r="S840" s="234" t="e">
        <f>IF(C840="",NA(),MATCH($B840&amp;$C840,'Smelter Reference List'!$J:$J,0))</f>
        <v>#N/A</v>
      </c>
      <c r="T840" s="235"/>
      <c r="U840" s="235">
        <f t="shared" ca="1" si="26"/>
        <v>0</v>
      </c>
      <c r="V840" s="235"/>
      <c r="W840" s="235"/>
      <c r="Y840" s="228" t="str">
        <f t="shared" si="27"/>
        <v/>
      </c>
    </row>
    <row r="841" spans="1:25" s="228" customFormat="1" ht="20.399999999999999">
      <c r="A841" s="257"/>
      <c r="B841" s="232" t="str">
        <f>IF(LEN(A841)=0,"",INDEX('Smelter Reference List'!$A:$A,MATCH($A841,'Smelter Reference List'!$E:$E,0)))</f>
        <v/>
      </c>
      <c r="C841" s="297" t="str">
        <f>IF(LEN(A841)=0,"",INDEX('Smelter Reference List'!$C:$C,MATCH($A841,'Smelter Reference List'!$E:$E,0)))</f>
        <v/>
      </c>
      <c r="D841" s="161" t="str">
        <f ca="1">IF(ISERROR($S841),"",OFFSET('Smelter Reference List'!$C$4,$S841-4,0)&amp;"")</f>
        <v/>
      </c>
      <c r="E841" s="161" t="str">
        <f ca="1">IF(ISERROR($S841),"",OFFSET('Smelter Reference List'!$D$4,$S841-4,0)&amp;"")</f>
        <v/>
      </c>
      <c r="F841" s="161" t="str">
        <f ca="1">IF(ISERROR($S841),"",OFFSET('Smelter Reference List'!$E$4,$S841-4,0))</f>
        <v/>
      </c>
      <c r="G841" s="161" t="str">
        <f ca="1">IF(C841=$U$4,"Enter smelter details", IF(ISERROR($S841),"",OFFSET('Smelter Reference List'!$F$4,$S841-4,0)))</f>
        <v/>
      </c>
      <c r="H841" s="247" t="str">
        <f ca="1">IF(ISERROR($S841),"",OFFSET('Smelter Reference List'!$G$4,$S841-4,0))</f>
        <v/>
      </c>
      <c r="I841" s="248" t="str">
        <f ca="1">IF(ISERROR($S841),"",OFFSET('Smelter Reference List'!$H$4,$S841-4,0))</f>
        <v/>
      </c>
      <c r="J841" s="248" t="str">
        <f ca="1">IF(ISERROR($S841),"",OFFSET('Smelter Reference List'!$I$4,$S841-4,0))</f>
        <v/>
      </c>
      <c r="K841" s="245"/>
      <c r="L841" s="245"/>
      <c r="M841" s="245"/>
      <c r="N841" s="245"/>
      <c r="O841" s="245"/>
      <c r="P841" s="245"/>
      <c r="Q841" s="246"/>
      <c r="R841" s="233"/>
      <c r="S841" s="234" t="e">
        <f>IF(C841="",NA(),MATCH($B841&amp;$C841,'Smelter Reference List'!$J:$J,0))</f>
        <v>#N/A</v>
      </c>
      <c r="T841" s="235"/>
      <c r="U841" s="235">
        <f t="shared" ca="1" si="26"/>
        <v>0</v>
      </c>
      <c r="V841" s="235"/>
      <c r="W841" s="235"/>
      <c r="Y841" s="228" t="str">
        <f t="shared" si="27"/>
        <v/>
      </c>
    </row>
    <row r="842" spans="1:25" s="228" customFormat="1" ht="20.399999999999999">
      <c r="A842" s="257"/>
      <c r="B842" s="232" t="str">
        <f>IF(LEN(A842)=0,"",INDEX('Smelter Reference List'!$A:$A,MATCH($A842,'Smelter Reference List'!$E:$E,0)))</f>
        <v/>
      </c>
      <c r="C842" s="297" t="str">
        <f>IF(LEN(A842)=0,"",INDEX('Smelter Reference List'!$C:$C,MATCH($A842,'Smelter Reference List'!$E:$E,0)))</f>
        <v/>
      </c>
      <c r="D842" s="161" t="str">
        <f ca="1">IF(ISERROR($S842),"",OFFSET('Smelter Reference List'!$C$4,$S842-4,0)&amp;"")</f>
        <v/>
      </c>
      <c r="E842" s="161" t="str">
        <f ca="1">IF(ISERROR($S842),"",OFFSET('Smelter Reference List'!$D$4,$S842-4,0)&amp;"")</f>
        <v/>
      </c>
      <c r="F842" s="161" t="str">
        <f ca="1">IF(ISERROR($S842),"",OFFSET('Smelter Reference List'!$E$4,$S842-4,0))</f>
        <v/>
      </c>
      <c r="G842" s="161" t="str">
        <f ca="1">IF(C842=$U$4,"Enter smelter details", IF(ISERROR($S842),"",OFFSET('Smelter Reference List'!$F$4,$S842-4,0)))</f>
        <v/>
      </c>
      <c r="H842" s="247" t="str">
        <f ca="1">IF(ISERROR($S842),"",OFFSET('Smelter Reference List'!$G$4,$S842-4,0))</f>
        <v/>
      </c>
      <c r="I842" s="248" t="str">
        <f ca="1">IF(ISERROR($S842),"",OFFSET('Smelter Reference List'!$H$4,$S842-4,0))</f>
        <v/>
      </c>
      <c r="J842" s="248" t="str">
        <f ca="1">IF(ISERROR($S842),"",OFFSET('Smelter Reference List'!$I$4,$S842-4,0))</f>
        <v/>
      </c>
      <c r="K842" s="245"/>
      <c r="L842" s="245"/>
      <c r="M842" s="245"/>
      <c r="N842" s="245"/>
      <c r="O842" s="245"/>
      <c r="P842" s="245"/>
      <c r="Q842" s="246"/>
      <c r="R842" s="233"/>
      <c r="S842" s="234" t="e">
        <f>IF(C842="",NA(),MATCH($B842&amp;$C842,'Smelter Reference List'!$J:$J,0))</f>
        <v>#N/A</v>
      </c>
      <c r="T842" s="235"/>
      <c r="U842" s="235">
        <f t="shared" ca="1" si="26"/>
        <v>0</v>
      </c>
      <c r="V842" s="235"/>
      <c r="W842" s="235"/>
      <c r="Y842" s="228" t="str">
        <f t="shared" si="27"/>
        <v/>
      </c>
    </row>
    <row r="843" spans="1:25" s="228" customFormat="1" ht="20.399999999999999">
      <c r="A843" s="257"/>
      <c r="B843" s="232" t="str">
        <f>IF(LEN(A843)=0,"",INDEX('Smelter Reference List'!$A:$A,MATCH($A843,'Smelter Reference List'!$E:$E,0)))</f>
        <v/>
      </c>
      <c r="C843" s="297" t="str">
        <f>IF(LEN(A843)=0,"",INDEX('Smelter Reference List'!$C:$C,MATCH($A843,'Smelter Reference List'!$E:$E,0)))</f>
        <v/>
      </c>
      <c r="D843" s="161" t="str">
        <f ca="1">IF(ISERROR($S843),"",OFFSET('Smelter Reference List'!$C$4,$S843-4,0)&amp;"")</f>
        <v/>
      </c>
      <c r="E843" s="161" t="str">
        <f ca="1">IF(ISERROR($S843),"",OFFSET('Smelter Reference List'!$D$4,$S843-4,0)&amp;"")</f>
        <v/>
      </c>
      <c r="F843" s="161" t="str">
        <f ca="1">IF(ISERROR($S843),"",OFFSET('Smelter Reference List'!$E$4,$S843-4,0))</f>
        <v/>
      </c>
      <c r="G843" s="161" t="str">
        <f ca="1">IF(C843=$U$4,"Enter smelter details", IF(ISERROR($S843),"",OFFSET('Smelter Reference List'!$F$4,$S843-4,0)))</f>
        <v/>
      </c>
      <c r="H843" s="247" t="str">
        <f ca="1">IF(ISERROR($S843),"",OFFSET('Smelter Reference List'!$G$4,$S843-4,0))</f>
        <v/>
      </c>
      <c r="I843" s="248" t="str">
        <f ca="1">IF(ISERROR($S843),"",OFFSET('Smelter Reference List'!$H$4,$S843-4,0))</f>
        <v/>
      </c>
      <c r="J843" s="248" t="str">
        <f ca="1">IF(ISERROR($S843),"",OFFSET('Smelter Reference List'!$I$4,$S843-4,0))</f>
        <v/>
      </c>
      <c r="K843" s="245"/>
      <c r="L843" s="245"/>
      <c r="M843" s="245"/>
      <c r="N843" s="245"/>
      <c r="O843" s="245"/>
      <c r="P843" s="245"/>
      <c r="Q843" s="246"/>
      <c r="R843" s="233"/>
      <c r="S843" s="234" t="e">
        <f>IF(C843="",NA(),MATCH($B843&amp;$C843,'Smelter Reference List'!$J:$J,0))</f>
        <v>#N/A</v>
      </c>
      <c r="T843" s="235"/>
      <c r="U843" s="235">
        <f t="shared" ca="1" si="26"/>
        <v>0</v>
      </c>
      <c r="V843" s="235"/>
      <c r="W843" s="235"/>
      <c r="Y843" s="228" t="str">
        <f t="shared" si="27"/>
        <v/>
      </c>
    </row>
    <row r="844" spans="1:25" s="228" customFormat="1" ht="20.399999999999999">
      <c r="A844" s="257"/>
      <c r="B844" s="232" t="str">
        <f>IF(LEN(A844)=0,"",INDEX('Smelter Reference List'!$A:$A,MATCH($A844,'Smelter Reference List'!$E:$E,0)))</f>
        <v/>
      </c>
      <c r="C844" s="297" t="str">
        <f>IF(LEN(A844)=0,"",INDEX('Smelter Reference List'!$C:$C,MATCH($A844,'Smelter Reference List'!$E:$E,0)))</f>
        <v/>
      </c>
      <c r="D844" s="161" t="str">
        <f ca="1">IF(ISERROR($S844),"",OFFSET('Smelter Reference List'!$C$4,$S844-4,0)&amp;"")</f>
        <v/>
      </c>
      <c r="E844" s="161" t="str">
        <f ca="1">IF(ISERROR($S844),"",OFFSET('Smelter Reference List'!$D$4,$S844-4,0)&amp;"")</f>
        <v/>
      </c>
      <c r="F844" s="161" t="str">
        <f ca="1">IF(ISERROR($S844),"",OFFSET('Smelter Reference List'!$E$4,$S844-4,0))</f>
        <v/>
      </c>
      <c r="G844" s="161" t="str">
        <f ca="1">IF(C844=$U$4,"Enter smelter details", IF(ISERROR($S844),"",OFFSET('Smelter Reference List'!$F$4,$S844-4,0)))</f>
        <v/>
      </c>
      <c r="H844" s="247" t="str">
        <f ca="1">IF(ISERROR($S844),"",OFFSET('Smelter Reference List'!$G$4,$S844-4,0))</f>
        <v/>
      </c>
      <c r="I844" s="248" t="str">
        <f ca="1">IF(ISERROR($S844),"",OFFSET('Smelter Reference List'!$H$4,$S844-4,0))</f>
        <v/>
      </c>
      <c r="J844" s="248" t="str">
        <f ca="1">IF(ISERROR($S844),"",OFFSET('Smelter Reference List'!$I$4,$S844-4,0))</f>
        <v/>
      </c>
      <c r="K844" s="245"/>
      <c r="L844" s="245"/>
      <c r="M844" s="245"/>
      <c r="N844" s="245"/>
      <c r="O844" s="245"/>
      <c r="P844" s="245"/>
      <c r="Q844" s="246"/>
      <c r="R844" s="233"/>
      <c r="S844" s="234" t="e">
        <f>IF(C844="",NA(),MATCH($B844&amp;$C844,'Smelter Reference List'!$J:$J,0))</f>
        <v>#N/A</v>
      </c>
      <c r="T844" s="235"/>
      <c r="U844" s="235">
        <f t="shared" ca="1" si="26"/>
        <v>0</v>
      </c>
      <c r="V844" s="235"/>
      <c r="W844" s="235"/>
      <c r="Y844" s="228" t="str">
        <f t="shared" si="27"/>
        <v/>
      </c>
    </row>
    <row r="845" spans="1:25" s="228" customFormat="1" ht="20.399999999999999">
      <c r="A845" s="257"/>
      <c r="B845" s="232" t="str">
        <f>IF(LEN(A845)=0,"",INDEX('Smelter Reference List'!$A:$A,MATCH($A845,'Smelter Reference List'!$E:$E,0)))</f>
        <v/>
      </c>
      <c r="C845" s="297" t="str">
        <f>IF(LEN(A845)=0,"",INDEX('Smelter Reference List'!$C:$C,MATCH($A845,'Smelter Reference List'!$E:$E,0)))</f>
        <v/>
      </c>
      <c r="D845" s="161" t="str">
        <f ca="1">IF(ISERROR($S845),"",OFFSET('Smelter Reference List'!$C$4,$S845-4,0)&amp;"")</f>
        <v/>
      </c>
      <c r="E845" s="161" t="str">
        <f ca="1">IF(ISERROR($S845),"",OFFSET('Smelter Reference List'!$D$4,$S845-4,0)&amp;"")</f>
        <v/>
      </c>
      <c r="F845" s="161" t="str">
        <f ca="1">IF(ISERROR($S845),"",OFFSET('Smelter Reference List'!$E$4,$S845-4,0))</f>
        <v/>
      </c>
      <c r="G845" s="161" t="str">
        <f ca="1">IF(C845=$U$4,"Enter smelter details", IF(ISERROR($S845),"",OFFSET('Smelter Reference List'!$F$4,$S845-4,0)))</f>
        <v/>
      </c>
      <c r="H845" s="247" t="str">
        <f ca="1">IF(ISERROR($S845),"",OFFSET('Smelter Reference List'!$G$4,$S845-4,0))</f>
        <v/>
      </c>
      <c r="I845" s="248" t="str">
        <f ca="1">IF(ISERROR($S845),"",OFFSET('Smelter Reference List'!$H$4,$S845-4,0))</f>
        <v/>
      </c>
      <c r="J845" s="248" t="str">
        <f ca="1">IF(ISERROR($S845),"",OFFSET('Smelter Reference List'!$I$4,$S845-4,0))</f>
        <v/>
      </c>
      <c r="K845" s="245"/>
      <c r="L845" s="245"/>
      <c r="M845" s="245"/>
      <c r="N845" s="245"/>
      <c r="O845" s="245"/>
      <c r="P845" s="245"/>
      <c r="Q845" s="246"/>
      <c r="R845" s="233"/>
      <c r="S845" s="234" t="e">
        <f>IF(C845="",NA(),MATCH($B845&amp;$C845,'Smelter Reference List'!$J:$J,0))</f>
        <v>#N/A</v>
      </c>
      <c r="T845" s="235"/>
      <c r="U845" s="235">
        <f t="shared" ca="1" si="26"/>
        <v>0</v>
      </c>
      <c r="V845" s="235"/>
      <c r="W845" s="235"/>
      <c r="Y845" s="228" t="str">
        <f t="shared" si="27"/>
        <v/>
      </c>
    </row>
    <row r="846" spans="1:25" s="228" customFormat="1" ht="20.399999999999999">
      <c r="A846" s="257"/>
      <c r="B846" s="232" t="str">
        <f>IF(LEN(A846)=0,"",INDEX('Smelter Reference List'!$A:$A,MATCH($A846,'Smelter Reference List'!$E:$E,0)))</f>
        <v/>
      </c>
      <c r="C846" s="297" t="str">
        <f>IF(LEN(A846)=0,"",INDEX('Smelter Reference List'!$C:$C,MATCH($A846,'Smelter Reference List'!$E:$E,0)))</f>
        <v/>
      </c>
      <c r="D846" s="161" t="str">
        <f ca="1">IF(ISERROR($S846),"",OFFSET('Smelter Reference List'!$C$4,$S846-4,0)&amp;"")</f>
        <v/>
      </c>
      <c r="E846" s="161" t="str">
        <f ca="1">IF(ISERROR($S846),"",OFFSET('Smelter Reference List'!$D$4,$S846-4,0)&amp;"")</f>
        <v/>
      </c>
      <c r="F846" s="161" t="str">
        <f ca="1">IF(ISERROR($S846),"",OFFSET('Smelter Reference List'!$E$4,$S846-4,0))</f>
        <v/>
      </c>
      <c r="G846" s="161" t="str">
        <f ca="1">IF(C846=$U$4,"Enter smelter details", IF(ISERROR($S846),"",OFFSET('Smelter Reference List'!$F$4,$S846-4,0)))</f>
        <v/>
      </c>
      <c r="H846" s="247" t="str">
        <f ca="1">IF(ISERROR($S846),"",OFFSET('Smelter Reference List'!$G$4,$S846-4,0))</f>
        <v/>
      </c>
      <c r="I846" s="248" t="str">
        <f ca="1">IF(ISERROR($S846),"",OFFSET('Smelter Reference List'!$H$4,$S846-4,0))</f>
        <v/>
      </c>
      <c r="J846" s="248" t="str">
        <f ca="1">IF(ISERROR($S846),"",OFFSET('Smelter Reference List'!$I$4,$S846-4,0))</f>
        <v/>
      </c>
      <c r="K846" s="245"/>
      <c r="L846" s="245"/>
      <c r="M846" s="245"/>
      <c r="N846" s="245"/>
      <c r="O846" s="245"/>
      <c r="P846" s="245"/>
      <c r="Q846" s="246"/>
      <c r="R846" s="233"/>
      <c r="S846" s="234" t="e">
        <f>IF(C846="",NA(),MATCH($B846&amp;$C846,'Smelter Reference List'!$J:$J,0))</f>
        <v>#N/A</v>
      </c>
      <c r="T846" s="235"/>
      <c r="U846" s="235">
        <f t="shared" ca="1" si="26"/>
        <v>0</v>
      </c>
      <c r="V846" s="235"/>
      <c r="W846" s="235"/>
      <c r="Y846" s="228" t="str">
        <f t="shared" si="27"/>
        <v/>
      </c>
    </row>
    <row r="847" spans="1:25" s="228" customFormat="1" ht="20.399999999999999">
      <c r="A847" s="257"/>
      <c r="B847" s="232" t="str">
        <f>IF(LEN(A847)=0,"",INDEX('Smelter Reference List'!$A:$A,MATCH($A847,'Smelter Reference List'!$E:$E,0)))</f>
        <v/>
      </c>
      <c r="C847" s="297" t="str">
        <f>IF(LEN(A847)=0,"",INDEX('Smelter Reference List'!$C:$C,MATCH($A847,'Smelter Reference List'!$E:$E,0)))</f>
        <v/>
      </c>
      <c r="D847" s="161" t="str">
        <f ca="1">IF(ISERROR($S847),"",OFFSET('Smelter Reference List'!$C$4,$S847-4,0)&amp;"")</f>
        <v/>
      </c>
      <c r="E847" s="161" t="str">
        <f ca="1">IF(ISERROR($S847),"",OFFSET('Smelter Reference List'!$D$4,$S847-4,0)&amp;"")</f>
        <v/>
      </c>
      <c r="F847" s="161" t="str">
        <f ca="1">IF(ISERROR($S847),"",OFFSET('Smelter Reference List'!$E$4,$S847-4,0))</f>
        <v/>
      </c>
      <c r="G847" s="161" t="str">
        <f ca="1">IF(C847=$U$4,"Enter smelter details", IF(ISERROR($S847),"",OFFSET('Smelter Reference List'!$F$4,$S847-4,0)))</f>
        <v/>
      </c>
      <c r="H847" s="247" t="str">
        <f ca="1">IF(ISERROR($S847),"",OFFSET('Smelter Reference List'!$G$4,$S847-4,0))</f>
        <v/>
      </c>
      <c r="I847" s="248" t="str">
        <f ca="1">IF(ISERROR($S847),"",OFFSET('Smelter Reference List'!$H$4,$S847-4,0))</f>
        <v/>
      </c>
      <c r="J847" s="248" t="str">
        <f ca="1">IF(ISERROR($S847),"",OFFSET('Smelter Reference List'!$I$4,$S847-4,0))</f>
        <v/>
      </c>
      <c r="K847" s="245"/>
      <c r="L847" s="245"/>
      <c r="M847" s="245"/>
      <c r="N847" s="245"/>
      <c r="O847" s="245"/>
      <c r="P847" s="245"/>
      <c r="Q847" s="246"/>
      <c r="R847" s="233"/>
      <c r="S847" s="234" t="e">
        <f>IF(C847="",NA(),MATCH($B847&amp;$C847,'Smelter Reference List'!$J:$J,0))</f>
        <v>#N/A</v>
      </c>
      <c r="T847" s="235"/>
      <c r="U847" s="235">
        <f t="shared" ca="1" si="26"/>
        <v>0</v>
      </c>
      <c r="V847" s="235"/>
      <c r="W847" s="235"/>
      <c r="Y847" s="228" t="str">
        <f t="shared" si="27"/>
        <v/>
      </c>
    </row>
    <row r="848" spans="1:25" s="228" customFormat="1" ht="20.399999999999999">
      <c r="A848" s="257"/>
      <c r="B848" s="232" t="str">
        <f>IF(LEN(A848)=0,"",INDEX('Smelter Reference List'!$A:$A,MATCH($A848,'Smelter Reference List'!$E:$E,0)))</f>
        <v/>
      </c>
      <c r="C848" s="297" t="str">
        <f>IF(LEN(A848)=0,"",INDEX('Smelter Reference List'!$C:$C,MATCH($A848,'Smelter Reference List'!$E:$E,0)))</f>
        <v/>
      </c>
      <c r="D848" s="161" t="str">
        <f ca="1">IF(ISERROR($S848),"",OFFSET('Smelter Reference List'!$C$4,$S848-4,0)&amp;"")</f>
        <v/>
      </c>
      <c r="E848" s="161" t="str">
        <f ca="1">IF(ISERROR($S848),"",OFFSET('Smelter Reference List'!$D$4,$S848-4,0)&amp;"")</f>
        <v/>
      </c>
      <c r="F848" s="161" t="str">
        <f ca="1">IF(ISERROR($S848),"",OFFSET('Smelter Reference List'!$E$4,$S848-4,0))</f>
        <v/>
      </c>
      <c r="G848" s="161" t="str">
        <f ca="1">IF(C848=$U$4,"Enter smelter details", IF(ISERROR($S848),"",OFFSET('Smelter Reference List'!$F$4,$S848-4,0)))</f>
        <v/>
      </c>
      <c r="H848" s="247" t="str">
        <f ca="1">IF(ISERROR($S848),"",OFFSET('Smelter Reference List'!$G$4,$S848-4,0))</f>
        <v/>
      </c>
      <c r="I848" s="248" t="str">
        <f ca="1">IF(ISERROR($S848),"",OFFSET('Smelter Reference List'!$H$4,$S848-4,0))</f>
        <v/>
      </c>
      <c r="J848" s="248" t="str">
        <f ca="1">IF(ISERROR($S848),"",OFFSET('Smelter Reference List'!$I$4,$S848-4,0))</f>
        <v/>
      </c>
      <c r="K848" s="245"/>
      <c r="L848" s="245"/>
      <c r="M848" s="245"/>
      <c r="N848" s="245"/>
      <c r="O848" s="245"/>
      <c r="P848" s="245"/>
      <c r="Q848" s="246"/>
      <c r="R848" s="233"/>
      <c r="S848" s="234" t="e">
        <f>IF(C848="",NA(),MATCH($B848&amp;$C848,'Smelter Reference List'!$J:$J,0))</f>
        <v>#N/A</v>
      </c>
      <c r="T848" s="235"/>
      <c r="U848" s="235">
        <f t="shared" ca="1" si="26"/>
        <v>0</v>
      </c>
      <c r="V848" s="235"/>
      <c r="W848" s="235"/>
      <c r="Y848" s="228" t="str">
        <f t="shared" si="27"/>
        <v/>
      </c>
    </row>
    <row r="849" spans="1:25" s="228" customFormat="1" ht="20.399999999999999">
      <c r="A849" s="257"/>
      <c r="B849" s="232" t="str">
        <f>IF(LEN(A849)=0,"",INDEX('Smelter Reference List'!$A:$A,MATCH($A849,'Smelter Reference List'!$E:$E,0)))</f>
        <v/>
      </c>
      <c r="C849" s="297" t="str">
        <f>IF(LEN(A849)=0,"",INDEX('Smelter Reference List'!$C:$C,MATCH($A849,'Smelter Reference List'!$E:$E,0)))</f>
        <v/>
      </c>
      <c r="D849" s="161" t="str">
        <f ca="1">IF(ISERROR($S849),"",OFFSET('Smelter Reference List'!$C$4,$S849-4,0)&amp;"")</f>
        <v/>
      </c>
      <c r="E849" s="161" t="str">
        <f ca="1">IF(ISERROR($S849),"",OFFSET('Smelter Reference List'!$D$4,$S849-4,0)&amp;"")</f>
        <v/>
      </c>
      <c r="F849" s="161" t="str">
        <f ca="1">IF(ISERROR($S849),"",OFFSET('Smelter Reference List'!$E$4,$S849-4,0))</f>
        <v/>
      </c>
      <c r="G849" s="161" t="str">
        <f ca="1">IF(C849=$U$4,"Enter smelter details", IF(ISERROR($S849),"",OFFSET('Smelter Reference List'!$F$4,$S849-4,0)))</f>
        <v/>
      </c>
      <c r="H849" s="247" t="str">
        <f ca="1">IF(ISERROR($S849),"",OFFSET('Smelter Reference List'!$G$4,$S849-4,0))</f>
        <v/>
      </c>
      <c r="I849" s="248" t="str">
        <f ca="1">IF(ISERROR($S849),"",OFFSET('Smelter Reference List'!$H$4,$S849-4,0))</f>
        <v/>
      </c>
      <c r="J849" s="248" t="str">
        <f ca="1">IF(ISERROR($S849),"",OFFSET('Smelter Reference List'!$I$4,$S849-4,0))</f>
        <v/>
      </c>
      <c r="K849" s="245"/>
      <c r="L849" s="245"/>
      <c r="M849" s="245"/>
      <c r="N849" s="245"/>
      <c r="O849" s="245"/>
      <c r="P849" s="245"/>
      <c r="Q849" s="246"/>
      <c r="R849" s="233"/>
      <c r="S849" s="234" t="e">
        <f>IF(C849="",NA(),MATCH($B849&amp;$C849,'Smelter Reference List'!$J:$J,0))</f>
        <v>#N/A</v>
      </c>
      <c r="T849" s="235"/>
      <c r="U849" s="235">
        <f t="shared" ca="1" si="26"/>
        <v>0</v>
      </c>
      <c r="V849" s="235"/>
      <c r="W849" s="235"/>
      <c r="Y849" s="228" t="str">
        <f t="shared" si="27"/>
        <v/>
      </c>
    </row>
    <row r="850" spans="1:25" s="228" customFormat="1" ht="20.399999999999999">
      <c r="A850" s="257"/>
      <c r="B850" s="232" t="str">
        <f>IF(LEN(A850)=0,"",INDEX('Smelter Reference List'!$A:$A,MATCH($A850,'Smelter Reference List'!$E:$E,0)))</f>
        <v/>
      </c>
      <c r="C850" s="297" t="str">
        <f>IF(LEN(A850)=0,"",INDEX('Smelter Reference List'!$C:$C,MATCH($A850,'Smelter Reference List'!$E:$E,0)))</f>
        <v/>
      </c>
      <c r="D850" s="161" t="str">
        <f ca="1">IF(ISERROR($S850),"",OFFSET('Smelter Reference List'!$C$4,$S850-4,0)&amp;"")</f>
        <v/>
      </c>
      <c r="E850" s="161" t="str">
        <f ca="1">IF(ISERROR($S850),"",OFFSET('Smelter Reference List'!$D$4,$S850-4,0)&amp;"")</f>
        <v/>
      </c>
      <c r="F850" s="161" t="str">
        <f ca="1">IF(ISERROR($S850),"",OFFSET('Smelter Reference List'!$E$4,$S850-4,0))</f>
        <v/>
      </c>
      <c r="G850" s="161" t="str">
        <f ca="1">IF(C850=$U$4,"Enter smelter details", IF(ISERROR($S850),"",OFFSET('Smelter Reference List'!$F$4,$S850-4,0)))</f>
        <v/>
      </c>
      <c r="H850" s="247" t="str">
        <f ca="1">IF(ISERROR($S850),"",OFFSET('Smelter Reference List'!$G$4,$S850-4,0))</f>
        <v/>
      </c>
      <c r="I850" s="248" t="str">
        <f ca="1">IF(ISERROR($S850),"",OFFSET('Smelter Reference List'!$H$4,$S850-4,0))</f>
        <v/>
      </c>
      <c r="J850" s="248" t="str">
        <f ca="1">IF(ISERROR($S850),"",OFFSET('Smelter Reference List'!$I$4,$S850-4,0))</f>
        <v/>
      </c>
      <c r="K850" s="245"/>
      <c r="L850" s="245"/>
      <c r="M850" s="245"/>
      <c r="N850" s="245"/>
      <c r="O850" s="245"/>
      <c r="P850" s="245"/>
      <c r="Q850" s="246"/>
      <c r="R850" s="233"/>
      <c r="S850" s="234" t="e">
        <f>IF(C850="",NA(),MATCH($B850&amp;$C850,'Smelter Reference List'!$J:$J,0))</f>
        <v>#N/A</v>
      </c>
      <c r="T850" s="235"/>
      <c r="U850" s="235">
        <f t="shared" ca="1" si="26"/>
        <v>0</v>
      </c>
      <c r="V850" s="235"/>
      <c r="W850" s="235"/>
      <c r="Y850" s="228" t="str">
        <f t="shared" si="27"/>
        <v/>
      </c>
    </row>
    <row r="851" spans="1:25" s="228" customFormat="1" ht="20.399999999999999">
      <c r="A851" s="257"/>
      <c r="B851" s="232" t="str">
        <f>IF(LEN(A851)=0,"",INDEX('Smelter Reference List'!$A:$A,MATCH($A851,'Smelter Reference List'!$E:$E,0)))</f>
        <v/>
      </c>
      <c r="C851" s="297" t="str">
        <f>IF(LEN(A851)=0,"",INDEX('Smelter Reference List'!$C:$C,MATCH($A851,'Smelter Reference List'!$E:$E,0)))</f>
        <v/>
      </c>
      <c r="D851" s="161" t="str">
        <f ca="1">IF(ISERROR($S851),"",OFFSET('Smelter Reference List'!$C$4,$S851-4,0)&amp;"")</f>
        <v/>
      </c>
      <c r="E851" s="161" t="str">
        <f ca="1">IF(ISERROR($S851),"",OFFSET('Smelter Reference List'!$D$4,$S851-4,0)&amp;"")</f>
        <v/>
      </c>
      <c r="F851" s="161" t="str">
        <f ca="1">IF(ISERROR($S851),"",OFFSET('Smelter Reference List'!$E$4,$S851-4,0))</f>
        <v/>
      </c>
      <c r="G851" s="161" t="str">
        <f ca="1">IF(C851=$U$4,"Enter smelter details", IF(ISERROR($S851),"",OFFSET('Smelter Reference List'!$F$4,$S851-4,0)))</f>
        <v/>
      </c>
      <c r="H851" s="247" t="str">
        <f ca="1">IF(ISERROR($S851),"",OFFSET('Smelter Reference List'!$G$4,$S851-4,0))</f>
        <v/>
      </c>
      <c r="I851" s="248" t="str">
        <f ca="1">IF(ISERROR($S851),"",OFFSET('Smelter Reference List'!$H$4,$S851-4,0))</f>
        <v/>
      </c>
      <c r="J851" s="248" t="str">
        <f ca="1">IF(ISERROR($S851),"",OFFSET('Smelter Reference List'!$I$4,$S851-4,0))</f>
        <v/>
      </c>
      <c r="K851" s="245"/>
      <c r="L851" s="245"/>
      <c r="M851" s="245"/>
      <c r="N851" s="245"/>
      <c r="O851" s="245"/>
      <c r="P851" s="245"/>
      <c r="Q851" s="246"/>
      <c r="R851" s="233"/>
      <c r="S851" s="234" t="e">
        <f>IF(C851="",NA(),MATCH($B851&amp;$C851,'Smelter Reference List'!$J:$J,0))</f>
        <v>#N/A</v>
      </c>
      <c r="T851" s="235"/>
      <c r="U851" s="235">
        <f t="shared" ca="1" si="26"/>
        <v>0</v>
      </c>
      <c r="V851" s="235"/>
      <c r="W851" s="235"/>
      <c r="Y851" s="228" t="str">
        <f t="shared" si="27"/>
        <v/>
      </c>
    </row>
    <row r="852" spans="1:25" s="228" customFormat="1" ht="20.399999999999999">
      <c r="A852" s="257"/>
      <c r="B852" s="232" t="str">
        <f>IF(LEN(A852)=0,"",INDEX('Smelter Reference List'!$A:$A,MATCH($A852,'Smelter Reference List'!$E:$E,0)))</f>
        <v/>
      </c>
      <c r="C852" s="297" t="str">
        <f>IF(LEN(A852)=0,"",INDEX('Smelter Reference List'!$C:$C,MATCH($A852,'Smelter Reference List'!$E:$E,0)))</f>
        <v/>
      </c>
      <c r="D852" s="161" t="str">
        <f ca="1">IF(ISERROR($S852),"",OFFSET('Smelter Reference List'!$C$4,$S852-4,0)&amp;"")</f>
        <v/>
      </c>
      <c r="E852" s="161" t="str">
        <f ca="1">IF(ISERROR($S852),"",OFFSET('Smelter Reference List'!$D$4,$S852-4,0)&amp;"")</f>
        <v/>
      </c>
      <c r="F852" s="161" t="str">
        <f ca="1">IF(ISERROR($S852),"",OFFSET('Smelter Reference List'!$E$4,$S852-4,0))</f>
        <v/>
      </c>
      <c r="G852" s="161" t="str">
        <f ca="1">IF(C852=$U$4,"Enter smelter details", IF(ISERROR($S852),"",OFFSET('Smelter Reference List'!$F$4,$S852-4,0)))</f>
        <v/>
      </c>
      <c r="H852" s="247" t="str">
        <f ca="1">IF(ISERROR($S852),"",OFFSET('Smelter Reference List'!$G$4,$S852-4,0))</f>
        <v/>
      </c>
      <c r="I852" s="248" t="str">
        <f ca="1">IF(ISERROR($S852),"",OFFSET('Smelter Reference List'!$H$4,$S852-4,0))</f>
        <v/>
      </c>
      <c r="J852" s="248" t="str">
        <f ca="1">IF(ISERROR($S852),"",OFFSET('Smelter Reference List'!$I$4,$S852-4,0))</f>
        <v/>
      </c>
      <c r="K852" s="245"/>
      <c r="L852" s="245"/>
      <c r="M852" s="245"/>
      <c r="N852" s="245"/>
      <c r="O852" s="245"/>
      <c r="P852" s="245"/>
      <c r="Q852" s="246"/>
      <c r="R852" s="233"/>
      <c r="S852" s="234" t="e">
        <f>IF(C852="",NA(),MATCH($B852&amp;$C852,'Smelter Reference List'!$J:$J,0))</f>
        <v>#N/A</v>
      </c>
      <c r="T852" s="235"/>
      <c r="U852" s="235">
        <f t="shared" ca="1" si="26"/>
        <v>0</v>
      </c>
      <c r="V852" s="235"/>
      <c r="W852" s="235"/>
      <c r="Y852" s="228" t="str">
        <f t="shared" si="27"/>
        <v/>
      </c>
    </row>
    <row r="853" spans="1:25" s="228" customFormat="1" ht="20.399999999999999">
      <c r="A853" s="257"/>
      <c r="B853" s="232" t="str">
        <f>IF(LEN(A853)=0,"",INDEX('Smelter Reference List'!$A:$A,MATCH($A853,'Smelter Reference List'!$E:$E,0)))</f>
        <v/>
      </c>
      <c r="C853" s="297" t="str">
        <f>IF(LEN(A853)=0,"",INDEX('Smelter Reference List'!$C:$C,MATCH($A853,'Smelter Reference List'!$E:$E,0)))</f>
        <v/>
      </c>
      <c r="D853" s="161" t="str">
        <f ca="1">IF(ISERROR($S853),"",OFFSET('Smelter Reference List'!$C$4,$S853-4,0)&amp;"")</f>
        <v/>
      </c>
      <c r="E853" s="161" t="str">
        <f ca="1">IF(ISERROR($S853),"",OFFSET('Smelter Reference List'!$D$4,$S853-4,0)&amp;"")</f>
        <v/>
      </c>
      <c r="F853" s="161" t="str">
        <f ca="1">IF(ISERROR($S853),"",OFFSET('Smelter Reference List'!$E$4,$S853-4,0))</f>
        <v/>
      </c>
      <c r="G853" s="161" t="str">
        <f ca="1">IF(C853=$U$4,"Enter smelter details", IF(ISERROR($S853),"",OFFSET('Smelter Reference List'!$F$4,$S853-4,0)))</f>
        <v/>
      </c>
      <c r="H853" s="247" t="str">
        <f ca="1">IF(ISERROR($S853),"",OFFSET('Smelter Reference List'!$G$4,$S853-4,0))</f>
        <v/>
      </c>
      <c r="I853" s="248" t="str">
        <f ca="1">IF(ISERROR($S853),"",OFFSET('Smelter Reference List'!$H$4,$S853-4,0))</f>
        <v/>
      </c>
      <c r="J853" s="248" t="str">
        <f ca="1">IF(ISERROR($S853),"",OFFSET('Smelter Reference List'!$I$4,$S853-4,0))</f>
        <v/>
      </c>
      <c r="K853" s="245"/>
      <c r="L853" s="245"/>
      <c r="M853" s="245"/>
      <c r="N853" s="245"/>
      <c r="O853" s="245"/>
      <c r="P853" s="245"/>
      <c r="Q853" s="246"/>
      <c r="R853" s="233"/>
      <c r="S853" s="234" t="e">
        <f>IF(C853="",NA(),MATCH($B853&amp;$C853,'Smelter Reference List'!$J:$J,0))</f>
        <v>#N/A</v>
      </c>
      <c r="T853" s="235"/>
      <c r="U853" s="235">
        <f t="shared" ca="1" si="26"/>
        <v>0</v>
      </c>
      <c r="V853" s="235"/>
      <c r="W853" s="235"/>
      <c r="Y853" s="228" t="str">
        <f t="shared" si="27"/>
        <v/>
      </c>
    </row>
    <row r="854" spans="1:25" s="228" customFormat="1" ht="20.399999999999999">
      <c r="A854" s="257"/>
      <c r="B854" s="232" t="str">
        <f>IF(LEN(A854)=0,"",INDEX('Smelter Reference List'!$A:$A,MATCH($A854,'Smelter Reference List'!$E:$E,0)))</f>
        <v/>
      </c>
      <c r="C854" s="297" t="str">
        <f>IF(LEN(A854)=0,"",INDEX('Smelter Reference List'!$C:$C,MATCH($A854,'Smelter Reference List'!$E:$E,0)))</f>
        <v/>
      </c>
      <c r="D854" s="161" t="str">
        <f ca="1">IF(ISERROR($S854),"",OFFSET('Smelter Reference List'!$C$4,$S854-4,0)&amp;"")</f>
        <v/>
      </c>
      <c r="E854" s="161" t="str">
        <f ca="1">IF(ISERROR($S854),"",OFFSET('Smelter Reference List'!$D$4,$S854-4,0)&amp;"")</f>
        <v/>
      </c>
      <c r="F854" s="161" t="str">
        <f ca="1">IF(ISERROR($S854),"",OFFSET('Smelter Reference List'!$E$4,$S854-4,0))</f>
        <v/>
      </c>
      <c r="G854" s="161" t="str">
        <f ca="1">IF(C854=$U$4,"Enter smelter details", IF(ISERROR($S854),"",OFFSET('Smelter Reference List'!$F$4,$S854-4,0)))</f>
        <v/>
      </c>
      <c r="H854" s="247" t="str">
        <f ca="1">IF(ISERROR($S854),"",OFFSET('Smelter Reference List'!$G$4,$S854-4,0))</f>
        <v/>
      </c>
      <c r="I854" s="248" t="str">
        <f ca="1">IF(ISERROR($S854),"",OFFSET('Smelter Reference List'!$H$4,$S854-4,0))</f>
        <v/>
      </c>
      <c r="J854" s="248" t="str">
        <f ca="1">IF(ISERROR($S854),"",OFFSET('Smelter Reference List'!$I$4,$S854-4,0))</f>
        <v/>
      </c>
      <c r="K854" s="245"/>
      <c r="L854" s="245"/>
      <c r="M854" s="245"/>
      <c r="N854" s="245"/>
      <c r="O854" s="245"/>
      <c r="P854" s="245"/>
      <c r="Q854" s="246"/>
      <c r="R854" s="233"/>
      <c r="S854" s="234" t="e">
        <f>IF(C854="",NA(),MATCH($B854&amp;$C854,'Smelter Reference List'!$J:$J,0))</f>
        <v>#N/A</v>
      </c>
      <c r="T854" s="235"/>
      <c r="U854" s="235">
        <f t="shared" ca="1" si="26"/>
        <v>0</v>
      </c>
      <c r="V854" s="235"/>
      <c r="W854" s="235"/>
      <c r="Y854" s="228" t="str">
        <f t="shared" si="27"/>
        <v/>
      </c>
    </row>
    <row r="855" spans="1:25" s="228" customFormat="1" ht="20.399999999999999">
      <c r="A855" s="257"/>
      <c r="B855" s="232" t="str">
        <f>IF(LEN(A855)=0,"",INDEX('Smelter Reference List'!$A:$A,MATCH($A855,'Smelter Reference List'!$E:$E,0)))</f>
        <v/>
      </c>
      <c r="C855" s="297" t="str">
        <f>IF(LEN(A855)=0,"",INDEX('Smelter Reference List'!$C:$C,MATCH($A855,'Smelter Reference List'!$E:$E,0)))</f>
        <v/>
      </c>
      <c r="D855" s="161" t="str">
        <f ca="1">IF(ISERROR($S855),"",OFFSET('Smelter Reference List'!$C$4,$S855-4,0)&amp;"")</f>
        <v/>
      </c>
      <c r="E855" s="161" t="str">
        <f ca="1">IF(ISERROR($S855),"",OFFSET('Smelter Reference List'!$D$4,$S855-4,0)&amp;"")</f>
        <v/>
      </c>
      <c r="F855" s="161" t="str">
        <f ca="1">IF(ISERROR($S855),"",OFFSET('Smelter Reference List'!$E$4,$S855-4,0))</f>
        <v/>
      </c>
      <c r="G855" s="161" t="str">
        <f ca="1">IF(C855=$U$4,"Enter smelter details", IF(ISERROR($S855),"",OFFSET('Smelter Reference List'!$F$4,$S855-4,0)))</f>
        <v/>
      </c>
      <c r="H855" s="247" t="str">
        <f ca="1">IF(ISERROR($S855),"",OFFSET('Smelter Reference List'!$G$4,$S855-4,0))</f>
        <v/>
      </c>
      <c r="I855" s="248" t="str">
        <f ca="1">IF(ISERROR($S855),"",OFFSET('Smelter Reference List'!$H$4,$S855-4,0))</f>
        <v/>
      </c>
      <c r="J855" s="248" t="str">
        <f ca="1">IF(ISERROR($S855),"",OFFSET('Smelter Reference List'!$I$4,$S855-4,0))</f>
        <v/>
      </c>
      <c r="K855" s="245"/>
      <c r="L855" s="245"/>
      <c r="M855" s="245"/>
      <c r="N855" s="245"/>
      <c r="O855" s="245"/>
      <c r="P855" s="245"/>
      <c r="Q855" s="246"/>
      <c r="R855" s="233"/>
      <c r="S855" s="234" t="e">
        <f>IF(C855="",NA(),MATCH($B855&amp;$C855,'Smelter Reference List'!$J:$J,0))</f>
        <v>#N/A</v>
      </c>
      <c r="T855" s="235"/>
      <c r="U855" s="235">
        <f t="shared" ca="1" si="26"/>
        <v>0</v>
      </c>
      <c r="V855" s="235"/>
      <c r="W855" s="235"/>
      <c r="Y855" s="228" t="str">
        <f t="shared" si="27"/>
        <v/>
      </c>
    </row>
    <row r="856" spans="1:25" s="228" customFormat="1" ht="20.399999999999999">
      <c r="A856" s="257"/>
      <c r="B856" s="232" t="str">
        <f>IF(LEN(A856)=0,"",INDEX('Smelter Reference List'!$A:$A,MATCH($A856,'Smelter Reference List'!$E:$E,0)))</f>
        <v/>
      </c>
      <c r="C856" s="297" t="str">
        <f>IF(LEN(A856)=0,"",INDEX('Smelter Reference List'!$C:$C,MATCH($A856,'Smelter Reference List'!$E:$E,0)))</f>
        <v/>
      </c>
      <c r="D856" s="161" t="str">
        <f ca="1">IF(ISERROR($S856),"",OFFSET('Smelter Reference List'!$C$4,$S856-4,0)&amp;"")</f>
        <v/>
      </c>
      <c r="E856" s="161" t="str">
        <f ca="1">IF(ISERROR($S856),"",OFFSET('Smelter Reference List'!$D$4,$S856-4,0)&amp;"")</f>
        <v/>
      </c>
      <c r="F856" s="161" t="str">
        <f ca="1">IF(ISERROR($S856),"",OFFSET('Smelter Reference List'!$E$4,$S856-4,0))</f>
        <v/>
      </c>
      <c r="G856" s="161" t="str">
        <f ca="1">IF(C856=$U$4,"Enter smelter details", IF(ISERROR($S856),"",OFFSET('Smelter Reference List'!$F$4,$S856-4,0)))</f>
        <v/>
      </c>
      <c r="H856" s="247" t="str">
        <f ca="1">IF(ISERROR($S856),"",OFFSET('Smelter Reference List'!$G$4,$S856-4,0))</f>
        <v/>
      </c>
      <c r="I856" s="248" t="str">
        <f ca="1">IF(ISERROR($S856),"",OFFSET('Smelter Reference List'!$H$4,$S856-4,0))</f>
        <v/>
      </c>
      <c r="J856" s="248" t="str">
        <f ca="1">IF(ISERROR($S856),"",OFFSET('Smelter Reference List'!$I$4,$S856-4,0))</f>
        <v/>
      </c>
      <c r="K856" s="245"/>
      <c r="L856" s="245"/>
      <c r="M856" s="245"/>
      <c r="N856" s="245"/>
      <c r="O856" s="245"/>
      <c r="P856" s="245"/>
      <c r="Q856" s="246"/>
      <c r="R856" s="233"/>
      <c r="S856" s="234" t="e">
        <f>IF(C856="",NA(),MATCH($B856&amp;$C856,'Smelter Reference List'!$J:$J,0))</f>
        <v>#N/A</v>
      </c>
      <c r="T856" s="235"/>
      <c r="U856" s="235">
        <f t="shared" ca="1" si="26"/>
        <v>0</v>
      </c>
      <c r="V856" s="235"/>
      <c r="W856" s="235"/>
      <c r="Y856" s="228" t="str">
        <f t="shared" si="27"/>
        <v/>
      </c>
    </row>
    <row r="857" spans="1:25" s="228" customFormat="1" ht="20.399999999999999">
      <c r="A857" s="257"/>
      <c r="B857" s="232" t="str">
        <f>IF(LEN(A857)=0,"",INDEX('Smelter Reference List'!$A:$A,MATCH($A857,'Smelter Reference List'!$E:$E,0)))</f>
        <v/>
      </c>
      <c r="C857" s="297" t="str">
        <f>IF(LEN(A857)=0,"",INDEX('Smelter Reference List'!$C:$C,MATCH($A857,'Smelter Reference List'!$E:$E,0)))</f>
        <v/>
      </c>
      <c r="D857" s="161" t="str">
        <f ca="1">IF(ISERROR($S857),"",OFFSET('Smelter Reference List'!$C$4,$S857-4,0)&amp;"")</f>
        <v/>
      </c>
      <c r="E857" s="161" t="str">
        <f ca="1">IF(ISERROR($S857),"",OFFSET('Smelter Reference List'!$D$4,$S857-4,0)&amp;"")</f>
        <v/>
      </c>
      <c r="F857" s="161" t="str">
        <f ca="1">IF(ISERROR($S857),"",OFFSET('Smelter Reference List'!$E$4,$S857-4,0))</f>
        <v/>
      </c>
      <c r="G857" s="161" t="str">
        <f ca="1">IF(C857=$U$4,"Enter smelter details", IF(ISERROR($S857),"",OFFSET('Smelter Reference List'!$F$4,$S857-4,0)))</f>
        <v/>
      </c>
      <c r="H857" s="247" t="str">
        <f ca="1">IF(ISERROR($S857),"",OFFSET('Smelter Reference List'!$G$4,$S857-4,0))</f>
        <v/>
      </c>
      <c r="I857" s="248" t="str">
        <f ca="1">IF(ISERROR($S857),"",OFFSET('Smelter Reference List'!$H$4,$S857-4,0))</f>
        <v/>
      </c>
      <c r="J857" s="248" t="str">
        <f ca="1">IF(ISERROR($S857),"",OFFSET('Smelter Reference List'!$I$4,$S857-4,0))</f>
        <v/>
      </c>
      <c r="K857" s="245"/>
      <c r="L857" s="245"/>
      <c r="M857" s="245"/>
      <c r="N857" s="245"/>
      <c r="O857" s="245"/>
      <c r="P857" s="245"/>
      <c r="Q857" s="246"/>
      <c r="R857" s="233"/>
      <c r="S857" s="234" t="e">
        <f>IF(C857="",NA(),MATCH($B857&amp;$C857,'Smelter Reference List'!$J:$J,0))</f>
        <v>#N/A</v>
      </c>
      <c r="T857" s="235"/>
      <c r="U857" s="235">
        <f t="shared" ca="1" si="26"/>
        <v>0</v>
      </c>
      <c r="V857" s="235"/>
      <c r="W857" s="235"/>
      <c r="Y857" s="228" t="str">
        <f t="shared" si="27"/>
        <v/>
      </c>
    </row>
    <row r="858" spans="1:25" s="228" customFormat="1" ht="20.399999999999999">
      <c r="A858" s="257"/>
      <c r="B858" s="232" t="str">
        <f>IF(LEN(A858)=0,"",INDEX('Smelter Reference List'!$A:$A,MATCH($A858,'Smelter Reference List'!$E:$E,0)))</f>
        <v/>
      </c>
      <c r="C858" s="297" t="str">
        <f>IF(LEN(A858)=0,"",INDEX('Smelter Reference List'!$C:$C,MATCH($A858,'Smelter Reference List'!$E:$E,0)))</f>
        <v/>
      </c>
      <c r="D858" s="161" t="str">
        <f ca="1">IF(ISERROR($S858),"",OFFSET('Smelter Reference List'!$C$4,$S858-4,0)&amp;"")</f>
        <v/>
      </c>
      <c r="E858" s="161" t="str">
        <f ca="1">IF(ISERROR($S858),"",OFFSET('Smelter Reference List'!$D$4,$S858-4,0)&amp;"")</f>
        <v/>
      </c>
      <c r="F858" s="161" t="str">
        <f ca="1">IF(ISERROR($S858),"",OFFSET('Smelter Reference List'!$E$4,$S858-4,0))</f>
        <v/>
      </c>
      <c r="G858" s="161" t="str">
        <f ca="1">IF(C858=$U$4,"Enter smelter details", IF(ISERROR($S858),"",OFFSET('Smelter Reference List'!$F$4,$S858-4,0)))</f>
        <v/>
      </c>
      <c r="H858" s="247" t="str">
        <f ca="1">IF(ISERROR($S858),"",OFFSET('Smelter Reference List'!$G$4,$S858-4,0))</f>
        <v/>
      </c>
      <c r="I858" s="248" t="str">
        <f ca="1">IF(ISERROR($S858),"",OFFSET('Smelter Reference List'!$H$4,$S858-4,0))</f>
        <v/>
      </c>
      <c r="J858" s="248" t="str">
        <f ca="1">IF(ISERROR($S858),"",OFFSET('Smelter Reference List'!$I$4,$S858-4,0))</f>
        <v/>
      </c>
      <c r="K858" s="245"/>
      <c r="L858" s="245"/>
      <c r="M858" s="245"/>
      <c r="N858" s="245"/>
      <c r="O858" s="245"/>
      <c r="P858" s="245"/>
      <c r="Q858" s="246"/>
      <c r="R858" s="233"/>
      <c r="S858" s="234" t="e">
        <f>IF(C858="",NA(),MATCH($B858&amp;$C858,'Smelter Reference List'!$J:$J,0))</f>
        <v>#N/A</v>
      </c>
      <c r="T858" s="235"/>
      <c r="U858" s="235">
        <f t="shared" ca="1" si="26"/>
        <v>0</v>
      </c>
      <c r="V858" s="235"/>
      <c r="W858" s="235"/>
      <c r="Y858" s="228" t="str">
        <f t="shared" si="27"/>
        <v/>
      </c>
    </row>
    <row r="859" spans="1:25" s="228" customFormat="1" ht="20.399999999999999">
      <c r="A859" s="257"/>
      <c r="B859" s="232" t="str">
        <f>IF(LEN(A859)=0,"",INDEX('Smelter Reference List'!$A:$A,MATCH($A859,'Smelter Reference List'!$E:$E,0)))</f>
        <v/>
      </c>
      <c r="C859" s="297" t="str">
        <f>IF(LEN(A859)=0,"",INDEX('Smelter Reference List'!$C:$C,MATCH($A859,'Smelter Reference List'!$E:$E,0)))</f>
        <v/>
      </c>
      <c r="D859" s="161" t="str">
        <f ca="1">IF(ISERROR($S859),"",OFFSET('Smelter Reference List'!$C$4,$S859-4,0)&amp;"")</f>
        <v/>
      </c>
      <c r="E859" s="161" t="str">
        <f ca="1">IF(ISERROR($S859),"",OFFSET('Smelter Reference List'!$D$4,$S859-4,0)&amp;"")</f>
        <v/>
      </c>
      <c r="F859" s="161" t="str">
        <f ca="1">IF(ISERROR($S859),"",OFFSET('Smelter Reference List'!$E$4,$S859-4,0))</f>
        <v/>
      </c>
      <c r="G859" s="161" t="str">
        <f ca="1">IF(C859=$U$4,"Enter smelter details", IF(ISERROR($S859),"",OFFSET('Smelter Reference List'!$F$4,$S859-4,0)))</f>
        <v/>
      </c>
      <c r="H859" s="247" t="str">
        <f ca="1">IF(ISERROR($S859),"",OFFSET('Smelter Reference List'!$G$4,$S859-4,0))</f>
        <v/>
      </c>
      <c r="I859" s="248" t="str">
        <f ca="1">IF(ISERROR($S859),"",OFFSET('Smelter Reference List'!$H$4,$S859-4,0))</f>
        <v/>
      </c>
      <c r="J859" s="248" t="str">
        <f ca="1">IF(ISERROR($S859),"",OFFSET('Smelter Reference List'!$I$4,$S859-4,0))</f>
        <v/>
      </c>
      <c r="K859" s="245"/>
      <c r="L859" s="245"/>
      <c r="M859" s="245"/>
      <c r="N859" s="245"/>
      <c r="O859" s="245"/>
      <c r="P859" s="245"/>
      <c r="Q859" s="246"/>
      <c r="R859" s="233"/>
      <c r="S859" s="234" t="e">
        <f>IF(C859="",NA(),MATCH($B859&amp;$C859,'Smelter Reference List'!$J:$J,0))</f>
        <v>#N/A</v>
      </c>
      <c r="T859" s="235"/>
      <c r="U859" s="235">
        <f t="shared" ca="1" si="26"/>
        <v>0</v>
      </c>
      <c r="V859" s="235"/>
      <c r="W859" s="235"/>
      <c r="Y859" s="228" t="str">
        <f t="shared" si="27"/>
        <v/>
      </c>
    </row>
    <row r="860" spans="1:25" s="228" customFormat="1" ht="20.399999999999999">
      <c r="A860" s="257"/>
      <c r="B860" s="232" t="str">
        <f>IF(LEN(A860)=0,"",INDEX('Smelter Reference List'!$A:$A,MATCH($A860,'Smelter Reference List'!$E:$E,0)))</f>
        <v/>
      </c>
      <c r="C860" s="297" t="str">
        <f>IF(LEN(A860)=0,"",INDEX('Smelter Reference List'!$C:$C,MATCH($A860,'Smelter Reference List'!$E:$E,0)))</f>
        <v/>
      </c>
      <c r="D860" s="161" t="str">
        <f ca="1">IF(ISERROR($S860),"",OFFSET('Smelter Reference List'!$C$4,$S860-4,0)&amp;"")</f>
        <v/>
      </c>
      <c r="E860" s="161" t="str">
        <f ca="1">IF(ISERROR($S860),"",OFFSET('Smelter Reference List'!$D$4,$S860-4,0)&amp;"")</f>
        <v/>
      </c>
      <c r="F860" s="161" t="str">
        <f ca="1">IF(ISERROR($S860),"",OFFSET('Smelter Reference List'!$E$4,$S860-4,0))</f>
        <v/>
      </c>
      <c r="G860" s="161" t="str">
        <f ca="1">IF(C860=$U$4,"Enter smelter details", IF(ISERROR($S860),"",OFFSET('Smelter Reference List'!$F$4,$S860-4,0)))</f>
        <v/>
      </c>
      <c r="H860" s="247" t="str">
        <f ca="1">IF(ISERROR($S860),"",OFFSET('Smelter Reference List'!$G$4,$S860-4,0))</f>
        <v/>
      </c>
      <c r="I860" s="248" t="str">
        <f ca="1">IF(ISERROR($S860),"",OFFSET('Smelter Reference List'!$H$4,$S860-4,0))</f>
        <v/>
      </c>
      <c r="J860" s="248" t="str">
        <f ca="1">IF(ISERROR($S860),"",OFFSET('Smelter Reference List'!$I$4,$S860-4,0))</f>
        <v/>
      </c>
      <c r="K860" s="245"/>
      <c r="L860" s="245"/>
      <c r="M860" s="245"/>
      <c r="N860" s="245"/>
      <c r="O860" s="245"/>
      <c r="P860" s="245"/>
      <c r="Q860" s="246"/>
      <c r="R860" s="233"/>
      <c r="S860" s="234" t="e">
        <f>IF(C860="",NA(),MATCH($B860&amp;$C860,'Smelter Reference List'!$J:$J,0))</f>
        <v>#N/A</v>
      </c>
      <c r="T860" s="235"/>
      <c r="U860" s="235">
        <f t="shared" ca="1" si="26"/>
        <v>0</v>
      </c>
      <c r="V860" s="235"/>
      <c r="W860" s="235"/>
      <c r="Y860" s="228" t="str">
        <f t="shared" si="27"/>
        <v/>
      </c>
    </row>
    <row r="861" spans="1:25" s="228" customFormat="1" ht="20.399999999999999">
      <c r="A861" s="257"/>
      <c r="B861" s="232" t="str">
        <f>IF(LEN(A861)=0,"",INDEX('Smelter Reference List'!$A:$A,MATCH($A861,'Smelter Reference List'!$E:$E,0)))</f>
        <v/>
      </c>
      <c r="C861" s="297" t="str">
        <f>IF(LEN(A861)=0,"",INDEX('Smelter Reference List'!$C:$C,MATCH($A861,'Smelter Reference List'!$E:$E,0)))</f>
        <v/>
      </c>
      <c r="D861" s="161" t="str">
        <f ca="1">IF(ISERROR($S861),"",OFFSET('Smelter Reference List'!$C$4,$S861-4,0)&amp;"")</f>
        <v/>
      </c>
      <c r="E861" s="161" t="str">
        <f ca="1">IF(ISERROR($S861),"",OFFSET('Smelter Reference List'!$D$4,$S861-4,0)&amp;"")</f>
        <v/>
      </c>
      <c r="F861" s="161" t="str">
        <f ca="1">IF(ISERROR($S861),"",OFFSET('Smelter Reference List'!$E$4,$S861-4,0))</f>
        <v/>
      </c>
      <c r="G861" s="161" t="str">
        <f ca="1">IF(C861=$U$4,"Enter smelter details", IF(ISERROR($S861),"",OFFSET('Smelter Reference List'!$F$4,$S861-4,0)))</f>
        <v/>
      </c>
      <c r="H861" s="247" t="str">
        <f ca="1">IF(ISERROR($S861),"",OFFSET('Smelter Reference List'!$G$4,$S861-4,0))</f>
        <v/>
      </c>
      <c r="I861" s="248" t="str">
        <f ca="1">IF(ISERROR($S861),"",OFFSET('Smelter Reference List'!$H$4,$S861-4,0))</f>
        <v/>
      </c>
      <c r="J861" s="248" t="str">
        <f ca="1">IF(ISERROR($S861),"",OFFSET('Smelter Reference List'!$I$4,$S861-4,0))</f>
        <v/>
      </c>
      <c r="K861" s="245"/>
      <c r="L861" s="245"/>
      <c r="M861" s="245"/>
      <c r="N861" s="245"/>
      <c r="O861" s="245"/>
      <c r="P861" s="245"/>
      <c r="Q861" s="246"/>
      <c r="R861" s="233"/>
      <c r="S861" s="234" t="e">
        <f>IF(C861="",NA(),MATCH($B861&amp;$C861,'Smelter Reference List'!$J:$J,0))</f>
        <v>#N/A</v>
      </c>
      <c r="T861" s="235"/>
      <c r="U861" s="235">
        <f t="shared" ca="1" si="26"/>
        <v>0</v>
      </c>
      <c r="V861" s="235"/>
      <c r="W861" s="235"/>
      <c r="Y861" s="228" t="str">
        <f t="shared" si="27"/>
        <v/>
      </c>
    </row>
    <row r="862" spans="1:25" s="228" customFormat="1" ht="20.399999999999999">
      <c r="A862" s="257"/>
      <c r="B862" s="232" t="str">
        <f>IF(LEN(A862)=0,"",INDEX('Smelter Reference List'!$A:$A,MATCH($A862,'Smelter Reference List'!$E:$E,0)))</f>
        <v/>
      </c>
      <c r="C862" s="297" t="str">
        <f>IF(LEN(A862)=0,"",INDEX('Smelter Reference List'!$C:$C,MATCH($A862,'Smelter Reference List'!$E:$E,0)))</f>
        <v/>
      </c>
      <c r="D862" s="161" t="str">
        <f ca="1">IF(ISERROR($S862),"",OFFSET('Smelter Reference List'!$C$4,$S862-4,0)&amp;"")</f>
        <v/>
      </c>
      <c r="E862" s="161" t="str">
        <f ca="1">IF(ISERROR($S862),"",OFFSET('Smelter Reference List'!$D$4,$S862-4,0)&amp;"")</f>
        <v/>
      </c>
      <c r="F862" s="161" t="str">
        <f ca="1">IF(ISERROR($S862),"",OFFSET('Smelter Reference List'!$E$4,$S862-4,0))</f>
        <v/>
      </c>
      <c r="G862" s="161" t="str">
        <f ca="1">IF(C862=$U$4,"Enter smelter details", IF(ISERROR($S862),"",OFFSET('Smelter Reference List'!$F$4,$S862-4,0)))</f>
        <v/>
      </c>
      <c r="H862" s="247" t="str">
        <f ca="1">IF(ISERROR($S862),"",OFFSET('Smelter Reference List'!$G$4,$S862-4,0))</f>
        <v/>
      </c>
      <c r="I862" s="248" t="str">
        <f ca="1">IF(ISERROR($S862),"",OFFSET('Smelter Reference List'!$H$4,$S862-4,0))</f>
        <v/>
      </c>
      <c r="J862" s="248" t="str">
        <f ca="1">IF(ISERROR($S862),"",OFFSET('Smelter Reference List'!$I$4,$S862-4,0))</f>
        <v/>
      </c>
      <c r="K862" s="245"/>
      <c r="L862" s="245"/>
      <c r="M862" s="245"/>
      <c r="N862" s="245"/>
      <c r="O862" s="245"/>
      <c r="P862" s="245"/>
      <c r="Q862" s="246"/>
      <c r="R862" s="233"/>
      <c r="S862" s="234" t="e">
        <f>IF(C862="",NA(),MATCH($B862&amp;$C862,'Smelter Reference List'!$J:$J,0))</f>
        <v>#N/A</v>
      </c>
      <c r="T862" s="235"/>
      <c r="U862" s="235">
        <f t="shared" ca="1" si="26"/>
        <v>0</v>
      </c>
      <c r="V862" s="235"/>
      <c r="W862" s="235"/>
      <c r="Y862" s="228" t="str">
        <f t="shared" si="27"/>
        <v/>
      </c>
    </row>
    <row r="863" spans="1:25" s="228" customFormat="1" ht="20.399999999999999">
      <c r="A863" s="257"/>
      <c r="B863" s="232" t="str">
        <f>IF(LEN(A863)=0,"",INDEX('Smelter Reference List'!$A:$A,MATCH($A863,'Smelter Reference List'!$E:$E,0)))</f>
        <v/>
      </c>
      <c r="C863" s="297" t="str">
        <f>IF(LEN(A863)=0,"",INDEX('Smelter Reference List'!$C:$C,MATCH($A863,'Smelter Reference List'!$E:$E,0)))</f>
        <v/>
      </c>
      <c r="D863" s="161" t="str">
        <f ca="1">IF(ISERROR($S863),"",OFFSET('Smelter Reference List'!$C$4,$S863-4,0)&amp;"")</f>
        <v/>
      </c>
      <c r="E863" s="161" t="str">
        <f ca="1">IF(ISERROR($S863),"",OFFSET('Smelter Reference List'!$D$4,$S863-4,0)&amp;"")</f>
        <v/>
      </c>
      <c r="F863" s="161" t="str">
        <f ca="1">IF(ISERROR($S863),"",OFFSET('Smelter Reference List'!$E$4,$S863-4,0))</f>
        <v/>
      </c>
      <c r="G863" s="161" t="str">
        <f ca="1">IF(C863=$U$4,"Enter smelter details", IF(ISERROR($S863),"",OFFSET('Smelter Reference List'!$F$4,$S863-4,0)))</f>
        <v/>
      </c>
      <c r="H863" s="247" t="str">
        <f ca="1">IF(ISERROR($S863),"",OFFSET('Smelter Reference List'!$G$4,$S863-4,0))</f>
        <v/>
      </c>
      <c r="I863" s="248" t="str">
        <f ca="1">IF(ISERROR($S863),"",OFFSET('Smelter Reference List'!$H$4,$S863-4,0))</f>
        <v/>
      </c>
      <c r="J863" s="248" t="str">
        <f ca="1">IF(ISERROR($S863),"",OFFSET('Smelter Reference List'!$I$4,$S863-4,0))</f>
        <v/>
      </c>
      <c r="K863" s="245"/>
      <c r="L863" s="245"/>
      <c r="M863" s="245"/>
      <c r="N863" s="245"/>
      <c r="O863" s="245"/>
      <c r="P863" s="245"/>
      <c r="Q863" s="246"/>
      <c r="R863" s="233"/>
      <c r="S863" s="234" t="e">
        <f>IF(C863="",NA(),MATCH($B863&amp;$C863,'Smelter Reference List'!$J:$J,0))</f>
        <v>#N/A</v>
      </c>
      <c r="T863" s="235"/>
      <c r="U863" s="235">
        <f t="shared" ca="1" si="26"/>
        <v>0</v>
      </c>
      <c r="V863" s="235"/>
      <c r="W863" s="235"/>
      <c r="Y863" s="228" t="str">
        <f t="shared" si="27"/>
        <v/>
      </c>
    </row>
    <row r="864" spans="1:25" s="228" customFormat="1" ht="20.399999999999999">
      <c r="A864" s="257"/>
      <c r="B864" s="232" t="str">
        <f>IF(LEN(A864)=0,"",INDEX('Smelter Reference List'!$A:$A,MATCH($A864,'Smelter Reference List'!$E:$E,0)))</f>
        <v/>
      </c>
      <c r="C864" s="297" t="str">
        <f>IF(LEN(A864)=0,"",INDEX('Smelter Reference List'!$C:$C,MATCH($A864,'Smelter Reference List'!$E:$E,0)))</f>
        <v/>
      </c>
      <c r="D864" s="161" t="str">
        <f ca="1">IF(ISERROR($S864),"",OFFSET('Smelter Reference List'!$C$4,$S864-4,0)&amp;"")</f>
        <v/>
      </c>
      <c r="E864" s="161" t="str">
        <f ca="1">IF(ISERROR($S864),"",OFFSET('Smelter Reference List'!$D$4,$S864-4,0)&amp;"")</f>
        <v/>
      </c>
      <c r="F864" s="161" t="str">
        <f ca="1">IF(ISERROR($S864),"",OFFSET('Smelter Reference List'!$E$4,$S864-4,0))</f>
        <v/>
      </c>
      <c r="G864" s="161" t="str">
        <f ca="1">IF(C864=$U$4,"Enter smelter details", IF(ISERROR($S864),"",OFFSET('Smelter Reference List'!$F$4,$S864-4,0)))</f>
        <v/>
      </c>
      <c r="H864" s="247" t="str">
        <f ca="1">IF(ISERROR($S864),"",OFFSET('Smelter Reference List'!$G$4,$S864-4,0))</f>
        <v/>
      </c>
      <c r="I864" s="248" t="str">
        <f ca="1">IF(ISERROR($S864),"",OFFSET('Smelter Reference List'!$H$4,$S864-4,0))</f>
        <v/>
      </c>
      <c r="J864" s="248" t="str">
        <f ca="1">IF(ISERROR($S864),"",OFFSET('Smelter Reference List'!$I$4,$S864-4,0))</f>
        <v/>
      </c>
      <c r="K864" s="245"/>
      <c r="L864" s="245"/>
      <c r="M864" s="245"/>
      <c r="N864" s="245"/>
      <c r="O864" s="245"/>
      <c r="P864" s="245"/>
      <c r="Q864" s="246"/>
      <c r="R864" s="233"/>
      <c r="S864" s="234" t="e">
        <f>IF(C864="",NA(),MATCH($B864&amp;$C864,'Smelter Reference List'!$J:$J,0))</f>
        <v>#N/A</v>
      </c>
      <c r="T864" s="235"/>
      <c r="U864" s="235">
        <f t="shared" ca="1" si="26"/>
        <v>0</v>
      </c>
      <c r="V864" s="235"/>
      <c r="W864" s="235"/>
      <c r="Y864" s="228" t="str">
        <f t="shared" si="27"/>
        <v/>
      </c>
    </row>
    <row r="865" spans="1:25" s="228" customFormat="1" ht="20.399999999999999">
      <c r="A865" s="257"/>
      <c r="B865" s="232" t="str">
        <f>IF(LEN(A865)=0,"",INDEX('Smelter Reference List'!$A:$A,MATCH($A865,'Smelter Reference List'!$E:$E,0)))</f>
        <v/>
      </c>
      <c r="C865" s="297" t="str">
        <f>IF(LEN(A865)=0,"",INDEX('Smelter Reference List'!$C:$C,MATCH($A865,'Smelter Reference List'!$E:$E,0)))</f>
        <v/>
      </c>
      <c r="D865" s="161" t="str">
        <f ca="1">IF(ISERROR($S865),"",OFFSET('Smelter Reference List'!$C$4,$S865-4,0)&amp;"")</f>
        <v/>
      </c>
      <c r="E865" s="161" t="str">
        <f ca="1">IF(ISERROR($S865),"",OFFSET('Smelter Reference List'!$D$4,$S865-4,0)&amp;"")</f>
        <v/>
      </c>
      <c r="F865" s="161" t="str">
        <f ca="1">IF(ISERROR($S865),"",OFFSET('Smelter Reference List'!$E$4,$S865-4,0))</f>
        <v/>
      </c>
      <c r="G865" s="161" t="str">
        <f ca="1">IF(C865=$U$4,"Enter smelter details", IF(ISERROR($S865),"",OFFSET('Smelter Reference List'!$F$4,$S865-4,0)))</f>
        <v/>
      </c>
      <c r="H865" s="247" t="str">
        <f ca="1">IF(ISERROR($S865),"",OFFSET('Smelter Reference List'!$G$4,$S865-4,0))</f>
        <v/>
      </c>
      <c r="I865" s="248" t="str">
        <f ca="1">IF(ISERROR($S865),"",OFFSET('Smelter Reference List'!$H$4,$S865-4,0))</f>
        <v/>
      </c>
      <c r="J865" s="248" t="str">
        <f ca="1">IF(ISERROR($S865),"",OFFSET('Smelter Reference List'!$I$4,$S865-4,0))</f>
        <v/>
      </c>
      <c r="K865" s="245"/>
      <c r="L865" s="245"/>
      <c r="M865" s="245"/>
      <c r="N865" s="245"/>
      <c r="O865" s="245"/>
      <c r="P865" s="245"/>
      <c r="Q865" s="246"/>
      <c r="R865" s="233"/>
      <c r="S865" s="234" t="e">
        <f>IF(C865="",NA(),MATCH($B865&amp;$C865,'Smelter Reference List'!$J:$J,0))</f>
        <v>#N/A</v>
      </c>
      <c r="T865" s="235"/>
      <c r="U865" s="235">
        <f t="shared" ca="1" si="26"/>
        <v>0</v>
      </c>
      <c r="V865" s="235"/>
      <c r="W865" s="235"/>
      <c r="Y865" s="228" t="str">
        <f t="shared" si="27"/>
        <v/>
      </c>
    </row>
    <row r="866" spans="1:25" s="228" customFormat="1" ht="20.399999999999999">
      <c r="A866" s="257"/>
      <c r="B866" s="232" t="str">
        <f>IF(LEN(A866)=0,"",INDEX('Smelter Reference List'!$A:$A,MATCH($A866,'Smelter Reference List'!$E:$E,0)))</f>
        <v/>
      </c>
      <c r="C866" s="297" t="str">
        <f>IF(LEN(A866)=0,"",INDEX('Smelter Reference List'!$C:$C,MATCH($A866,'Smelter Reference List'!$E:$E,0)))</f>
        <v/>
      </c>
      <c r="D866" s="161" t="str">
        <f ca="1">IF(ISERROR($S866),"",OFFSET('Smelter Reference List'!$C$4,$S866-4,0)&amp;"")</f>
        <v/>
      </c>
      <c r="E866" s="161" t="str">
        <f ca="1">IF(ISERROR($S866),"",OFFSET('Smelter Reference List'!$D$4,$S866-4,0)&amp;"")</f>
        <v/>
      </c>
      <c r="F866" s="161" t="str">
        <f ca="1">IF(ISERROR($S866),"",OFFSET('Smelter Reference List'!$E$4,$S866-4,0))</f>
        <v/>
      </c>
      <c r="G866" s="161" t="str">
        <f ca="1">IF(C866=$U$4,"Enter smelter details", IF(ISERROR($S866),"",OFFSET('Smelter Reference List'!$F$4,$S866-4,0)))</f>
        <v/>
      </c>
      <c r="H866" s="247" t="str">
        <f ca="1">IF(ISERROR($S866),"",OFFSET('Smelter Reference List'!$G$4,$S866-4,0))</f>
        <v/>
      </c>
      <c r="I866" s="248" t="str">
        <f ca="1">IF(ISERROR($S866),"",OFFSET('Smelter Reference List'!$H$4,$S866-4,0))</f>
        <v/>
      </c>
      <c r="J866" s="248" t="str">
        <f ca="1">IF(ISERROR($S866),"",OFFSET('Smelter Reference List'!$I$4,$S866-4,0))</f>
        <v/>
      </c>
      <c r="K866" s="245"/>
      <c r="L866" s="245"/>
      <c r="M866" s="245"/>
      <c r="N866" s="245"/>
      <c r="O866" s="245"/>
      <c r="P866" s="245"/>
      <c r="Q866" s="246"/>
      <c r="R866" s="233"/>
      <c r="S866" s="234" t="e">
        <f>IF(C866="",NA(),MATCH($B866&amp;$C866,'Smelter Reference List'!$J:$J,0))</f>
        <v>#N/A</v>
      </c>
      <c r="T866" s="235"/>
      <c r="U866" s="235">
        <f t="shared" ca="1" si="26"/>
        <v>0</v>
      </c>
      <c r="V866" s="235"/>
      <c r="W866" s="235"/>
      <c r="Y866" s="228" t="str">
        <f t="shared" si="27"/>
        <v/>
      </c>
    </row>
    <row r="867" spans="1:25" s="228" customFormat="1" ht="20.399999999999999">
      <c r="A867" s="257"/>
      <c r="B867" s="232" t="str">
        <f>IF(LEN(A867)=0,"",INDEX('Smelter Reference List'!$A:$A,MATCH($A867,'Smelter Reference List'!$E:$E,0)))</f>
        <v/>
      </c>
      <c r="C867" s="297" t="str">
        <f>IF(LEN(A867)=0,"",INDEX('Smelter Reference List'!$C:$C,MATCH($A867,'Smelter Reference List'!$E:$E,0)))</f>
        <v/>
      </c>
      <c r="D867" s="161" t="str">
        <f ca="1">IF(ISERROR($S867),"",OFFSET('Smelter Reference List'!$C$4,$S867-4,0)&amp;"")</f>
        <v/>
      </c>
      <c r="E867" s="161" t="str">
        <f ca="1">IF(ISERROR($S867),"",OFFSET('Smelter Reference List'!$D$4,$S867-4,0)&amp;"")</f>
        <v/>
      </c>
      <c r="F867" s="161" t="str">
        <f ca="1">IF(ISERROR($S867),"",OFFSET('Smelter Reference List'!$E$4,$S867-4,0))</f>
        <v/>
      </c>
      <c r="G867" s="161" t="str">
        <f ca="1">IF(C867=$U$4,"Enter smelter details", IF(ISERROR($S867),"",OFFSET('Smelter Reference List'!$F$4,$S867-4,0)))</f>
        <v/>
      </c>
      <c r="H867" s="247" t="str">
        <f ca="1">IF(ISERROR($S867),"",OFFSET('Smelter Reference List'!$G$4,$S867-4,0))</f>
        <v/>
      </c>
      <c r="I867" s="248" t="str">
        <f ca="1">IF(ISERROR($S867),"",OFFSET('Smelter Reference List'!$H$4,$S867-4,0))</f>
        <v/>
      </c>
      <c r="J867" s="248" t="str">
        <f ca="1">IF(ISERROR($S867),"",OFFSET('Smelter Reference List'!$I$4,$S867-4,0))</f>
        <v/>
      </c>
      <c r="K867" s="245"/>
      <c r="L867" s="245"/>
      <c r="M867" s="245"/>
      <c r="N867" s="245"/>
      <c r="O867" s="245"/>
      <c r="P867" s="245"/>
      <c r="Q867" s="246"/>
      <c r="R867" s="233"/>
      <c r="S867" s="234" t="e">
        <f>IF(C867="",NA(),MATCH($B867&amp;$C867,'Smelter Reference List'!$J:$J,0))</f>
        <v>#N/A</v>
      </c>
      <c r="T867" s="235"/>
      <c r="U867" s="235">
        <f t="shared" ca="1" si="26"/>
        <v>0</v>
      </c>
      <c r="V867" s="235"/>
      <c r="W867" s="235"/>
      <c r="Y867" s="228" t="str">
        <f t="shared" si="27"/>
        <v/>
      </c>
    </row>
    <row r="868" spans="1:25" s="228" customFormat="1" ht="20.399999999999999">
      <c r="A868" s="257"/>
      <c r="B868" s="232" t="str">
        <f>IF(LEN(A868)=0,"",INDEX('Smelter Reference List'!$A:$A,MATCH($A868,'Smelter Reference List'!$E:$E,0)))</f>
        <v/>
      </c>
      <c r="C868" s="297" t="str">
        <f>IF(LEN(A868)=0,"",INDEX('Smelter Reference List'!$C:$C,MATCH($A868,'Smelter Reference List'!$E:$E,0)))</f>
        <v/>
      </c>
      <c r="D868" s="161" t="str">
        <f ca="1">IF(ISERROR($S868),"",OFFSET('Smelter Reference List'!$C$4,$S868-4,0)&amp;"")</f>
        <v/>
      </c>
      <c r="E868" s="161" t="str">
        <f ca="1">IF(ISERROR($S868),"",OFFSET('Smelter Reference List'!$D$4,$S868-4,0)&amp;"")</f>
        <v/>
      </c>
      <c r="F868" s="161" t="str">
        <f ca="1">IF(ISERROR($S868),"",OFFSET('Smelter Reference List'!$E$4,$S868-4,0))</f>
        <v/>
      </c>
      <c r="G868" s="161" t="str">
        <f ca="1">IF(C868=$U$4,"Enter smelter details", IF(ISERROR($S868),"",OFFSET('Smelter Reference List'!$F$4,$S868-4,0)))</f>
        <v/>
      </c>
      <c r="H868" s="247" t="str">
        <f ca="1">IF(ISERROR($S868),"",OFFSET('Smelter Reference List'!$G$4,$S868-4,0))</f>
        <v/>
      </c>
      <c r="I868" s="248" t="str">
        <f ca="1">IF(ISERROR($S868),"",OFFSET('Smelter Reference List'!$H$4,$S868-4,0))</f>
        <v/>
      </c>
      <c r="J868" s="248" t="str">
        <f ca="1">IF(ISERROR($S868),"",OFFSET('Smelter Reference List'!$I$4,$S868-4,0))</f>
        <v/>
      </c>
      <c r="K868" s="245"/>
      <c r="L868" s="245"/>
      <c r="M868" s="245"/>
      <c r="N868" s="245"/>
      <c r="O868" s="245"/>
      <c r="P868" s="245"/>
      <c r="Q868" s="246"/>
      <c r="R868" s="233"/>
      <c r="S868" s="234" t="e">
        <f>IF(C868="",NA(),MATCH($B868&amp;$C868,'Smelter Reference List'!$J:$J,0))</f>
        <v>#N/A</v>
      </c>
      <c r="T868" s="235"/>
      <c r="U868" s="235">
        <f t="shared" ca="1" si="26"/>
        <v>0</v>
      </c>
      <c r="V868" s="235"/>
      <c r="W868" s="235"/>
      <c r="Y868" s="228" t="str">
        <f t="shared" si="27"/>
        <v/>
      </c>
    </row>
    <row r="869" spans="1:25" s="228" customFormat="1" ht="20.399999999999999">
      <c r="A869" s="257"/>
      <c r="B869" s="232" t="str">
        <f>IF(LEN(A869)=0,"",INDEX('Smelter Reference List'!$A:$A,MATCH($A869,'Smelter Reference List'!$E:$E,0)))</f>
        <v/>
      </c>
      <c r="C869" s="297" t="str">
        <f>IF(LEN(A869)=0,"",INDEX('Smelter Reference List'!$C:$C,MATCH($A869,'Smelter Reference List'!$E:$E,0)))</f>
        <v/>
      </c>
      <c r="D869" s="161" t="str">
        <f ca="1">IF(ISERROR($S869),"",OFFSET('Smelter Reference List'!$C$4,$S869-4,0)&amp;"")</f>
        <v/>
      </c>
      <c r="E869" s="161" t="str">
        <f ca="1">IF(ISERROR($S869),"",OFFSET('Smelter Reference List'!$D$4,$S869-4,0)&amp;"")</f>
        <v/>
      </c>
      <c r="F869" s="161" t="str">
        <f ca="1">IF(ISERROR($S869),"",OFFSET('Smelter Reference List'!$E$4,$S869-4,0))</f>
        <v/>
      </c>
      <c r="G869" s="161" t="str">
        <f ca="1">IF(C869=$U$4,"Enter smelter details", IF(ISERROR($S869),"",OFFSET('Smelter Reference List'!$F$4,$S869-4,0)))</f>
        <v/>
      </c>
      <c r="H869" s="247" t="str">
        <f ca="1">IF(ISERROR($S869),"",OFFSET('Smelter Reference List'!$G$4,$S869-4,0))</f>
        <v/>
      </c>
      <c r="I869" s="248" t="str">
        <f ca="1">IF(ISERROR($S869),"",OFFSET('Smelter Reference List'!$H$4,$S869-4,0))</f>
        <v/>
      </c>
      <c r="J869" s="248" t="str">
        <f ca="1">IF(ISERROR($S869),"",OFFSET('Smelter Reference List'!$I$4,$S869-4,0))</f>
        <v/>
      </c>
      <c r="K869" s="245"/>
      <c r="L869" s="245"/>
      <c r="M869" s="245"/>
      <c r="N869" s="245"/>
      <c r="O869" s="245"/>
      <c r="P869" s="245"/>
      <c r="Q869" s="246"/>
      <c r="R869" s="233"/>
      <c r="S869" s="234" t="e">
        <f>IF(C869="",NA(),MATCH($B869&amp;$C869,'Smelter Reference List'!$J:$J,0))</f>
        <v>#N/A</v>
      </c>
      <c r="T869" s="235"/>
      <c r="U869" s="235">
        <f t="shared" ca="1" si="26"/>
        <v>0</v>
      </c>
      <c r="V869" s="235"/>
      <c r="W869" s="235"/>
      <c r="Y869" s="228" t="str">
        <f t="shared" si="27"/>
        <v/>
      </c>
    </row>
    <row r="870" spans="1:25" s="228" customFormat="1" ht="20.399999999999999">
      <c r="A870" s="257"/>
      <c r="B870" s="232" t="str">
        <f>IF(LEN(A870)=0,"",INDEX('Smelter Reference List'!$A:$A,MATCH($A870,'Smelter Reference List'!$E:$E,0)))</f>
        <v/>
      </c>
      <c r="C870" s="297" t="str">
        <f>IF(LEN(A870)=0,"",INDEX('Smelter Reference List'!$C:$C,MATCH($A870,'Smelter Reference List'!$E:$E,0)))</f>
        <v/>
      </c>
      <c r="D870" s="161" t="str">
        <f ca="1">IF(ISERROR($S870),"",OFFSET('Smelter Reference List'!$C$4,$S870-4,0)&amp;"")</f>
        <v/>
      </c>
      <c r="E870" s="161" t="str">
        <f ca="1">IF(ISERROR($S870),"",OFFSET('Smelter Reference List'!$D$4,$S870-4,0)&amp;"")</f>
        <v/>
      </c>
      <c r="F870" s="161" t="str">
        <f ca="1">IF(ISERROR($S870),"",OFFSET('Smelter Reference List'!$E$4,$S870-4,0))</f>
        <v/>
      </c>
      <c r="G870" s="161" t="str">
        <f ca="1">IF(C870=$U$4,"Enter smelter details", IF(ISERROR($S870),"",OFFSET('Smelter Reference List'!$F$4,$S870-4,0)))</f>
        <v/>
      </c>
      <c r="H870" s="247" t="str">
        <f ca="1">IF(ISERROR($S870),"",OFFSET('Smelter Reference List'!$G$4,$S870-4,0))</f>
        <v/>
      </c>
      <c r="I870" s="248" t="str">
        <f ca="1">IF(ISERROR($S870),"",OFFSET('Smelter Reference List'!$H$4,$S870-4,0))</f>
        <v/>
      </c>
      <c r="J870" s="248" t="str">
        <f ca="1">IF(ISERROR($S870),"",OFFSET('Smelter Reference List'!$I$4,$S870-4,0))</f>
        <v/>
      </c>
      <c r="K870" s="245"/>
      <c r="L870" s="245"/>
      <c r="M870" s="245"/>
      <c r="N870" s="245"/>
      <c r="O870" s="245"/>
      <c r="P870" s="245"/>
      <c r="Q870" s="246"/>
      <c r="R870" s="233"/>
      <c r="S870" s="234" t="e">
        <f>IF(C870="",NA(),MATCH($B870&amp;$C870,'Smelter Reference List'!$J:$J,0))</f>
        <v>#N/A</v>
      </c>
      <c r="T870" s="235"/>
      <c r="U870" s="235">
        <f t="shared" ca="1" si="26"/>
        <v>0</v>
      </c>
      <c r="V870" s="235"/>
      <c r="W870" s="235"/>
      <c r="Y870" s="228" t="str">
        <f t="shared" si="27"/>
        <v/>
      </c>
    </row>
    <row r="871" spans="1:25" s="228" customFormat="1" ht="20.399999999999999">
      <c r="A871" s="257"/>
      <c r="B871" s="232" t="str">
        <f>IF(LEN(A871)=0,"",INDEX('Smelter Reference List'!$A:$A,MATCH($A871,'Smelter Reference List'!$E:$E,0)))</f>
        <v/>
      </c>
      <c r="C871" s="297" t="str">
        <f>IF(LEN(A871)=0,"",INDEX('Smelter Reference List'!$C:$C,MATCH($A871,'Smelter Reference List'!$E:$E,0)))</f>
        <v/>
      </c>
      <c r="D871" s="161" t="str">
        <f ca="1">IF(ISERROR($S871),"",OFFSET('Smelter Reference List'!$C$4,$S871-4,0)&amp;"")</f>
        <v/>
      </c>
      <c r="E871" s="161" t="str">
        <f ca="1">IF(ISERROR($S871),"",OFFSET('Smelter Reference List'!$D$4,$S871-4,0)&amp;"")</f>
        <v/>
      </c>
      <c r="F871" s="161" t="str">
        <f ca="1">IF(ISERROR($S871),"",OFFSET('Smelter Reference List'!$E$4,$S871-4,0))</f>
        <v/>
      </c>
      <c r="G871" s="161" t="str">
        <f ca="1">IF(C871=$U$4,"Enter smelter details", IF(ISERROR($S871),"",OFFSET('Smelter Reference List'!$F$4,$S871-4,0)))</f>
        <v/>
      </c>
      <c r="H871" s="247" t="str">
        <f ca="1">IF(ISERROR($S871),"",OFFSET('Smelter Reference List'!$G$4,$S871-4,0))</f>
        <v/>
      </c>
      <c r="I871" s="248" t="str">
        <f ca="1">IF(ISERROR($S871),"",OFFSET('Smelter Reference List'!$H$4,$S871-4,0))</f>
        <v/>
      </c>
      <c r="J871" s="248" t="str">
        <f ca="1">IF(ISERROR($S871),"",OFFSET('Smelter Reference List'!$I$4,$S871-4,0))</f>
        <v/>
      </c>
      <c r="K871" s="245"/>
      <c r="L871" s="245"/>
      <c r="M871" s="245"/>
      <c r="N871" s="245"/>
      <c r="O871" s="245"/>
      <c r="P871" s="245"/>
      <c r="Q871" s="246"/>
      <c r="R871" s="233"/>
      <c r="S871" s="234" t="e">
        <f>IF(C871="",NA(),MATCH($B871&amp;$C871,'Smelter Reference List'!$J:$J,0))</f>
        <v>#N/A</v>
      </c>
      <c r="T871" s="235"/>
      <c r="U871" s="235">
        <f t="shared" ca="1" si="26"/>
        <v>0</v>
      </c>
      <c r="V871" s="235"/>
      <c r="W871" s="235"/>
      <c r="Y871" s="228" t="str">
        <f t="shared" si="27"/>
        <v/>
      </c>
    </row>
    <row r="872" spans="1:25" s="228" customFormat="1" ht="20.399999999999999">
      <c r="A872" s="257"/>
      <c r="B872" s="232" t="str">
        <f>IF(LEN(A872)=0,"",INDEX('Smelter Reference List'!$A:$A,MATCH($A872,'Smelter Reference List'!$E:$E,0)))</f>
        <v/>
      </c>
      <c r="C872" s="297" t="str">
        <f>IF(LEN(A872)=0,"",INDEX('Smelter Reference List'!$C:$C,MATCH($A872,'Smelter Reference List'!$E:$E,0)))</f>
        <v/>
      </c>
      <c r="D872" s="161" t="str">
        <f ca="1">IF(ISERROR($S872),"",OFFSET('Smelter Reference List'!$C$4,$S872-4,0)&amp;"")</f>
        <v/>
      </c>
      <c r="E872" s="161" t="str">
        <f ca="1">IF(ISERROR($S872),"",OFFSET('Smelter Reference List'!$D$4,$S872-4,0)&amp;"")</f>
        <v/>
      </c>
      <c r="F872" s="161" t="str">
        <f ca="1">IF(ISERROR($S872),"",OFFSET('Smelter Reference List'!$E$4,$S872-4,0))</f>
        <v/>
      </c>
      <c r="G872" s="161" t="str">
        <f ca="1">IF(C872=$U$4,"Enter smelter details", IF(ISERROR($S872),"",OFFSET('Smelter Reference List'!$F$4,$S872-4,0)))</f>
        <v/>
      </c>
      <c r="H872" s="247" t="str">
        <f ca="1">IF(ISERROR($S872),"",OFFSET('Smelter Reference List'!$G$4,$S872-4,0))</f>
        <v/>
      </c>
      <c r="I872" s="248" t="str">
        <f ca="1">IF(ISERROR($S872),"",OFFSET('Smelter Reference List'!$H$4,$S872-4,0))</f>
        <v/>
      </c>
      <c r="J872" s="248" t="str">
        <f ca="1">IF(ISERROR($S872),"",OFFSET('Smelter Reference List'!$I$4,$S872-4,0))</f>
        <v/>
      </c>
      <c r="K872" s="245"/>
      <c r="L872" s="245"/>
      <c r="M872" s="245"/>
      <c r="N872" s="245"/>
      <c r="O872" s="245"/>
      <c r="P872" s="245"/>
      <c r="Q872" s="246"/>
      <c r="R872" s="233"/>
      <c r="S872" s="234" t="e">
        <f>IF(C872="",NA(),MATCH($B872&amp;$C872,'Smelter Reference List'!$J:$J,0))</f>
        <v>#N/A</v>
      </c>
      <c r="T872" s="235"/>
      <c r="U872" s="235">
        <f t="shared" ca="1" si="26"/>
        <v>0</v>
      </c>
      <c r="V872" s="235"/>
      <c r="W872" s="235"/>
      <c r="Y872" s="228" t="str">
        <f t="shared" si="27"/>
        <v/>
      </c>
    </row>
    <row r="873" spans="1:25" s="228" customFormat="1" ht="20.399999999999999">
      <c r="A873" s="257"/>
      <c r="B873" s="232" t="str">
        <f>IF(LEN(A873)=0,"",INDEX('Smelter Reference List'!$A:$A,MATCH($A873,'Smelter Reference List'!$E:$E,0)))</f>
        <v/>
      </c>
      <c r="C873" s="297" t="str">
        <f>IF(LEN(A873)=0,"",INDEX('Smelter Reference List'!$C:$C,MATCH($A873,'Smelter Reference List'!$E:$E,0)))</f>
        <v/>
      </c>
      <c r="D873" s="161" t="str">
        <f ca="1">IF(ISERROR($S873),"",OFFSET('Smelter Reference List'!$C$4,$S873-4,0)&amp;"")</f>
        <v/>
      </c>
      <c r="E873" s="161" t="str">
        <f ca="1">IF(ISERROR($S873),"",OFFSET('Smelter Reference List'!$D$4,$S873-4,0)&amp;"")</f>
        <v/>
      </c>
      <c r="F873" s="161" t="str">
        <f ca="1">IF(ISERROR($S873),"",OFFSET('Smelter Reference List'!$E$4,$S873-4,0))</f>
        <v/>
      </c>
      <c r="G873" s="161" t="str">
        <f ca="1">IF(C873=$U$4,"Enter smelter details", IF(ISERROR($S873),"",OFFSET('Smelter Reference List'!$F$4,$S873-4,0)))</f>
        <v/>
      </c>
      <c r="H873" s="247" t="str">
        <f ca="1">IF(ISERROR($S873),"",OFFSET('Smelter Reference List'!$G$4,$S873-4,0))</f>
        <v/>
      </c>
      <c r="I873" s="248" t="str">
        <f ca="1">IF(ISERROR($S873),"",OFFSET('Smelter Reference List'!$H$4,$S873-4,0))</f>
        <v/>
      </c>
      <c r="J873" s="248" t="str">
        <f ca="1">IF(ISERROR($S873),"",OFFSET('Smelter Reference List'!$I$4,$S873-4,0))</f>
        <v/>
      </c>
      <c r="K873" s="245"/>
      <c r="L873" s="245"/>
      <c r="M873" s="245"/>
      <c r="N873" s="245"/>
      <c r="O873" s="245"/>
      <c r="P873" s="245"/>
      <c r="Q873" s="246"/>
      <c r="R873" s="233"/>
      <c r="S873" s="234" t="e">
        <f>IF(C873="",NA(),MATCH($B873&amp;$C873,'Smelter Reference List'!$J:$J,0))</f>
        <v>#N/A</v>
      </c>
      <c r="T873" s="235"/>
      <c r="U873" s="235">
        <f t="shared" ca="1" si="26"/>
        <v>0</v>
      </c>
      <c r="V873" s="235"/>
      <c r="W873" s="235"/>
      <c r="Y873" s="228" t="str">
        <f t="shared" si="27"/>
        <v/>
      </c>
    </row>
    <row r="874" spans="1:25" s="228" customFormat="1" ht="20.399999999999999">
      <c r="A874" s="257"/>
      <c r="B874" s="232" t="str">
        <f>IF(LEN(A874)=0,"",INDEX('Smelter Reference List'!$A:$A,MATCH($A874,'Smelter Reference List'!$E:$E,0)))</f>
        <v/>
      </c>
      <c r="C874" s="297" t="str">
        <f>IF(LEN(A874)=0,"",INDEX('Smelter Reference List'!$C:$C,MATCH($A874,'Smelter Reference List'!$E:$E,0)))</f>
        <v/>
      </c>
      <c r="D874" s="161" t="str">
        <f ca="1">IF(ISERROR($S874),"",OFFSET('Smelter Reference List'!$C$4,$S874-4,0)&amp;"")</f>
        <v/>
      </c>
      <c r="E874" s="161" t="str">
        <f ca="1">IF(ISERROR($S874),"",OFFSET('Smelter Reference List'!$D$4,$S874-4,0)&amp;"")</f>
        <v/>
      </c>
      <c r="F874" s="161" t="str">
        <f ca="1">IF(ISERROR($S874),"",OFFSET('Smelter Reference List'!$E$4,$S874-4,0))</f>
        <v/>
      </c>
      <c r="G874" s="161" t="str">
        <f ca="1">IF(C874=$U$4,"Enter smelter details", IF(ISERROR($S874),"",OFFSET('Smelter Reference List'!$F$4,$S874-4,0)))</f>
        <v/>
      </c>
      <c r="H874" s="247" t="str">
        <f ca="1">IF(ISERROR($S874),"",OFFSET('Smelter Reference List'!$G$4,$S874-4,0))</f>
        <v/>
      </c>
      <c r="I874" s="248" t="str">
        <f ca="1">IF(ISERROR($S874),"",OFFSET('Smelter Reference List'!$H$4,$S874-4,0))</f>
        <v/>
      </c>
      <c r="J874" s="248" t="str">
        <f ca="1">IF(ISERROR($S874),"",OFFSET('Smelter Reference List'!$I$4,$S874-4,0))</f>
        <v/>
      </c>
      <c r="K874" s="245"/>
      <c r="L874" s="245"/>
      <c r="M874" s="245"/>
      <c r="N874" s="245"/>
      <c r="O874" s="245"/>
      <c r="P874" s="245"/>
      <c r="Q874" s="246"/>
      <c r="R874" s="233"/>
      <c r="S874" s="234" t="e">
        <f>IF(C874="",NA(),MATCH($B874&amp;$C874,'Smelter Reference List'!$J:$J,0))</f>
        <v>#N/A</v>
      </c>
      <c r="T874" s="235"/>
      <c r="U874" s="235">
        <f t="shared" ca="1" si="26"/>
        <v>0</v>
      </c>
      <c r="V874" s="235"/>
      <c r="W874" s="235"/>
      <c r="Y874" s="228" t="str">
        <f t="shared" si="27"/>
        <v/>
      </c>
    </row>
    <row r="875" spans="1:25" s="228" customFormat="1" ht="20.399999999999999">
      <c r="A875" s="257"/>
      <c r="B875" s="232" t="str">
        <f>IF(LEN(A875)=0,"",INDEX('Smelter Reference List'!$A:$A,MATCH($A875,'Smelter Reference List'!$E:$E,0)))</f>
        <v/>
      </c>
      <c r="C875" s="297" t="str">
        <f>IF(LEN(A875)=0,"",INDEX('Smelter Reference List'!$C:$C,MATCH($A875,'Smelter Reference List'!$E:$E,0)))</f>
        <v/>
      </c>
      <c r="D875" s="161" t="str">
        <f ca="1">IF(ISERROR($S875),"",OFFSET('Smelter Reference List'!$C$4,$S875-4,0)&amp;"")</f>
        <v/>
      </c>
      <c r="E875" s="161" t="str">
        <f ca="1">IF(ISERROR($S875),"",OFFSET('Smelter Reference List'!$D$4,$S875-4,0)&amp;"")</f>
        <v/>
      </c>
      <c r="F875" s="161" t="str">
        <f ca="1">IF(ISERROR($S875),"",OFFSET('Smelter Reference List'!$E$4,$S875-4,0))</f>
        <v/>
      </c>
      <c r="G875" s="161" t="str">
        <f ca="1">IF(C875=$U$4,"Enter smelter details", IF(ISERROR($S875),"",OFFSET('Smelter Reference List'!$F$4,$S875-4,0)))</f>
        <v/>
      </c>
      <c r="H875" s="247" t="str">
        <f ca="1">IF(ISERROR($S875),"",OFFSET('Smelter Reference List'!$G$4,$S875-4,0))</f>
        <v/>
      </c>
      <c r="I875" s="248" t="str">
        <f ca="1">IF(ISERROR($S875),"",OFFSET('Smelter Reference List'!$H$4,$S875-4,0))</f>
        <v/>
      </c>
      <c r="J875" s="248" t="str">
        <f ca="1">IF(ISERROR($S875),"",OFFSET('Smelter Reference List'!$I$4,$S875-4,0))</f>
        <v/>
      </c>
      <c r="K875" s="245"/>
      <c r="L875" s="245"/>
      <c r="M875" s="245"/>
      <c r="N875" s="245"/>
      <c r="O875" s="245"/>
      <c r="P875" s="245"/>
      <c r="Q875" s="246"/>
      <c r="R875" s="233"/>
      <c r="S875" s="234" t="e">
        <f>IF(C875="",NA(),MATCH($B875&amp;$C875,'Smelter Reference List'!$J:$J,0))</f>
        <v>#N/A</v>
      </c>
      <c r="T875" s="235"/>
      <c r="U875" s="235">
        <f t="shared" ca="1" si="26"/>
        <v>0</v>
      </c>
      <c r="V875" s="235"/>
      <c r="W875" s="235"/>
      <c r="Y875" s="228" t="str">
        <f t="shared" si="27"/>
        <v/>
      </c>
    </row>
    <row r="876" spans="1:25" s="228" customFormat="1" ht="20.399999999999999">
      <c r="A876" s="257"/>
      <c r="B876" s="232" t="str">
        <f>IF(LEN(A876)=0,"",INDEX('Smelter Reference List'!$A:$A,MATCH($A876,'Smelter Reference List'!$E:$E,0)))</f>
        <v/>
      </c>
      <c r="C876" s="297" t="str">
        <f>IF(LEN(A876)=0,"",INDEX('Smelter Reference List'!$C:$C,MATCH($A876,'Smelter Reference List'!$E:$E,0)))</f>
        <v/>
      </c>
      <c r="D876" s="161" t="str">
        <f ca="1">IF(ISERROR($S876),"",OFFSET('Smelter Reference List'!$C$4,$S876-4,0)&amp;"")</f>
        <v/>
      </c>
      <c r="E876" s="161" t="str">
        <f ca="1">IF(ISERROR($S876),"",OFFSET('Smelter Reference List'!$D$4,$S876-4,0)&amp;"")</f>
        <v/>
      </c>
      <c r="F876" s="161" t="str">
        <f ca="1">IF(ISERROR($S876),"",OFFSET('Smelter Reference List'!$E$4,$S876-4,0))</f>
        <v/>
      </c>
      <c r="G876" s="161" t="str">
        <f ca="1">IF(C876=$U$4,"Enter smelter details", IF(ISERROR($S876),"",OFFSET('Smelter Reference List'!$F$4,$S876-4,0)))</f>
        <v/>
      </c>
      <c r="H876" s="247" t="str">
        <f ca="1">IF(ISERROR($S876),"",OFFSET('Smelter Reference List'!$G$4,$S876-4,0))</f>
        <v/>
      </c>
      <c r="I876" s="248" t="str">
        <f ca="1">IF(ISERROR($S876),"",OFFSET('Smelter Reference List'!$H$4,$S876-4,0))</f>
        <v/>
      </c>
      <c r="J876" s="248" t="str">
        <f ca="1">IF(ISERROR($S876),"",OFFSET('Smelter Reference List'!$I$4,$S876-4,0))</f>
        <v/>
      </c>
      <c r="K876" s="245"/>
      <c r="L876" s="245"/>
      <c r="M876" s="245"/>
      <c r="N876" s="245"/>
      <c r="O876" s="245"/>
      <c r="P876" s="245"/>
      <c r="Q876" s="246"/>
      <c r="R876" s="233"/>
      <c r="S876" s="234" t="e">
        <f>IF(C876="",NA(),MATCH($B876&amp;$C876,'Smelter Reference List'!$J:$J,0))</f>
        <v>#N/A</v>
      </c>
      <c r="T876" s="235"/>
      <c r="U876" s="235">
        <f t="shared" ca="1" si="26"/>
        <v>0</v>
      </c>
      <c r="V876" s="235"/>
      <c r="W876" s="235"/>
      <c r="Y876" s="228" t="str">
        <f t="shared" si="27"/>
        <v/>
      </c>
    </row>
    <row r="877" spans="1:25" s="228" customFormat="1" ht="20.399999999999999">
      <c r="A877" s="257"/>
      <c r="B877" s="232" t="str">
        <f>IF(LEN(A877)=0,"",INDEX('Smelter Reference List'!$A:$A,MATCH($A877,'Smelter Reference List'!$E:$E,0)))</f>
        <v/>
      </c>
      <c r="C877" s="297" t="str">
        <f>IF(LEN(A877)=0,"",INDEX('Smelter Reference List'!$C:$C,MATCH($A877,'Smelter Reference List'!$E:$E,0)))</f>
        <v/>
      </c>
      <c r="D877" s="161" t="str">
        <f ca="1">IF(ISERROR($S877),"",OFFSET('Smelter Reference List'!$C$4,$S877-4,0)&amp;"")</f>
        <v/>
      </c>
      <c r="E877" s="161" t="str">
        <f ca="1">IF(ISERROR($S877),"",OFFSET('Smelter Reference List'!$D$4,$S877-4,0)&amp;"")</f>
        <v/>
      </c>
      <c r="F877" s="161" t="str">
        <f ca="1">IF(ISERROR($S877),"",OFFSET('Smelter Reference List'!$E$4,$S877-4,0))</f>
        <v/>
      </c>
      <c r="G877" s="161" t="str">
        <f ca="1">IF(C877=$U$4,"Enter smelter details", IF(ISERROR($S877),"",OFFSET('Smelter Reference List'!$F$4,$S877-4,0)))</f>
        <v/>
      </c>
      <c r="H877" s="247" t="str">
        <f ca="1">IF(ISERROR($S877),"",OFFSET('Smelter Reference List'!$G$4,$S877-4,0))</f>
        <v/>
      </c>
      <c r="I877" s="248" t="str">
        <f ca="1">IF(ISERROR($S877),"",OFFSET('Smelter Reference List'!$H$4,$S877-4,0))</f>
        <v/>
      </c>
      <c r="J877" s="248" t="str">
        <f ca="1">IF(ISERROR($S877),"",OFFSET('Smelter Reference List'!$I$4,$S877-4,0))</f>
        <v/>
      </c>
      <c r="K877" s="245"/>
      <c r="L877" s="245"/>
      <c r="M877" s="245"/>
      <c r="N877" s="245"/>
      <c r="O877" s="245"/>
      <c r="P877" s="245"/>
      <c r="Q877" s="246"/>
      <c r="R877" s="233"/>
      <c r="S877" s="234" t="e">
        <f>IF(C877="",NA(),MATCH($B877&amp;$C877,'Smelter Reference List'!$J:$J,0))</f>
        <v>#N/A</v>
      </c>
      <c r="T877" s="235"/>
      <c r="U877" s="235">
        <f t="shared" ca="1" si="26"/>
        <v>0</v>
      </c>
      <c r="V877" s="235"/>
      <c r="W877" s="235"/>
      <c r="Y877" s="228" t="str">
        <f t="shared" si="27"/>
        <v/>
      </c>
    </row>
    <row r="878" spans="1:25" s="228" customFormat="1" ht="20.399999999999999">
      <c r="A878" s="257"/>
      <c r="B878" s="232" t="str">
        <f>IF(LEN(A878)=0,"",INDEX('Smelter Reference List'!$A:$A,MATCH($A878,'Smelter Reference List'!$E:$E,0)))</f>
        <v/>
      </c>
      <c r="C878" s="297" t="str">
        <f>IF(LEN(A878)=0,"",INDEX('Smelter Reference List'!$C:$C,MATCH($A878,'Smelter Reference List'!$E:$E,0)))</f>
        <v/>
      </c>
      <c r="D878" s="161" t="str">
        <f ca="1">IF(ISERROR($S878),"",OFFSET('Smelter Reference List'!$C$4,$S878-4,0)&amp;"")</f>
        <v/>
      </c>
      <c r="E878" s="161" t="str">
        <f ca="1">IF(ISERROR($S878),"",OFFSET('Smelter Reference List'!$D$4,$S878-4,0)&amp;"")</f>
        <v/>
      </c>
      <c r="F878" s="161" t="str">
        <f ca="1">IF(ISERROR($S878),"",OFFSET('Smelter Reference List'!$E$4,$S878-4,0))</f>
        <v/>
      </c>
      <c r="G878" s="161" t="str">
        <f ca="1">IF(C878=$U$4,"Enter smelter details", IF(ISERROR($S878),"",OFFSET('Smelter Reference List'!$F$4,$S878-4,0)))</f>
        <v/>
      </c>
      <c r="H878" s="247" t="str">
        <f ca="1">IF(ISERROR($S878),"",OFFSET('Smelter Reference List'!$G$4,$S878-4,0))</f>
        <v/>
      </c>
      <c r="I878" s="248" t="str">
        <f ca="1">IF(ISERROR($S878),"",OFFSET('Smelter Reference List'!$H$4,$S878-4,0))</f>
        <v/>
      </c>
      <c r="J878" s="248" t="str">
        <f ca="1">IF(ISERROR($S878),"",OFFSET('Smelter Reference List'!$I$4,$S878-4,0))</f>
        <v/>
      </c>
      <c r="K878" s="245"/>
      <c r="L878" s="245"/>
      <c r="M878" s="245"/>
      <c r="N878" s="245"/>
      <c r="O878" s="245"/>
      <c r="P878" s="245"/>
      <c r="Q878" s="246"/>
      <c r="R878" s="233"/>
      <c r="S878" s="234" t="e">
        <f>IF(C878="",NA(),MATCH($B878&amp;$C878,'Smelter Reference List'!$J:$J,0))</f>
        <v>#N/A</v>
      </c>
      <c r="T878" s="235"/>
      <c r="U878" s="235">
        <f t="shared" ca="1" si="26"/>
        <v>0</v>
      </c>
      <c r="V878" s="235"/>
      <c r="W878" s="235"/>
      <c r="Y878" s="228" t="str">
        <f t="shared" si="27"/>
        <v/>
      </c>
    </row>
    <row r="879" spans="1:25" s="228" customFormat="1" ht="20.399999999999999">
      <c r="A879" s="257"/>
      <c r="B879" s="232" t="str">
        <f>IF(LEN(A879)=0,"",INDEX('Smelter Reference List'!$A:$A,MATCH($A879,'Smelter Reference List'!$E:$E,0)))</f>
        <v/>
      </c>
      <c r="C879" s="297" t="str">
        <f>IF(LEN(A879)=0,"",INDEX('Smelter Reference List'!$C:$C,MATCH($A879,'Smelter Reference List'!$E:$E,0)))</f>
        <v/>
      </c>
      <c r="D879" s="161" t="str">
        <f ca="1">IF(ISERROR($S879),"",OFFSET('Smelter Reference List'!$C$4,$S879-4,0)&amp;"")</f>
        <v/>
      </c>
      <c r="E879" s="161" t="str">
        <f ca="1">IF(ISERROR($S879),"",OFFSET('Smelter Reference List'!$D$4,$S879-4,0)&amp;"")</f>
        <v/>
      </c>
      <c r="F879" s="161" t="str">
        <f ca="1">IF(ISERROR($S879),"",OFFSET('Smelter Reference List'!$E$4,$S879-4,0))</f>
        <v/>
      </c>
      <c r="G879" s="161" t="str">
        <f ca="1">IF(C879=$U$4,"Enter smelter details", IF(ISERROR($S879),"",OFFSET('Smelter Reference List'!$F$4,$S879-4,0)))</f>
        <v/>
      </c>
      <c r="H879" s="247" t="str">
        <f ca="1">IF(ISERROR($S879),"",OFFSET('Smelter Reference List'!$G$4,$S879-4,0))</f>
        <v/>
      </c>
      <c r="I879" s="248" t="str">
        <f ca="1">IF(ISERROR($S879),"",OFFSET('Smelter Reference List'!$H$4,$S879-4,0))</f>
        <v/>
      </c>
      <c r="J879" s="248" t="str">
        <f ca="1">IF(ISERROR($S879),"",OFFSET('Smelter Reference List'!$I$4,$S879-4,0))</f>
        <v/>
      </c>
      <c r="K879" s="245"/>
      <c r="L879" s="245"/>
      <c r="M879" s="245"/>
      <c r="N879" s="245"/>
      <c r="O879" s="245"/>
      <c r="P879" s="245"/>
      <c r="Q879" s="246"/>
      <c r="R879" s="233"/>
      <c r="S879" s="234" t="e">
        <f>IF(C879="",NA(),MATCH($B879&amp;$C879,'Smelter Reference List'!$J:$J,0))</f>
        <v>#N/A</v>
      </c>
      <c r="T879" s="235"/>
      <c r="U879" s="235">
        <f t="shared" ca="1" si="26"/>
        <v>0</v>
      </c>
      <c r="V879" s="235"/>
      <c r="W879" s="235"/>
      <c r="Y879" s="228" t="str">
        <f t="shared" si="27"/>
        <v/>
      </c>
    </row>
    <row r="880" spans="1:25" s="228" customFormat="1" ht="20.399999999999999">
      <c r="A880" s="257"/>
      <c r="B880" s="232" t="str">
        <f>IF(LEN(A880)=0,"",INDEX('Smelter Reference List'!$A:$A,MATCH($A880,'Smelter Reference List'!$E:$E,0)))</f>
        <v/>
      </c>
      <c r="C880" s="297" t="str">
        <f>IF(LEN(A880)=0,"",INDEX('Smelter Reference List'!$C:$C,MATCH($A880,'Smelter Reference List'!$E:$E,0)))</f>
        <v/>
      </c>
      <c r="D880" s="161" t="str">
        <f ca="1">IF(ISERROR($S880),"",OFFSET('Smelter Reference List'!$C$4,$S880-4,0)&amp;"")</f>
        <v/>
      </c>
      <c r="E880" s="161" t="str">
        <f ca="1">IF(ISERROR($S880),"",OFFSET('Smelter Reference List'!$D$4,$S880-4,0)&amp;"")</f>
        <v/>
      </c>
      <c r="F880" s="161" t="str">
        <f ca="1">IF(ISERROR($S880),"",OFFSET('Smelter Reference List'!$E$4,$S880-4,0))</f>
        <v/>
      </c>
      <c r="G880" s="161" t="str">
        <f ca="1">IF(C880=$U$4,"Enter smelter details", IF(ISERROR($S880),"",OFFSET('Smelter Reference List'!$F$4,$S880-4,0)))</f>
        <v/>
      </c>
      <c r="H880" s="247" t="str">
        <f ca="1">IF(ISERROR($S880),"",OFFSET('Smelter Reference List'!$G$4,$S880-4,0))</f>
        <v/>
      </c>
      <c r="I880" s="248" t="str">
        <f ca="1">IF(ISERROR($S880),"",OFFSET('Smelter Reference List'!$H$4,$S880-4,0))</f>
        <v/>
      </c>
      <c r="J880" s="248" t="str">
        <f ca="1">IF(ISERROR($S880),"",OFFSET('Smelter Reference List'!$I$4,$S880-4,0))</f>
        <v/>
      </c>
      <c r="K880" s="245"/>
      <c r="L880" s="245"/>
      <c r="M880" s="245"/>
      <c r="N880" s="245"/>
      <c r="O880" s="245"/>
      <c r="P880" s="245"/>
      <c r="Q880" s="246"/>
      <c r="R880" s="233"/>
      <c r="S880" s="234" t="e">
        <f>IF(C880="",NA(),MATCH($B880&amp;$C880,'Smelter Reference List'!$J:$J,0))</f>
        <v>#N/A</v>
      </c>
      <c r="T880" s="235"/>
      <c r="U880" s="235">
        <f t="shared" ca="1" si="26"/>
        <v>0</v>
      </c>
      <c r="V880" s="235"/>
      <c r="W880" s="235"/>
      <c r="Y880" s="228" t="str">
        <f t="shared" si="27"/>
        <v/>
      </c>
    </row>
    <row r="881" spans="1:25" s="228" customFormat="1" ht="20.399999999999999">
      <c r="A881" s="257"/>
      <c r="B881" s="232" t="str">
        <f>IF(LEN(A881)=0,"",INDEX('Smelter Reference List'!$A:$A,MATCH($A881,'Smelter Reference List'!$E:$E,0)))</f>
        <v/>
      </c>
      <c r="C881" s="297" t="str">
        <f>IF(LEN(A881)=0,"",INDEX('Smelter Reference List'!$C:$C,MATCH($A881,'Smelter Reference List'!$E:$E,0)))</f>
        <v/>
      </c>
      <c r="D881" s="161" t="str">
        <f ca="1">IF(ISERROR($S881),"",OFFSET('Smelter Reference List'!$C$4,$S881-4,0)&amp;"")</f>
        <v/>
      </c>
      <c r="E881" s="161" t="str">
        <f ca="1">IF(ISERROR($S881),"",OFFSET('Smelter Reference List'!$D$4,$S881-4,0)&amp;"")</f>
        <v/>
      </c>
      <c r="F881" s="161" t="str">
        <f ca="1">IF(ISERROR($S881),"",OFFSET('Smelter Reference List'!$E$4,$S881-4,0))</f>
        <v/>
      </c>
      <c r="G881" s="161" t="str">
        <f ca="1">IF(C881=$U$4,"Enter smelter details", IF(ISERROR($S881),"",OFFSET('Smelter Reference List'!$F$4,$S881-4,0)))</f>
        <v/>
      </c>
      <c r="H881" s="247" t="str">
        <f ca="1">IF(ISERROR($S881),"",OFFSET('Smelter Reference List'!$G$4,$S881-4,0))</f>
        <v/>
      </c>
      <c r="I881" s="248" t="str">
        <f ca="1">IF(ISERROR($S881),"",OFFSET('Smelter Reference List'!$H$4,$S881-4,0))</f>
        <v/>
      </c>
      <c r="J881" s="248" t="str">
        <f ca="1">IF(ISERROR($S881),"",OFFSET('Smelter Reference List'!$I$4,$S881-4,0))</f>
        <v/>
      </c>
      <c r="K881" s="245"/>
      <c r="L881" s="245"/>
      <c r="M881" s="245"/>
      <c r="N881" s="245"/>
      <c r="O881" s="245"/>
      <c r="P881" s="245"/>
      <c r="Q881" s="246"/>
      <c r="R881" s="233"/>
      <c r="S881" s="234" t="e">
        <f>IF(C881="",NA(),MATCH($B881&amp;$C881,'Smelter Reference List'!$J:$J,0))</f>
        <v>#N/A</v>
      </c>
      <c r="T881" s="235"/>
      <c r="U881" s="235">
        <f t="shared" ca="1" si="26"/>
        <v>0</v>
      </c>
      <c r="V881" s="235"/>
      <c r="W881" s="235"/>
      <c r="Y881" s="228" t="str">
        <f t="shared" si="27"/>
        <v/>
      </c>
    </row>
    <row r="882" spans="1:25" s="228" customFormat="1" ht="20.399999999999999">
      <c r="A882" s="257"/>
      <c r="B882" s="232" t="str">
        <f>IF(LEN(A882)=0,"",INDEX('Smelter Reference List'!$A:$A,MATCH($A882,'Smelter Reference List'!$E:$E,0)))</f>
        <v/>
      </c>
      <c r="C882" s="297" t="str">
        <f>IF(LEN(A882)=0,"",INDEX('Smelter Reference List'!$C:$C,MATCH($A882,'Smelter Reference List'!$E:$E,0)))</f>
        <v/>
      </c>
      <c r="D882" s="161" t="str">
        <f ca="1">IF(ISERROR($S882),"",OFFSET('Smelter Reference List'!$C$4,$S882-4,0)&amp;"")</f>
        <v/>
      </c>
      <c r="E882" s="161" t="str">
        <f ca="1">IF(ISERROR($S882),"",OFFSET('Smelter Reference List'!$D$4,$S882-4,0)&amp;"")</f>
        <v/>
      </c>
      <c r="F882" s="161" t="str">
        <f ca="1">IF(ISERROR($S882),"",OFFSET('Smelter Reference List'!$E$4,$S882-4,0))</f>
        <v/>
      </c>
      <c r="G882" s="161" t="str">
        <f ca="1">IF(C882=$U$4,"Enter smelter details", IF(ISERROR($S882),"",OFFSET('Smelter Reference List'!$F$4,$S882-4,0)))</f>
        <v/>
      </c>
      <c r="H882" s="247" t="str">
        <f ca="1">IF(ISERROR($S882),"",OFFSET('Smelter Reference List'!$G$4,$S882-4,0))</f>
        <v/>
      </c>
      <c r="I882" s="248" t="str">
        <f ca="1">IF(ISERROR($S882),"",OFFSET('Smelter Reference List'!$H$4,$S882-4,0))</f>
        <v/>
      </c>
      <c r="J882" s="248" t="str">
        <f ca="1">IF(ISERROR($S882),"",OFFSET('Smelter Reference List'!$I$4,$S882-4,0))</f>
        <v/>
      </c>
      <c r="K882" s="245"/>
      <c r="L882" s="245"/>
      <c r="M882" s="245"/>
      <c r="N882" s="245"/>
      <c r="O882" s="245"/>
      <c r="P882" s="245"/>
      <c r="Q882" s="246"/>
      <c r="R882" s="233"/>
      <c r="S882" s="234" t="e">
        <f>IF(C882="",NA(),MATCH($B882&amp;$C882,'Smelter Reference List'!$J:$J,0))</f>
        <v>#N/A</v>
      </c>
      <c r="T882" s="235"/>
      <c r="U882" s="235">
        <f t="shared" ca="1" si="26"/>
        <v>0</v>
      </c>
      <c r="V882" s="235"/>
      <c r="W882" s="235"/>
      <c r="Y882" s="228" t="str">
        <f t="shared" si="27"/>
        <v/>
      </c>
    </row>
    <row r="883" spans="1:25" s="228" customFormat="1" ht="20.399999999999999">
      <c r="A883" s="257"/>
      <c r="B883" s="232" t="str">
        <f>IF(LEN(A883)=0,"",INDEX('Smelter Reference List'!$A:$A,MATCH($A883,'Smelter Reference List'!$E:$E,0)))</f>
        <v/>
      </c>
      <c r="C883" s="297" t="str">
        <f>IF(LEN(A883)=0,"",INDEX('Smelter Reference List'!$C:$C,MATCH($A883,'Smelter Reference List'!$E:$E,0)))</f>
        <v/>
      </c>
      <c r="D883" s="161" t="str">
        <f ca="1">IF(ISERROR($S883),"",OFFSET('Smelter Reference List'!$C$4,$S883-4,0)&amp;"")</f>
        <v/>
      </c>
      <c r="E883" s="161" t="str">
        <f ca="1">IF(ISERROR($S883),"",OFFSET('Smelter Reference List'!$D$4,$S883-4,0)&amp;"")</f>
        <v/>
      </c>
      <c r="F883" s="161" t="str">
        <f ca="1">IF(ISERROR($S883),"",OFFSET('Smelter Reference List'!$E$4,$S883-4,0))</f>
        <v/>
      </c>
      <c r="G883" s="161" t="str">
        <f ca="1">IF(C883=$U$4,"Enter smelter details", IF(ISERROR($S883),"",OFFSET('Smelter Reference List'!$F$4,$S883-4,0)))</f>
        <v/>
      </c>
      <c r="H883" s="247" t="str">
        <f ca="1">IF(ISERROR($S883),"",OFFSET('Smelter Reference List'!$G$4,$S883-4,0))</f>
        <v/>
      </c>
      <c r="I883" s="248" t="str">
        <f ca="1">IF(ISERROR($S883),"",OFFSET('Smelter Reference List'!$H$4,$S883-4,0))</f>
        <v/>
      </c>
      <c r="J883" s="248" t="str">
        <f ca="1">IF(ISERROR($S883),"",OFFSET('Smelter Reference List'!$I$4,$S883-4,0))</f>
        <v/>
      </c>
      <c r="K883" s="245"/>
      <c r="L883" s="245"/>
      <c r="M883" s="245"/>
      <c r="N883" s="245"/>
      <c r="O883" s="245"/>
      <c r="P883" s="245"/>
      <c r="Q883" s="246"/>
      <c r="R883" s="233"/>
      <c r="S883" s="234" t="e">
        <f>IF(C883="",NA(),MATCH($B883&amp;$C883,'Smelter Reference List'!$J:$J,0))</f>
        <v>#N/A</v>
      </c>
      <c r="T883" s="235"/>
      <c r="U883" s="235">
        <f t="shared" ca="1" si="26"/>
        <v>0</v>
      </c>
      <c r="V883" s="235"/>
      <c r="W883" s="235"/>
      <c r="Y883" s="228" t="str">
        <f t="shared" si="27"/>
        <v/>
      </c>
    </row>
    <row r="884" spans="1:25" s="228" customFormat="1" ht="20.399999999999999">
      <c r="A884" s="257"/>
      <c r="B884" s="232" t="str">
        <f>IF(LEN(A884)=0,"",INDEX('Smelter Reference List'!$A:$A,MATCH($A884,'Smelter Reference List'!$E:$E,0)))</f>
        <v/>
      </c>
      <c r="C884" s="297" t="str">
        <f>IF(LEN(A884)=0,"",INDEX('Smelter Reference List'!$C:$C,MATCH($A884,'Smelter Reference List'!$E:$E,0)))</f>
        <v/>
      </c>
      <c r="D884" s="161" t="str">
        <f ca="1">IF(ISERROR($S884),"",OFFSET('Smelter Reference List'!$C$4,$S884-4,0)&amp;"")</f>
        <v/>
      </c>
      <c r="E884" s="161" t="str">
        <f ca="1">IF(ISERROR($S884),"",OFFSET('Smelter Reference List'!$D$4,$S884-4,0)&amp;"")</f>
        <v/>
      </c>
      <c r="F884" s="161" t="str">
        <f ca="1">IF(ISERROR($S884),"",OFFSET('Smelter Reference List'!$E$4,$S884-4,0))</f>
        <v/>
      </c>
      <c r="G884" s="161" t="str">
        <f ca="1">IF(C884=$U$4,"Enter smelter details", IF(ISERROR($S884),"",OFFSET('Smelter Reference List'!$F$4,$S884-4,0)))</f>
        <v/>
      </c>
      <c r="H884" s="247" t="str">
        <f ca="1">IF(ISERROR($S884),"",OFFSET('Smelter Reference List'!$G$4,$S884-4,0))</f>
        <v/>
      </c>
      <c r="I884" s="248" t="str">
        <f ca="1">IF(ISERROR($S884),"",OFFSET('Smelter Reference List'!$H$4,$S884-4,0))</f>
        <v/>
      </c>
      <c r="J884" s="248" t="str">
        <f ca="1">IF(ISERROR($S884),"",OFFSET('Smelter Reference List'!$I$4,$S884-4,0))</f>
        <v/>
      </c>
      <c r="K884" s="245"/>
      <c r="L884" s="245"/>
      <c r="M884" s="245"/>
      <c r="N884" s="245"/>
      <c r="O884" s="245"/>
      <c r="P884" s="245"/>
      <c r="Q884" s="246"/>
      <c r="R884" s="233"/>
      <c r="S884" s="234" t="e">
        <f>IF(C884="",NA(),MATCH($B884&amp;$C884,'Smelter Reference List'!$J:$J,0))</f>
        <v>#N/A</v>
      </c>
      <c r="T884" s="235"/>
      <c r="U884" s="235">
        <f t="shared" ca="1" si="26"/>
        <v>0</v>
      </c>
      <c r="V884" s="235"/>
      <c r="W884" s="235"/>
      <c r="Y884" s="228" t="str">
        <f t="shared" si="27"/>
        <v/>
      </c>
    </row>
    <row r="885" spans="1:25" s="228" customFormat="1" ht="20.399999999999999">
      <c r="A885" s="257"/>
      <c r="B885" s="232" t="str">
        <f>IF(LEN(A885)=0,"",INDEX('Smelter Reference List'!$A:$A,MATCH($A885,'Smelter Reference List'!$E:$E,0)))</f>
        <v/>
      </c>
      <c r="C885" s="297" t="str">
        <f>IF(LEN(A885)=0,"",INDEX('Smelter Reference List'!$C:$C,MATCH($A885,'Smelter Reference List'!$E:$E,0)))</f>
        <v/>
      </c>
      <c r="D885" s="161" t="str">
        <f ca="1">IF(ISERROR($S885),"",OFFSET('Smelter Reference List'!$C$4,$S885-4,0)&amp;"")</f>
        <v/>
      </c>
      <c r="E885" s="161" t="str">
        <f ca="1">IF(ISERROR($S885),"",OFFSET('Smelter Reference List'!$D$4,$S885-4,0)&amp;"")</f>
        <v/>
      </c>
      <c r="F885" s="161" t="str">
        <f ca="1">IF(ISERROR($S885),"",OFFSET('Smelter Reference List'!$E$4,$S885-4,0))</f>
        <v/>
      </c>
      <c r="G885" s="161" t="str">
        <f ca="1">IF(C885=$U$4,"Enter smelter details", IF(ISERROR($S885),"",OFFSET('Smelter Reference List'!$F$4,$S885-4,0)))</f>
        <v/>
      </c>
      <c r="H885" s="247" t="str">
        <f ca="1">IF(ISERROR($S885),"",OFFSET('Smelter Reference List'!$G$4,$S885-4,0))</f>
        <v/>
      </c>
      <c r="I885" s="248" t="str">
        <f ca="1">IF(ISERROR($S885),"",OFFSET('Smelter Reference List'!$H$4,$S885-4,0))</f>
        <v/>
      </c>
      <c r="J885" s="248" t="str">
        <f ca="1">IF(ISERROR($S885),"",OFFSET('Smelter Reference List'!$I$4,$S885-4,0))</f>
        <v/>
      </c>
      <c r="K885" s="245"/>
      <c r="L885" s="245"/>
      <c r="M885" s="245"/>
      <c r="N885" s="245"/>
      <c r="O885" s="245"/>
      <c r="P885" s="245"/>
      <c r="Q885" s="246"/>
      <c r="R885" s="233"/>
      <c r="S885" s="234" t="e">
        <f>IF(C885="",NA(),MATCH($B885&amp;$C885,'Smelter Reference List'!$J:$J,0))</f>
        <v>#N/A</v>
      </c>
      <c r="T885" s="235"/>
      <c r="U885" s="235">
        <f t="shared" ca="1" si="26"/>
        <v>0</v>
      </c>
      <c r="V885" s="235"/>
      <c r="W885" s="235"/>
      <c r="Y885" s="228" t="str">
        <f t="shared" si="27"/>
        <v/>
      </c>
    </row>
    <row r="886" spans="1:25" s="228" customFormat="1" ht="20.399999999999999">
      <c r="A886" s="257"/>
      <c r="B886" s="232" t="str">
        <f>IF(LEN(A886)=0,"",INDEX('Smelter Reference List'!$A:$A,MATCH($A886,'Smelter Reference List'!$E:$E,0)))</f>
        <v/>
      </c>
      <c r="C886" s="297" t="str">
        <f>IF(LEN(A886)=0,"",INDEX('Smelter Reference List'!$C:$C,MATCH($A886,'Smelter Reference List'!$E:$E,0)))</f>
        <v/>
      </c>
      <c r="D886" s="161" t="str">
        <f ca="1">IF(ISERROR($S886),"",OFFSET('Smelter Reference List'!$C$4,$S886-4,0)&amp;"")</f>
        <v/>
      </c>
      <c r="E886" s="161" t="str">
        <f ca="1">IF(ISERROR($S886),"",OFFSET('Smelter Reference List'!$D$4,$S886-4,0)&amp;"")</f>
        <v/>
      </c>
      <c r="F886" s="161" t="str">
        <f ca="1">IF(ISERROR($S886),"",OFFSET('Smelter Reference List'!$E$4,$S886-4,0))</f>
        <v/>
      </c>
      <c r="G886" s="161" t="str">
        <f ca="1">IF(C886=$U$4,"Enter smelter details", IF(ISERROR($S886),"",OFFSET('Smelter Reference List'!$F$4,$S886-4,0)))</f>
        <v/>
      </c>
      <c r="H886" s="247" t="str">
        <f ca="1">IF(ISERROR($S886),"",OFFSET('Smelter Reference List'!$G$4,$S886-4,0))</f>
        <v/>
      </c>
      <c r="I886" s="248" t="str">
        <f ca="1">IF(ISERROR($S886),"",OFFSET('Smelter Reference List'!$H$4,$S886-4,0))</f>
        <v/>
      </c>
      <c r="J886" s="248" t="str">
        <f ca="1">IF(ISERROR($S886),"",OFFSET('Smelter Reference List'!$I$4,$S886-4,0))</f>
        <v/>
      </c>
      <c r="K886" s="245"/>
      <c r="L886" s="245"/>
      <c r="M886" s="245"/>
      <c r="N886" s="245"/>
      <c r="O886" s="245"/>
      <c r="P886" s="245"/>
      <c r="Q886" s="246"/>
      <c r="R886" s="233"/>
      <c r="S886" s="234" t="e">
        <f>IF(C886="",NA(),MATCH($B886&amp;$C886,'Smelter Reference List'!$J:$J,0))</f>
        <v>#N/A</v>
      </c>
      <c r="T886" s="235"/>
      <c r="U886" s="235">
        <f t="shared" ca="1" si="26"/>
        <v>0</v>
      </c>
      <c r="V886" s="235"/>
      <c r="W886" s="235"/>
      <c r="Y886" s="228" t="str">
        <f t="shared" si="27"/>
        <v/>
      </c>
    </row>
    <row r="887" spans="1:25" s="228" customFormat="1" ht="20.399999999999999">
      <c r="A887" s="257"/>
      <c r="B887" s="232" t="str">
        <f>IF(LEN(A887)=0,"",INDEX('Smelter Reference List'!$A:$A,MATCH($A887,'Smelter Reference List'!$E:$E,0)))</f>
        <v/>
      </c>
      <c r="C887" s="297" t="str">
        <f>IF(LEN(A887)=0,"",INDEX('Smelter Reference List'!$C:$C,MATCH($A887,'Smelter Reference List'!$E:$E,0)))</f>
        <v/>
      </c>
      <c r="D887" s="161" t="str">
        <f ca="1">IF(ISERROR($S887),"",OFFSET('Smelter Reference List'!$C$4,$S887-4,0)&amp;"")</f>
        <v/>
      </c>
      <c r="E887" s="161" t="str">
        <f ca="1">IF(ISERROR($S887),"",OFFSET('Smelter Reference List'!$D$4,$S887-4,0)&amp;"")</f>
        <v/>
      </c>
      <c r="F887" s="161" t="str">
        <f ca="1">IF(ISERROR($S887),"",OFFSET('Smelter Reference List'!$E$4,$S887-4,0))</f>
        <v/>
      </c>
      <c r="G887" s="161" t="str">
        <f ca="1">IF(C887=$U$4,"Enter smelter details", IF(ISERROR($S887),"",OFFSET('Smelter Reference List'!$F$4,$S887-4,0)))</f>
        <v/>
      </c>
      <c r="H887" s="247" t="str">
        <f ca="1">IF(ISERROR($S887),"",OFFSET('Smelter Reference List'!$G$4,$S887-4,0))</f>
        <v/>
      </c>
      <c r="I887" s="248" t="str">
        <f ca="1">IF(ISERROR($S887),"",OFFSET('Smelter Reference List'!$H$4,$S887-4,0))</f>
        <v/>
      </c>
      <c r="J887" s="248" t="str">
        <f ca="1">IF(ISERROR($S887),"",OFFSET('Smelter Reference List'!$I$4,$S887-4,0))</f>
        <v/>
      </c>
      <c r="K887" s="245"/>
      <c r="L887" s="245"/>
      <c r="M887" s="245"/>
      <c r="N887" s="245"/>
      <c r="O887" s="245"/>
      <c r="P887" s="245"/>
      <c r="Q887" s="246"/>
      <c r="R887" s="233"/>
      <c r="S887" s="234" t="e">
        <f>IF(C887="",NA(),MATCH($B887&amp;$C887,'Smelter Reference List'!$J:$J,0))</f>
        <v>#N/A</v>
      </c>
      <c r="T887" s="235"/>
      <c r="U887" s="235">
        <f t="shared" ca="1" si="26"/>
        <v>0</v>
      </c>
      <c r="V887" s="235"/>
      <c r="W887" s="235"/>
      <c r="Y887" s="228" t="str">
        <f t="shared" si="27"/>
        <v/>
      </c>
    </row>
    <row r="888" spans="1:25" s="228" customFormat="1" ht="20.399999999999999">
      <c r="A888" s="257"/>
      <c r="B888" s="232" t="str">
        <f>IF(LEN(A888)=0,"",INDEX('Smelter Reference List'!$A:$A,MATCH($A888,'Smelter Reference List'!$E:$E,0)))</f>
        <v/>
      </c>
      <c r="C888" s="297" t="str">
        <f>IF(LEN(A888)=0,"",INDEX('Smelter Reference List'!$C:$C,MATCH($A888,'Smelter Reference List'!$E:$E,0)))</f>
        <v/>
      </c>
      <c r="D888" s="161" t="str">
        <f ca="1">IF(ISERROR($S888),"",OFFSET('Smelter Reference List'!$C$4,$S888-4,0)&amp;"")</f>
        <v/>
      </c>
      <c r="E888" s="161" t="str">
        <f ca="1">IF(ISERROR($S888),"",OFFSET('Smelter Reference List'!$D$4,$S888-4,0)&amp;"")</f>
        <v/>
      </c>
      <c r="F888" s="161" t="str">
        <f ca="1">IF(ISERROR($S888),"",OFFSET('Smelter Reference List'!$E$4,$S888-4,0))</f>
        <v/>
      </c>
      <c r="G888" s="161" t="str">
        <f ca="1">IF(C888=$U$4,"Enter smelter details", IF(ISERROR($S888),"",OFFSET('Smelter Reference List'!$F$4,$S888-4,0)))</f>
        <v/>
      </c>
      <c r="H888" s="247" t="str">
        <f ca="1">IF(ISERROR($S888),"",OFFSET('Smelter Reference List'!$G$4,$S888-4,0))</f>
        <v/>
      </c>
      <c r="I888" s="248" t="str">
        <f ca="1">IF(ISERROR($S888),"",OFFSET('Smelter Reference List'!$H$4,$S888-4,0))</f>
        <v/>
      </c>
      <c r="J888" s="248" t="str">
        <f ca="1">IF(ISERROR($S888),"",OFFSET('Smelter Reference List'!$I$4,$S888-4,0))</f>
        <v/>
      </c>
      <c r="K888" s="245"/>
      <c r="L888" s="245"/>
      <c r="M888" s="245"/>
      <c r="N888" s="245"/>
      <c r="O888" s="245"/>
      <c r="P888" s="245"/>
      <c r="Q888" s="246"/>
      <c r="R888" s="233"/>
      <c r="S888" s="234" t="e">
        <f>IF(C888="",NA(),MATCH($B888&amp;$C888,'Smelter Reference List'!$J:$J,0))</f>
        <v>#N/A</v>
      </c>
      <c r="T888" s="235"/>
      <c r="U888" s="235">
        <f t="shared" ref="U888:U951" ca="1" si="28">IF(AND(C888="Smelter not listed",OR(LEN(D888)=0,LEN(E888)=0)),1,0)</f>
        <v>0</v>
      </c>
      <c r="V888" s="235"/>
      <c r="W888" s="235"/>
      <c r="Y888" s="228" t="str">
        <f t="shared" ref="Y888:Y951" si="29">B888&amp;C888</f>
        <v/>
      </c>
    </row>
    <row r="889" spans="1:25" s="228" customFormat="1" ht="20.399999999999999">
      <c r="A889" s="257"/>
      <c r="B889" s="232" t="str">
        <f>IF(LEN(A889)=0,"",INDEX('Smelter Reference List'!$A:$A,MATCH($A889,'Smelter Reference List'!$E:$E,0)))</f>
        <v/>
      </c>
      <c r="C889" s="297" t="str">
        <f>IF(LEN(A889)=0,"",INDEX('Smelter Reference List'!$C:$C,MATCH($A889,'Smelter Reference List'!$E:$E,0)))</f>
        <v/>
      </c>
      <c r="D889" s="161" t="str">
        <f ca="1">IF(ISERROR($S889),"",OFFSET('Smelter Reference List'!$C$4,$S889-4,0)&amp;"")</f>
        <v/>
      </c>
      <c r="E889" s="161" t="str">
        <f ca="1">IF(ISERROR($S889),"",OFFSET('Smelter Reference List'!$D$4,$S889-4,0)&amp;"")</f>
        <v/>
      </c>
      <c r="F889" s="161" t="str">
        <f ca="1">IF(ISERROR($S889),"",OFFSET('Smelter Reference List'!$E$4,$S889-4,0))</f>
        <v/>
      </c>
      <c r="G889" s="161" t="str">
        <f ca="1">IF(C889=$U$4,"Enter smelter details", IF(ISERROR($S889),"",OFFSET('Smelter Reference List'!$F$4,$S889-4,0)))</f>
        <v/>
      </c>
      <c r="H889" s="247" t="str">
        <f ca="1">IF(ISERROR($S889),"",OFFSET('Smelter Reference List'!$G$4,$S889-4,0))</f>
        <v/>
      </c>
      <c r="I889" s="248" t="str">
        <f ca="1">IF(ISERROR($S889),"",OFFSET('Smelter Reference List'!$H$4,$S889-4,0))</f>
        <v/>
      </c>
      <c r="J889" s="248" t="str">
        <f ca="1">IF(ISERROR($S889),"",OFFSET('Smelter Reference List'!$I$4,$S889-4,0))</f>
        <v/>
      </c>
      <c r="K889" s="245"/>
      <c r="L889" s="245"/>
      <c r="M889" s="245"/>
      <c r="N889" s="245"/>
      <c r="O889" s="245"/>
      <c r="P889" s="245"/>
      <c r="Q889" s="246"/>
      <c r="R889" s="233"/>
      <c r="S889" s="234" t="e">
        <f>IF(C889="",NA(),MATCH($B889&amp;$C889,'Smelter Reference List'!$J:$J,0))</f>
        <v>#N/A</v>
      </c>
      <c r="T889" s="235"/>
      <c r="U889" s="235">
        <f t="shared" ca="1" si="28"/>
        <v>0</v>
      </c>
      <c r="V889" s="235"/>
      <c r="W889" s="235"/>
      <c r="Y889" s="228" t="str">
        <f t="shared" si="29"/>
        <v/>
      </c>
    </row>
    <row r="890" spans="1:25" s="228" customFormat="1" ht="20.399999999999999">
      <c r="A890" s="257"/>
      <c r="B890" s="232" t="str">
        <f>IF(LEN(A890)=0,"",INDEX('Smelter Reference List'!$A:$A,MATCH($A890,'Smelter Reference List'!$E:$E,0)))</f>
        <v/>
      </c>
      <c r="C890" s="297" t="str">
        <f>IF(LEN(A890)=0,"",INDEX('Smelter Reference List'!$C:$C,MATCH($A890,'Smelter Reference List'!$E:$E,0)))</f>
        <v/>
      </c>
      <c r="D890" s="161" t="str">
        <f ca="1">IF(ISERROR($S890),"",OFFSET('Smelter Reference List'!$C$4,$S890-4,0)&amp;"")</f>
        <v/>
      </c>
      <c r="E890" s="161" t="str">
        <f ca="1">IF(ISERROR($S890),"",OFFSET('Smelter Reference List'!$D$4,$S890-4,0)&amp;"")</f>
        <v/>
      </c>
      <c r="F890" s="161" t="str">
        <f ca="1">IF(ISERROR($S890),"",OFFSET('Smelter Reference List'!$E$4,$S890-4,0))</f>
        <v/>
      </c>
      <c r="G890" s="161" t="str">
        <f ca="1">IF(C890=$U$4,"Enter smelter details", IF(ISERROR($S890),"",OFFSET('Smelter Reference List'!$F$4,$S890-4,0)))</f>
        <v/>
      </c>
      <c r="H890" s="247" t="str">
        <f ca="1">IF(ISERROR($S890),"",OFFSET('Smelter Reference List'!$G$4,$S890-4,0))</f>
        <v/>
      </c>
      <c r="I890" s="248" t="str">
        <f ca="1">IF(ISERROR($S890),"",OFFSET('Smelter Reference List'!$H$4,$S890-4,0))</f>
        <v/>
      </c>
      <c r="J890" s="248" t="str">
        <f ca="1">IF(ISERROR($S890),"",OFFSET('Smelter Reference List'!$I$4,$S890-4,0))</f>
        <v/>
      </c>
      <c r="K890" s="245"/>
      <c r="L890" s="245"/>
      <c r="M890" s="245"/>
      <c r="N890" s="245"/>
      <c r="O890" s="245"/>
      <c r="P890" s="245"/>
      <c r="Q890" s="246"/>
      <c r="R890" s="233"/>
      <c r="S890" s="234" t="e">
        <f>IF(C890="",NA(),MATCH($B890&amp;$C890,'Smelter Reference List'!$J:$J,0))</f>
        <v>#N/A</v>
      </c>
      <c r="T890" s="235"/>
      <c r="U890" s="235">
        <f t="shared" ca="1" si="28"/>
        <v>0</v>
      </c>
      <c r="V890" s="235"/>
      <c r="W890" s="235"/>
      <c r="Y890" s="228" t="str">
        <f t="shared" si="29"/>
        <v/>
      </c>
    </row>
    <row r="891" spans="1:25" s="228" customFormat="1" ht="20.399999999999999">
      <c r="A891" s="257"/>
      <c r="B891" s="232" t="str">
        <f>IF(LEN(A891)=0,"",INDEX('Smelter Reference List'!$A:$A,MATCH($A891,'Smelter Reference List'!$E:$E,0)))</f>
        <v/>
      </c>
      <c r="C891" s="297" t="str">
        <f>IF(LEN(A891)=0,"",INDEX('Smelter Reference List'!$C:$C,MATCH($A891,'Smelter Reference List'!$E:$E,0)))</f>
        <v/>
      </c>
      <c r="D891" s="161" t="str">
        <f ca="1">IF(ISERROR($S891),"",OFFSET('Smelter Reference List'!$C$4,$S891-4,0)&amp;"")</f>
        <v/>
      </c>
      <c r="E891" s="161" t="str">
        <f ca="1">IF(ISERROR($S891),"",OFFSET('Smelter Reference List'!$D$4,$S891-4,0)&amp;"")</f>
        <v/>
      </c>
      <c r="F891" s="161" t="str">
        <f ca="1">IF(ISERROR($S891),"",OFFSET('Smelter Reference List'!$E$4,$S891-4,0))</f>
        <v/>
      </c>
      <c r="G891" s="161" t="str">
        <f ca="1">IF(C891=$U$4,"Enter smelter details", IF(ISERROR($S891),"",OFFSET('Smelter Reference List'!$F$4,$S891-4,0)))</f>
        <v/>
      </c>
      <c r="H891" s="247" t="str">
        <f ca="1">IF(ISERROR($S891),"",OFFSET('Smelter Reference List'!$G$4,$S891-4,0))</f>
        <v/>
      </c>
      <c r="I891" s="248" t="str">
        <f ca="1">IF(ISERROR($S891),"",OFFSET('Smelter Reference List'!$H$4,$S891-4,0))</f>
        <v/>
      </c>
      <c r="J891" s="248" t="str">
        <f ca="1">IF(ISERROR($S891),"",OFFSET('Smelter Reference List'!$I$4,$S891-4,0))</f>
        <v/>
      </c>
      <c r="K891" s="245"/>
      <c r="L891" s="245"/>
      <c r="M891" s="245"/>
      <c r="N891" s="245"/>
      <c r="O891" s="245"/>
      <c r="P891" s="245"/>
      <c r="Q891" s="246"/>
      <c r="R891" s="233"/>
      <c r="S891" s="234" t="e">
        <f>IF(C891="",NA(),MATCH($B891&amp;$C891,'Smelter Reference List'!$J:$J,0))</f>
        <v>#N/A</v>
      </c>
      <c r="T891" s="235"/>
      <c r="U891" s="235">
        <f t="shared" ca="1" si="28"/>
        <v>0</v>
      </c>
      <c r="V891" s="235"/>
      <c r="W891" s="235"/>
      <c r="Y891" s="228" t="str">
        <f t="shared" si="29"/>
        <v/>
      </c>
    </row>
    <row r="892" spans="1:25" s="228" customFormat="1" ht="20.399999999999999">
      <c r="A892" s="257"/>
      <c r="B892" s="232" t="str">
        <f>IF(LEN(A892)=0,"",INDEX('Smelter Reference List'!$A:$A,MATCH($A892,'Smelter Reference List'!$E:$E,0)))</f>
        <v/>
      </c>
      <c r="C892" s="297" t="str">
        <f>IF(LEN(A892)=0,"",INDEX('Smelter Reference List'!$C:$C,MATCH($A892,'Smelter Reference List'!$E:$E,0)))</f>
        <v/>
      </c>
      <c r="D892" s="161" t="str">
        <f ca="1">IF(ISERROR($S892),"",OFFSET('Smelter Reference List'!$C$4,$S892-4,0)&amp;"")</f>
        <v/>
      </c>
      <c r="E892" s="161" t="str">
        <f ca="1">IF(ISERROR($S892),"",OFFSET('Smelter Reference List'!$D$4,$S892-4,0)&amp;"")</f>
        <v/>
      </c>
      <c r="F892" s="161" t="str">
        <f ca="1">IF(ISERROR($S892),"",OFFSET('Smelter Reference List'!$E$4,$S892-4,0))</f>
        <v/>
      </c>
      <c r="G892" s="161" t="str">
        <f ca="1">IF(C892=$U$4,"Enter smelter details", IF(ISERROR($S892),"",OFFSET('Smelter Reference List'!$F$4,$S892-4,0)))</f>
        <v/>
      </c>
      <c r="H892" s="247" t="str">
        <f ca="1">IF(ISERROR($S892),"",OFFSET('Smelter Reference List'!$G$4,$S892-4,0))</f>
        <v/>
      </c>
      <c r="I892" s="248" t="str">
        <f ca="1">IF(ISERROR($S892),"",OFFSET('Smelter Reference List'!$H$4,$S892-4,0))</f>
        <v/>
      </c>
      <c r="J892" s="248" t="str">
        <f ca="1">IF(ISERROR($S892),"",OFFSET('Smelter Reference List'!$I$4,$S892-4,0))</f>
        <v/>
      </c>
      <c r="K892" s="245"/>
      <c r="L892" s="245"/>
      <c r="M892" s="245"/>
      <c r="N892" s="245"/>
      <c r="O892" s="245"/>
      <c r="P892" s="245"/>
      <c r="Q892" s="246"/>
      <c r="R892" s="233"/>
      <c r="S892" s="234" t="e">
        <f>IF(C892="",NA(),MATCH($B892&amp;$C892,'Smelter Reference List'!$J:$J,0))</f>
        <v>#N/A</v>
      </c>
      <c r="T892" s="235"/>
      <c r="U892" s="235">
        <f t="shared" ca="1" si="28"/>
        <v>0</v>
      </c>
      <c r="V892" s="235"/>
      <c r="W892" s="235"/>
      <c r="Y892" s="228" t="str">
        <f t="shared" si="29"/>
        <v/>
      </c>
    </row>
    <row r="893" spans="1:25" s="228" customFormat="1" ht="20.399999999999999">
      <c r="A893" s="257"/>
      <c r="B893" s="232" t="str">
        <f>IF(LEN(A893)=0,"",INDEX('Smelter Reference List'!$A:$A,MATCH($A893,'Smelter Reference List'!$E:$E,0)))</f>
        <v/>
      </c>
      <c r="C893" s="297" t="str">
        <f>IF(LEN(A893)=0,"",INDEX('Smelter Reference List'!$C:$C,MATCH($A893,'Smelter Reference List'!$E:$E,0)))</f>
        <v/>
      </c>
      <c r="D893" s="161" t="str">
        <f ca="1">IF(ISERROR($S893),"",OFFSET('Smelter Reference List'!$C$4,$S893-4,0)&amp;"")</f>
        <v/>
      </c>
      <c r="E893" s="161" t="str">
        <f ca="1">IF(ISERROR($S893),"",OFFSET('Smelter Reference List'!$D$4,$S893-4,0)&amp;"")</f>
        <v/>
      </c>
      <c r="F893" s="161" t="str">
        <f ca="1">IF(ISERROR($S893),"",OFFSET('Smelter Reference List'!$E$4,$S893-4,0))</f>
        <v/>
      </c>
      <c r="G893" s="161" t="str">
        <f ca="1">IF(C893=$U$4,"Enter smelter details", IF(ISERROR($S893),"",OFFSET('Smelter Reference List'!$F$4,$S893-4,0)))</f>
        <v/>
      </c>
      <c r="H893" s="247" t="str">
        <f ca="1">IF(ISERROR($S893),"",OFFSET('Smelter Reference List'!$G$4,$S893-4,0))</f>
        <v/>
      </c>
      <c r="I893" s="248" t="str">
        <f ca="1">IF(ISERROR($S893),"",OFFSET('Smelter Reference List'!$H$4,$S893-4,0))</f>
        <v/>
      </c>
      <c r="J893" s="248" t="str">
        <f ca="1">IF(ISERROR($S893),"",OFFSET('Smelter Reference List'!$I$4,$S893-4,0))</f>
        <v/>
      </c>
      <c r="K893" s="245"/>
      <c r="L893" s="245"/>
      <c r="M893" s="245"/>
      <c r="N893" s="245"/>
      <c r="O893" s="245"/>
      <c r="P893" s="245"/>
      <c r="Q893" s="246"/>
      <c r="R893" s="233"/>
      <c r="S893" s="234" t="e">
        <f>IF(C893="",NA(),MATCH($B893&amp;$C893,'Smelter Reference List'!$J:$J,0))</f>
        <v>#N/A</v>
      </c>
      <c r="T893" s="235"/>
      <c r="U893" s="235">
        <f t="shared" ca="1" si="28"/>
        <v>0</v>
      </c>
      <c r="V893" s="235"/>
      <c r="W893" s="235"/>
      <c r="Y893" s="228" t="str">
        <f t="shared" si="29"/>
        <v/>
      </c>
    </row>
    <row r="894" spans="1:25" s="228" customFormat="1" ht="20.399999999999999">
      <c r="A894" s="257"/>
      <c r="B894" s="232" t="str">
        <f>IF(LEN(A894)=0,"",INDEX('Smelter Reference List'!$A:$A,MATCH($A894,'Smelter Reference List'!$E:$E,0)))</f>
        <v/>
      </c>
      <c r="C894" s="297" t="str">
        <f>IF(LEN(A894)=0,"",INDEX('Smelter Reference List'!$C:$C,MATCH($A894,'Smelter Reference List'!$E:$E,0)))</f>
        <v/>
      </c>
      <c r="D894" s="161" t="str">
        <f ca="1">IF(ISERROR($S894),"",OFFSET('Smelter Reference List'!$C$4,$S894-4,0)&amp;"")</f>
        <v/>
      </c>
      <c r="E894" s="161" t="str">
        <f ca="1">IF(ISERROR($S894),"",OFFSET('Smelter Reference List'!$D$4,$S894-4,0)&amp;"")</f>
        <v/>
      </c>
      <c r="F894" s="161" t="str">
        <f ca="1">IF(ISERROR($S894),"",OFFSET('Smelter Reference List'!$E$4,$S894-4,0))</f>
        <v/>
      </c>
      <c r="G894" s="161" t="str">
        <f ca="1">IF(C894=$U$4,"Enter smelter details", IF(ISERROR($S894),"",OFFSET('Smelter Reference List'!$F$4,$S894-4,0)))</f>
        <v/>
      </c>
      <c r="H894" s="247" t="str">
        <f ca="1">IF(ISERROR($S894),"",OFFSET('Smelter Reference List'!$G$4,$S894-4,0))</f>
        <v/>
      </c>
      <c r="I894" s="248" t="str">
        <f ca="1">IF(ISERROR($S894),"",OFFSET('Smelter Reference List'!$H$4,$S894-4,0))</f>
        <v/>
      </c>
      <c r="J894" s="248" t="str">
        <f ca="1">IF(ISERROR($S894),"",OFFSET('Smelter Reference List'!$I$4,$S894-4,0))</f>
        <v/>
      </c>
      <c r="K894" s="245"/>
      <c r="L894" s="245"/>
      <c r="M894" s="245"/>
      <c r="N894" s="245"/>
      <c r="O894" s="245"/>
      <c r="P894" s="245"/>
      <c r="Q894" s="246"/>
      <c r="R894" s="233"/>
      <c r="S894" s="234" t="e">
        <f>IF(C894="",NA(),MATCH($B894&amp;$C894,'Smelter Reference List'!$J:$J,0))</f>
        <v>#N/A</v>
      </c>
      <c r="T894" s="235"/>
      <c r="U894" s="235">
        <f t="shared" ca="1" si="28"/>
        <v>0</v>
      </c>
      <c r="V894" s="235"/>
      <c r="W894" s="235"/>
      <c r="Y894" s="228" t="str">
        <f t="shared" si="29"/>
        <v/>
      </c>
    </row>
    <row r="895" spans="1:25" s="228" customFormat="1" ht="20.399999999999999">
      <c r="A895" s="257"/>
      <c r="B895" s="232" t="str">
        <f>IF(LEN(A895)=0,"",INDEX('Smelter Reference List'!$A:$A,MATCH($A895,'Smelter Reference List'!$E:$E,0)))</f>
        <v/>
      </c>
      <c r="C895" s="297" t="str">
        <f>IF(LEN(A895)=0,"",INDEX('Smelter Reference List'!$C:$C,MATCH($A895,'Smelter Reference List'!$E:$E,0)))</f>
        <v/>
      </c>
      <c r="D895" s="161" t="str">
        <f ca="1">IF(ISERROR($S895),"",OFFSET('Smelter Reference List'!$C$4,$S895-4,0)&amp;"")</f>
        <v/>
      </c>
      <c r="E895" s="161" t="str">
        <f ca="1">IF(ISERROR($S895),"",OFFSET('Smelter Reference List'!$D$4,$S895-4,0)&amp;"")</f>
        <v/>
      </c>
      <c r="F895" s="161" t="str">
        <f ca="1">IF(ISERROR($S895),"",OFFSET('Smelter Reference List'!$E$4,$S895-4,0))</f>
        <v/>
      </c>
      <c r="G895" s="161" t="str">
        <f ca="1">IF(C895=$U$4,"Enter smelter details", IF(ISERROR($S895),"",OFFSET('Smelter Reference List'!$F$4,$S895-4,0)))</f>
        <v/>
      </c>
      <c r="H895" s="247" t="str">
        <f ca="1">IF(ISERROR($S895),"",OFFSET('Smelter Reference List'!$G$4,$S895-4,0))</f>
        <v/>
      </c>
      <c r="I895" s="248" t="str">
        <f ca="1">IF(ISERROR($S895),"",OFFSET('Smelter Reference List'!$H$4,$S895-4,0))</f>
        <v/>
      </c>
      <c r="J895" s="248" t="str">
        <f ca="1">IF(ISERROR($S895),"",OFFSET('Smelter Reference List'!$I$4,$S895-4,0))</f>
        <v/>
      </c>
      <c r="K895" s="245"/>
      <c r="L895" s="245"/>
      <c r="M895" s="245"/>
      <c r="N895" s="245"/>
      <c r="O895" s="245"/>
      <c r="P895" s="245"/>
      <c r="Q895" s="246"/>
      <c r="R895" s="233"/>
      <c r="S895" s="234" t="e">
        <f>IF(C895="",NA(),MATCH($B895&amp;$C895,'Smelter Reference List'!$J:$J,0))</f>
        <v>#N/A</v>
      </c>
      <c r="T895" s="235"/>
      <c r="U895" s="235">
        <f t="shared" ca="1" si="28"/>
        <v>0</v>
      </c>
      <c r="V895" s="235"/>
      <c r="W895" s="235"/>
      <c r="Y895" s="228" t="str">
        <f t="shared" si="29"/>
        <v/>
      </c>
    </row>
    <row r="896" spans="1:25" s="228" customFormat="1" ht="20.399999999999999">
      <c r="A896" s="257"/>
      <c r="B896" s="232" t="str">
        <f>IF(LEN(A896)=0,"",INDEX('Smelter Reference List'!$A:$A,MATCH($A896,'Smelter Reference List'!$E:$E,0)))</f>
        <v/>
      </c>
      <c r="C896" s="297" t="str">
        <f>IF(LEN(A896)=0,"",INDEX('Smelter Reference List'!$C:$C,MATCH($A896,'Smelter Reference List'!$E:$E,0)))</f>
        <v/>
      </c>
      <c r="D896" s="161" t="str">
        <f ca="1">IF(ISERROR($S896),"",OFFSET('Smelter Reference List'!$C$4,$S896-4,0)&amp;"")</f>
        <v/>
      </c>
      <c r="E896" s="161" t="str">
        <f ca="1">IF(ISERROR($S896),"",OFFSET('Smelter Reference List'!$D$4,$S896-4,0)&amp;"")</f>
        <v/>
      </c>
      <c r="F896" s="161" t="str">
        <f ca="1">IF(ISERROR($S896),"",OFFSET('Smelter Reference List'!$E$4,$S896-4,0))</f>
        <v/>
      </c>
      <c r="G896" s="161" t="str">
        <f ca="1">IF(C896=$U$4,"Enter smelter details", IF(ISERROR($S896),"",OFFSET('Smelter Reference List'!$F$4,$S896-4,0)))</f>
        <v/>
      </c>
      <c r="H896" s="247" t="str">
        <f ca="1">IF(ISERROR($S896),"",OFFSET('Smelter Reference List'!$G$4,$S896-4,0))</f>
        <v/>
      </c>
      <c r="I896" s="248" t="str">
        <f ca="1">IF(ISERROR($S896),"",OFFSET('Smelter Reference List'!$H$4,$S896-4,0))</f>
        <v/>
      </c>
      <c r="J896" s="248" t="str">
        <f ca="1">IF(ISERROR($S896),"",OFFSET('Smelter Reference List'!$I$4,$S896-4,0))</f>
        <v/>
      </c>
      <c r="K896" s="245"/>
      <c r="L896" s="245"/>
      <c r="M896" s="245"/>
      <c r="N896" s="245"/>
      <c r="O896" s="245"/>
      <c r="P896" s="245"/>
      <c r="Q896" s="246"/>
      <c r="R896" s="233"/>
      <c r="S896" s="234" t="e">
        <f>IF(C896="",NA(),MATCH($B896&amp;$C896,'Smelter Reference List'!$J:$J,0))</f>
        <v>#N/A</v>
      </c>
      <c r="T896" s="235"/>
      <c r="U896" s="235">
        <f t="shared" ca="1" si="28"/>
        <v>0</v>
      </c>
      <c r="V896" s="235"/>
      <c r="W896" s="235"/>
      <c r="Y896" s="228" t="str">
        <f t="shared" si="29"/>
        <v/>
      </c>
    </row>
    <row r="897" spans="1:25" s="228" customFormat="1" ht="20.399999999999999">
      <c r="A897" s="257"/>
      <c r="B897" s="232" t="str">
        <f>IF(LEN(A897)=0,"",INDEX('Smelter Reference List'!$A:$A,MATCH($A897,'Smelter Reference List'!$E:$E,0)))</f>
        <v/>
      </c>
      <c r="C897" s="297" t="str">
        <f>IF(LEN(A897)=0,"",INDEX('Smelter Reference List'!$C:$C,MATCH($A897,'Smelter Reference List'!$E:$E,0)))</f>
        <v/>
      </c>
      <c r="D897" s="161" t="str">
        <f ca="1">IF(ISERROR($S897),"",OFFSET('Smelter Reference List'!$C$4,$S897-4,0)&amp;"")</f>
        <v/>
      </c>
      <c r="E897" s="161" t="str">
        <f ca="1">IF(ISERROR($S897),"",OFFSET('Smelter Reference List'!$D$4,$S897-4,0)&amp;"")</f>
        <v/>
      </c>
      <c r="F897" s="161" t="str">
        <f ca="1">IF(ISERROR($S897),"",OFFSET('Smelter Reference List'!$E$4,$S897-4,0))</f>
        <v/>
      </c>
      <c r="G897" s="161" t="str">
        <f ca="1">IF(C897=$U$4,"Enter smelter details", IF(ISERROR($S897),"",OFFSET('Smelter Reference List'!$F$4,$S897-4,0)))</f>
        <v/>
      </c>
      <c r="H897" s="247" t="str">
        <f ca="1">IF(ISERROR($S897),"",OFFSET('Smelter Reference List'!$G$4,$S897-4,0))</f>
        <v/>
      </c>
      <c r="I897" s="248" t="str">
        <f ca="1">IF(ISERROR($S897),"",OFFSET('Smelter Reference List'!$H$4,$S897-4,0))</f>
        <v/>
      </c>
      <c r="J897" s="248" t="str">
        <f ca="1">IF(ISERROR($S897),"",OFFSET('Smelter Reference List'!$I$4,$S897-4,0))</f>
        <v/>
      </c>
      <c r="K897" s="245"/>
      <c r="L897" s="245"/>
      <c r="M897" s="245"/>
      <c r="N897" s="245"/>
      <c r="O897" s="245"/>
      <c r="P897" s="245"/>
      <c r="Q897" s="246"/>
      <c r="R897" s="233"/>
      <c r="S897" s="234" t="e">
        <f>IF(C897="",NA(),MATCH($B897&amp;$C897,'Smelter Reference List'!$J:$J,0))</f>
        <v>#N/A</v>
      </c>
      <c r="T897" s="235"/>
      <c r="U897" s="235">
        <f t="shared" ca="1" si="28"/>
        <v>0</v>
      </c>
      <c r="V897" s="235"/>
      <c r="W897" s="235"/>
      <c r="Y897" s="228" t="str">
        <f t="shared" si="29"/>
        <v/>
      </c>
    </row>
    <row r="898" spans="1:25" s="228" customFormat="1" ht="20.399999999999999">
      <c r="A898" s="257"/>
      <c r="B898" s="232" t="str">
        <f>IF(LEN(A898)=0,"",INDEX('Smelter Reference List'!$A:$A,MATCH($A898,'Smelter Reference List'!$E:$E,0)))</f>
        <v/>
      </c>
      <c r="C898" s="297" t="str">
        <f>IF(LEN(A898)=0,"",INDEX('Smelter Reference List'!$C:$C,MATCH($A898,'Smelter Reference List'!$E:$E,0)))</f>
        <v/>
      </c>
      <c r="D898" s="161" t="str">
        <f ca="1">IF(ISERROR($S898),"",OFFSET('Smelter Reference List'!$C$4,$S898-4,0)&amp;"")</f>
        <v/>
      </c>
      <c r="E898" s="161" t="str">
        <f ca="1">IF(ISERROR($S898),"",OFFSET('Smelter Reference List'!$D$4,$S898-4,0)&amp;"")</f>
        <v/>
      </c>
      <c r="F898" s="161" t="str">
        <f ca="1">IF(ISERROR($S898),"",OFFSET('Smelter Reference List'!$E$4,$S898-4,0))</f>
        <v/>
      </c>
      <c r="G898" s="161" t="str">
        <f ca="1">IF(C898=$U$4,"Enter smelter details", IF(ISERROR($S898),"",OFFSET('Smelter Reference List'!$F$4,$S898-4,0)))</f>
        <v/>
      </c>
      <c r="H898" s="247" t="str">
        <f ca="1">IF(ISERROR($S898),"",OFFSET('Smelter Reference List'!$G$4,$S898-4,0))</f>
        <v/>
      </c>
      <c r="I898" s="248" t="str">
        <f ca="1">IF(ISERROR($S898),"",OFFSET('Smelter Reference List'!$H$4,$S898-4,0))</f>
        <v/>
      </c>
      <c r="J898" s="248" t="str">
        <f ca="1">IF(ISERROR($S898),"",OFFSET('Smelter Reference List'!$I$4,$S898-4,0))</f>
        <v/>
      </c>
      <c r="K898" s="245"/>
      <c r="L898" s="245"/>
      <c r="M898" s="245"/>
      <c r="N898" s="245"/>
      <c r="O898" s="245"/>
      <c r="P898" s="245"/>
      <c r="Q898" s="246"/>
      <c r="R898" s="233"/>
      <c r="S898" s="234" t="e">
        <f>IF(C898="",NA(),MATCH($B898&amp;$C898,'Smelter Reference List'!$J:$J,0))</f>
        <v>#N/A</v>
      </c>
      <c r="T898" s="235"/>
      <c r="U898" s="235">
        <f t="shared" ca="1" si="28"/>
        <v>0</v>
      </c>
      <c r="V898" s="235"/>
      <c r="W898" s="235"/>
      <c r="Y898" s="228" t="str">
        <f t="shared" si="29"/>
        <v/>
      </c>
    </row>
    <row r="899" spans="1:25" s="228" customFormat="1" ht="20.399999999999999">
      <c r="A899" s="257"/>
      <c r="B899" s="232" t="str">
        <f>IF(LEN(A899)=0,"",INDEX('Smelter Reference List'!$A:$A,MATCH($A899,'Smelter Reference List'!$E:$E,0)))</f>
        <v/>
      </c>
      <c r="C899" s="297" t="str">
        <f>IF(LEN(A899)=0,"",INDEX('Smelter Reference List'!$C:$C,MATCH($A899,'Smelter Reference List'!$E:$E,0)))</f>
        <v/>
      </c>
      <c r="D899" s="161" t="str">
        <f ca="1">IF(ISERROR($S899),"",OFFSET('Smelter Reference List'!$C$4,$S899-4,0)&amp;"")</f>
        <v/>
      </c>
      <c r="E899" s="161" t="str">
        <f ca="1">IF(ISERROR($S899),"",OFFSET('Smelter Reference List'!$D$4,$S899-4,0)&amp;"")</f>
        <v/>
      </c>
      <c r="F899" s="161" t="str">
        <f ca="1">IF(ISERROR($S899),"",OFFSET('Smelter Reference List'!$E$4,$S899-4,0))</f>
        <v/>
      </c>
      <c r="G899" s="161" t="str">
        <f ca="1">IF(C899=$U$4,"Enter smelter details", IF(ISERROR($S899),"",OFFSET('Smelter Reference List'!$F$4,$S899-4,0)))</f>
        <v/>
      </c>
      <c r="H899" s="247" t="str">
        <f ca="1">IF(ISERROR($S899),"",OFFSET('Smelter Reference List'!$G$4,$S899-4,0))</f>
        <v/>
      </c>
      <c r="I899" s="248" t="str">
        <f ca="1">IF(ISERROR($S899),"",OFFSET('Smelter Reference List'!$H$4,$S899-4,0))</f>
        <v/>
      </c>
      <c r="J899" s="248" t="str">
        <f ca="1">IF(ISERROR($S899),"",OFFSET('Smelter Reference List'!$I$4,$S899-4,0))</f>
        <v/>
      </c>
      <c r="K899" s="245"/>
      <c r="L899" s="245"/>
      <c r="M899" s="245"/>
      <c r="N899" s="245"/>
      <c r="O899" s="245"/>
      <c r="P899" s="245"/>
      <c r="Q899" s="246"/>
      <c r="R899" s="233"/>
      <c r="S899" s="234" t="e">
        <f>IF(C899="",NA(),MATCH($B899&amp;$C899,'Smelter Reference List'!$J:$J,0))</f>
        <v>#N/A</v>
      </c>
      <c r="T899" s="235"/>
      <c r="U899" s="235">
        <f t="shared" ca="1" si="28"/>
        <v>0</v>
      </c>
      <c r="V899" s="235"/>
      <c r="W899" s="235"/>
      <c r="Y899" s="228" t="str">
        <f t="shared" si="29"/>
        <v/>
      </c>
    </row>
    <row r="900" spans="1:25" s="228" customFormat="1" ht="20.399999999999999">
      <c r="A900" s="257"/>
      <c r="B900" s="232" t="str">
        <f>IF(LEN(A900)=0,"",INDEX('Smelter Reference List'!$A:$A,MATCH($A900,'Smelter Reference List'!$E:$E,0)))</f>
        <v/>
      </c>
      <c r="C900" s="297" t="str">
        <f>IF(LEN(A900)=0,"",INDEX('Smelter Reference List'!$C:$C,MATCH($A900,'Smelter Reference List'!$E:$E,0)))</f>
        <v/>
      </c>
      <c r="D900" s="161" t="str">
        <f ca="1">IF(ISERROR($S900),"",OFFSET('Smelter Reference List'!$C$4,$S900-4,0)&amp;"")</f>
        <v/>
      </c>
      <c r="E900" s="161" t="str">
        <f ca="1">IF(ISERROR($S900),"",OFFSET('Smelter Reference List'!$D$4,$S900-4,0)&amp;"")</f>
        <v/>
      </c>
      <c r="F900" s="161" t="str">
        <f ca="1">IF(ISERROR($S900),"",OFFSET('Smelter Reference List'!$E$4,$S900-4,0))</f>
        <v/>
      </c>
      <c r="G900" s="161" t="str">
        <f ca="1">IF(C900=$U$4,"Enter smelter details", IF(ISERROR($S900),"",OFFSET('Smelter Reference List'!$F$4,$S900-4,0)))</f>
        <v/>
      </c>
      <c r="H900" s="247" t="str">
        <f ca="1">IF(ISERROR($S900),"",OFFSET('Smelter Reference List'!$G$4,$S900-4,0))</f>
        <v/>
      </c>
      <c r="I900" s="248" t="str">
        <f ca="1">IF(ISERROR($S900),"",OFFSET('Smelter Reference List'!$H$4,$S900-4,0))</f>
        <v/>
      </c>
      <c r="J900" s="248" t="str">
        <f ca="1">IF(ISERROR($S900),"",OFFSET('Smelter Reference List'!$I$4,$S900-4,0))</f>
        <v/>
      </c>
      <c r="K900" s="245"/>
      <c r="L900" s="245"/>
      <c r="M900" s="245"/>
      <c r="N900" s="245"/>
      <c r="O900" s="245"/>
      <c r="P900" s="245"/>
      <c r="Q900" s="246"/>
      <c r="R900" s="233"/>
      <c r="S900" s="234" t="e">
        <f>IF(C900="",NA(),MATCH($B900&amp;$C900,'Smelter Reference List'!$J:$J,0))</f>
        <v>#N/A</v>
      </c>
      <c r="T900" s="235"/>
      <c r="U900" s="235">
        <f t="shared" ca="1" si="28"/>
        <v>0</v>
      </c>
      <c r="V900" s="235"/>
      <c r="W900" s="235"/>
      <c r="Y900" s="228" t="str">
        <f t="shared" si="29"/>
        <v/>
      </c>
    </row>
    <row r="901" spans="1:25" s="228" customFormat="1" ht="20.399999999999999">
      <c r="A901" s="257"/>
      <c r="B901" s="232" t="str">
        <f>IF(LEN(A901)=0,"",INDEX('Smelter Reference List'!$A:$A,MATCH($A901,'Smelter Reference List'!$E:$E,0)))</f>
        <v/>
      </c>
      <c r="C901" s="297" t="str">
        <f>IF(LEN(A901)=0,"",INDEX('Smelter Reference List'!$C:$C,MATCH($A901,'Smelter Reference List'!$E:$E,0)))</f>
        <v/>
      </c>
      <c r="D901" s="161" t="str">
        <f ca="1">IF(ISERROR($S901),"",OFFSET('Smelter Reference List'!$C$4,$S901-4,0)&amp;"")</f>
        <v/>
      </c>
      <c r="E901" s="161" t="str">
        <f ca="1">IF(ISERROR($S901),"",OFFSET('Smelter Reference List'!$D$4,$S901-4,0)&amp;"")</f>
        <v/>
      </c>
      <c r="F901" s="161" t="str">
        <f ca="1">IF(ISERROR($S901),"",OFFSET('Smelter Reference List'!$E$4,$S901-4,0))</f>
        <v/>
      </c>
      <c r="G901" s="161" t="str">
        <f ca="1">IF(C901=$U$4,"Enter smelter details", IF(ISERROR($S901),"",OFFSET('Smelter Reference List'!$F$4,$S901-4,0)))</f>
        <v/>
      </c>
      <c r="H901" s="247" t="str">
        <f ca="1">IF(ISERROR($S901),"",OFFSET('Smelter Reference List'!$G$4,$S901-4,0))</f>
        <v/>
      </c>
      <c r="I901" s="248" t="str">
        <f ca="1">IF(ISERROR($S901),"",OFFSET('Smelter Reference List'!$H$4,$S901-4,0))</f>
        <v/>
      </c>
      <c r="J901" s="248" t="str">
        <f ca="1">IF(ISERROR($S901),"",OFFSET('Smelter Reference List'!$I$4,$S901-4,0))</f>
        <v/>
      </c>
      <c r="K901" s="245"/>
      <c r="L901" s="245"/>
      <c r="M901" s="245"/>
      <c r="N901" s="245"/>
      <c r="O901" s="245"/>
      <c r="P901" s="245"/>
      <c r="Q901" s="246"/>
      <c r="R901" s="233"/>
      <c r="S901" s="234" t="e">
        <f>IF(C901="",NA(),MATCH($B901&amp;$C901,'Smelter Reference List'!$J:$J,0))</f>
        <v>#N/A</v>
      </c>
      <c r="T901" s="235"/>
      <c r="U901" s="235">
        <f t="shared" ca="1" si="28"/>
        <v>0</v>
      </c>
      <c r="V901" s="235"/>
      <c r="W901" s="235"/>
      <c r="Y901" s="228" t="str">
        <f t="shared" si="29"/>
        <v/>
      </c>
    </row>
    <row r="902" spans="1:25" s="228" customFormat="1" ht="20.399999999999999">
      <c r="A902" s="257"/>
      <c r="B902" s="232" t="str">
        <f>IF(LEN(A902)=0,"",INDEX('Smelter Reference List'!$A:$A,MATCH($A902,'Smelter Reference List'!$E:$E,0)))</f>
        <v/>
      </c>
      <c r="C902" s="297" t="str">
        <f>IF(LEN(A902)=0,"",INDEX('Smelter Reference List'!$C:$C,MATCH($A902,'Smelter Reference List'!$E:$E,0)))</f>
        <v/>
      </c>
      <c r="D902" s="161" t="str">
        <f ca="1">IF(ISERROR($S902),"",OFFSET('Smelter Reference List'!$C$4,$S902-4,0)&amp;"")</f>
        <v/>
      </c>
      <c r="E902" s="161" t="str">
        <f ca="1">IF(ISERROR($S902),"",OFFSET('Smelter Reference List'!$D$4,$S902-4,0)&amp;"")</f>
        <v/>
      </c>
      <c r="F902" s="161" t="str">
        <f ca="1">IF(ISERROR($S902),"",OFFSET('Smelter Reference List'!$E$4,$S902-4,0))</f>
        <v/>
      </c>
      <c r="G902" s="161" t="str">
        <f ca="1">IF(C902=$U$4,"Enter smelter details", IF(ISERROR($S902),"",OFFSET('Smelter Reference List'!$F$4,$S902-4,0)))</f>
        <v/>
      </c>
      <c r="H902" s="247" t="str">
        <f ca="1">IF(ISERROR($S902),"",OFFSET('Smelter Reference List'!$G$4,$S902-4,0))</f>
        <v/>
      </c>
      <c r="I902" s="248" t="str">
        <f ca="1">IF(ISERROR($S902),"",OFFSET('Smelter Reference List'!$H$4,$S902-4,0))</f>
        <v/>
      </c>
      <c r="J902" s="248" t="str">
        <f ca="1">IF(ISERROR($S902),"",OFFSET('Smelter Reference List'!$I$4,$S902-4,0))</f>
        <v/>
      </c>
      <c r="K902" s="245"/>
      <c r="L902" s="245"/>
      <c r="M902" s="245"/>
      <c r="N902" s="245"/>
      <c r="O902" s="245"/>
      <c r="P902" s="245"/>
      <c r="Q902" s="246"/>
      <c r="R902" s="233"/>
      <c r="S902" s="234" t="e">
        <f>IF(C902="",NA(),MATCH($B902&amp;$C902,'Smelter Reference List'!$J:$J,0))</f>
        <v>#N/A</v>
      </c>
      <c r="T902" s="235"/>
      <c r="U902" s="235">
        <f t="shared" ca="1" si="28"/>
        <v>0</v>
      </c>
      <c r="V902" s="235"/>
      <c r="W902" s="235"/>
      <c r="Y902" s="228" t="str">
        <f t="shared" si="29"/>
        <v/>
      </c>
    </row>
    <row r="903" spans="1:25" s="228" customFormat="1" ht="20.399999999999999">
      <c r="A903" s="257"/>
      <c r="B903" s="232" t="str">
        <f>IF(LEN(A903)=0,"",INDEX('Smelter Reference List'!$A:$A,MATCH($A903,'Smelter Reference List'!$E:$E,0)))</f>
        <v/>
      </c>
      <c r="C903" s="297" t="str">
        <f>IF(LEN(A903)=0,"",INDEX('Smelter Reference List'!$C:$C,MATCH($A903,'Smelter Reference List'!$E:$E,0)))</f>
        <v/>
      </c>
      <c r="D903" s="161" t="str">
        <f ca="1">IF(ISERROR($S903),"",OFFSET('Smelter Reference List'!$C$4,$S903-4,0)&amp;"")</f>
        <v/>
      </c>
      <c r="E903" s="161" t="str">
        <f ca="1">IF(ISERROR($S903),"",OFFSET('Smelter Reference List'!$D$4,$S903-4,0)&amp;"")</f>
        <v/>
      </c>
      <c r="F903" s="161" t="str">
        <f ca="1">IF(ISERROR($S903),"",OFFSET('Smelter Reference List'!$E$4,$S903-4,0))</f>
        <v/>
      </c>
      <c r="G903" s="161" t="str">
        <f ca="1">IF(C903=$U$4,"Enter smelter details", IF(ISERROR($S903),"",OFFSET('Smelter Reference List'!$F$4,$S903-4,0)))</f>
        <v/>
      </c>
      <c r="H903" s="247" t="str">
        <f ca="1">IF(ISERROR($S903),"",OFFSET('Smelter Reference List'!$G$4,$S903-4,0))</f>
        <v/>
      </c>
      <c r="I903" s="248" t="str">
        <f ca="1">IF(ISERROR($S903),"",OFFSET('Smelter Reference List'!$H$4,$S903-4,0))</f>
        <v/>
      </c>
      <c r="J903" s="248" t="str">
        <f ca="1">IF(ISERROR($S903),"",OFFSET('Smelter Reference List'!$I$4,$S903-4,0))</f>
        <v/>
      </c>
      <c r="K903" s="245"/>
      <c r="L903" s="245"/>
      <c r="M903" s="245"/>
      <c r="N903" s="245"/>
      <c r="O903" s="245"/>
      <c r="P903" s="245"/>
      <c r="Q903" s="246"/>
      <c r="R903" s="233"/>
      <c r="S903" s="234" t="e">
        <f>IF(C903="",NA(),MATCH($B903&amp;$C903,'Smelter Reference List'!$J:$J,0))</f>
        <v>#N/A</v>
      </c>
      <c r="T903" s="235"/>
      <c r="U903" s="235">
        <f t="shared" ca="1" si="28"/>
        <v>0</v>
      </c>
      <c r="V903" s="235"/>
      <c r="W903" s="235"/>
      <c r="Y903" s="228" t="str">
        <f t="shared" si="29"/>
        <v/>
      </c>
    </row>
    <row r="904" spans="1:25" s="228" customFormat="1" ht="20.399999999999999">
      <c r="A904" s="257"/>
      <c r="B904" s="232" t="str">
        <f>IF(LEN(A904)=0,"",INDEX('Smelter Reference List'!$A:$A,MATCH($A904,'Smelter Reference List'!$E:$E,0)))</f>
        <v/>
      </c>
      <c r="C904" s="297" t="str">
        <f>IF(LEN(A904)=0,"",INDEX('Smelter Reference List'!$C:$C,MATCH($A904,'Smelter Reference List'!$E:$E,0)))</f>
        <v/>
      </c>
      <c r="D904" s="161" t="str">
        <f ca="1">IF(ISERROR($S904),"",OFFSET('Smelter Reference List'!$C$4,$S904-4,0)&amp;"")</f>
        <v/>
      </c>
      <c r="E904" s="161" t="str">
        <f ca="1">IF(ISERROR($S904),"",OFFSET('Smelter Reference List'!$D$4,$S904-4,0)&amp;"")</f>
        <v/>
      </c>
      <c r="F904" s="161" t="str">
        <f ca="1">IF(ISERROR($S904),"",OFFSET('Smelter Reference List'!$E$4,$S904-4,0))</f>
        <v/>
      </c>
      <c r="G904" s="161" t="str">
        <f ca="1">IF(C904=$U$4,"Enter smelter details", IF(ISERROR($S904),"",OFFSET('Smelter Reference List'!$F$4,$S904-4,0)))</f>
        <v/>
      </c>
      <c r="H904" s="247" t="str">
        <f ca="1">IF(ISERROR($S904),"",OFFSET('Smelter Reference List'!$G$4,$S904-4,0))</f>
        <v/>
      </c>
      <c r="I904" s="248" t="str">
        <f ca="1">IF(ISERROR($S904),"",OFFSET('Smelter Reference List'!$H$4,$S904-4,0))</f>
        <v/>
      </c>
      <c r="J904" s="248" t="str">
        <f ca="1">IF(ISERROR($S904),"",OFFSET('Smelter Reference List'!$I$4,$S904-4,0))</f>
        <v/>
      </c>
      <c r="K904" s="245"/>
      <c r="L904" s="245"/>
      <c r="M904" s="245"/>
      <c r="N904" s="245"/>
      <c r="O904" s="245"/>
      <c r="P904" s="245"/>
      <c r="Q904" s="246"/>
      <c r="R904" s="233"/>
      <c r="S904" s="234" t="e">
        <f>IF(C904="",NA(),MATCH($B904&amp;$C904,'Smelter Reference List'!$J:$J,0))</f>
        <v>#N/A</v>
      </c>
      <c r="T904" s="235"/>
      <c r="U904" s="235">
        <f t="shared" ca="1" si="28"/>
        <v>0</v>
      </c>
      <c r="V904" s="235"/>
      <c r="W904" s="235"/>
      <c r="Y904" s="228" t="str">
        <f t="shared" si="29"/>
        <v/>
      </c>
    </row>
    <row r="905" spans="1:25" s="228" customFormat="1" ht="20.399999999999999">
      <c r="A905" s="257"/>
      <c r="B905" s="232" t="str">
        <f>IF(LEN(A905)=0,"",INDEX('Smelter Reference List'!$A:$A,MATCH($A905,'Smelter Reference List'!$E:$E,0)))</f>
        <v/>
      </c>
      <c r="C905" s="297" t="str">
        <f>IF(LEN(A905)=0,"",INDEX('Smelter Reference List'!$C:$C,MATCH($A905,'Smelter Reference List'!$E:$E,0)))</f>
        <v/>
      </c>
      <c r="D905" s="161" t="str">
        <f ca="1">IF(ISERROR($S905),"",OFFSET('Smelter Reference List'!$C$4,$S905-4,0)&amp;"")</f>
        <v/>
      </c>
      <c r="E905" s="161" t="str">
        <f ca="1">IF(ISERROR($S905),"",OFFSET('Smelter Reference List'!$D$4,$S905-4,0)&amp;"")</f>
        <v/>
      </c>
      <c r="F905" s="161" t="str">
        <f ca="1">IF(ISERROR($S905),"",OFFSET('Smelter Reference List'!$E$4,$S905-4,0))</f>
        <v/>
      </c>
      <c r="G905" s="161" t="str">
        <f ca="1">IF(C905=$U$4,"Enter smelter details", IF(ISERROR($S905),"",OFFSET('Smelter Reference List'!$F$4,$S905-4,0)))</f>
        <v/>
      </c>
      <c r="H905" s="247" t="str">
        <f ca="1">IF(ISERROR($S905),"",OFFSET('Smelter Reference List'!$G$4,$S905-4,0))</f>
        <v/>
      </c>
      <c r="I905" s="248" t="str">
        <f ca="1">IF(ISERROR($S905),"",OFFSET('Smelter Reference List'!$H$4,$S905-4,0))</f>
        <v/>
      </c>
      <c r="J905" s="248" t="str">
        <f ca="1">IF(ISERROR($S905),"",OFFSET('Smelter Reference List'!$I$4,$S905-4,0))</f>
        <v/>
      </c>
      <c r="K905" s="245"/>
      <c r="L905" s="245"/>
      <c r="M905" s="245"/>
      <c r="N905" s="245"/>
      <c r="O905" s="245"/>
      <c r="P905" s="245"/>
      <c r="Q905" s="246"/>
      <c r="R905" s="233"/>
      <c r="S905" s="234" t="e">
        <f>IF(C905="",NA(),MATCH($B905&amp;$C905,'Smelter Reference List'!$J:$J,0))</f>
        <v>#N/A</v>
      </c>
      <c r="T905" s="235"/>
      <c r="U905" s="235">
        <f t="shared" ca="1" si="28"/>
        <v>0</v>
      </c>
      <c r="V905" s="235"/>
      <c r="W905" s="235"/>
      <c r="Y905" s="228" t="str">
        <f t="shared" si="29"/>
        <v/>
      </c>
    </row>
    <row r="906" spans="1:25" s="228" customFormat="1" ht="20.399999999999999">
      <c r="A906" s="257"/>
      <c r="B906" s="232" t="str">
        <f>IF(LEN(A906)=0,"",INDEX('Smelter Reference List'!$A:$A,MATCH($A906,'Smelter Reference List'!$E:$E,0)))</f>
        <v/>
      </c>
      <c r="C906" s="297" t="str">
        <f>IF(LEN(A906)=0,"",INDEX('Smelter Reference List'!$C:$C,MATCH($A906,'Smelter Reference List'!$E:$E,0)))</f>
        <v/>
      </c>
      <c r="D906" s="161" t="str">
        <f ca="1">IF(ISERROR($S906),"",OFFSET('Smelter Reference List'!$C$4,$S906-4,0)&amp;"")</f>
        <v/>
      </c>
      <c r="E906" s="161" t="str">
        <f ca="1">IF(ISERROR($S906),"",OFFSET('Smelter Reference List'!$D$4,$S906-4,0)&amp;"")</f>
        <v/>
      </c>
      <c r="F906" s="161" t="str">
        <f ca="1">IF(ISERROR($S906),"",OFFSET('Smelter Reference List'!$E$4,$S906-4,0))</f>
        <v/>
      </c>
      <c r="G906" s="161" t="str">
        <f ca="1">IF(C906=$U$4,"Enter smelter details", IF(ISERROR($S906),"",OFFSET('Smelter Reference List'!$F$4,$S906-4,0)))</f>
        <v/>
      </c>
      <c r="H906" s="247" t="str">
        <f ca="1">IF(ISERROR($S906),"",OFFSET('Smelter Reference List'!$G$4,$S906-4,0))</f>
        <v/>
      </c>
      <c r="I906" s="248" t="str">
        <f ca="1">IF(ISERROR($S906),"",OFFSET('Smelter Reference List'!$H$4,$S906-4,0))</f>
        <v/>
      </c>
      <c r="J906" s="248" t="str">
        <f ca="1">IF(ISERROR($S906),"",OFFSET('Smelter Reference List'!$I$4,$S906-4,0))</f>
        <v/>
      </c>
      <c r="K906" s="245"/>
      <c r="L906" s="245"/>
      <c r="M906" s="245"/>
      <c r="N906" s="245"/>
      <c r="O906" s="245"/>
      <c r="P906" s="245"/>
      <c r="Q906" s="246"/>
      <c r="R906" s="233"/>
      <c r="S906" s="234" t="e">
        <f>IF(C906="",NA(),MATCH($B906&amp;$C906,'Smelter Reference List'!$J:$J,0))</f>
        <v>#N/A</v>
      </c>
      <c r="T906" s="235"/>
      <c r="U906" s="235">
        <f t="shared" ca="1" si="28"/>
        <v>0</v>
      </c>
      <c r="V906" s="235"/>
      <c r="W906" s="235"/>
      <c r="Y906" s="228" t="str">
        <f t="shared" si="29"/>
        <v/>
      </c>
    </row>
    <row r="907" spans="1:25" s="228" customFormat="1" ht="20.399999999999999">
      <c r="A907" s="257"/>
      <c r="B907" s="232" t="str">
        <f>IF(LEN(A907)=0,"",INDEX('Smelter Reference List'!$A:$A,MATCH($A907,'Smelter Reference List'!$E:$E,0)))</f>
        <v/>
      </c>
      <c r="C907" s="297" t="str">
        <f>IF(LEN(A907)=0,"",INDEX('Smelter Reference List'!$C:$C,MATCH($A907,'Smelter Reference List'!$E:$E,0)))</f>
        <v/>
      </c>
      <c r="D907" s="161" t="str">
        <f ca="1">IF(ISERROR($S907),"",OFFSET('Smelter Reference List'!$C$4,$S907-4,0)&amp;"")</f>
        <v/>
      </c>
      <c r="E907" s="161" t="str">
        <f ca="1">IF(ISERROR($S907),"",OFFSET('Smelter Reference List'!$D$4,$S907-4,0)&amp;"")</f>
        <v/>
      </c>
      <c r="F907" s="161" t="str">
        <f ca="1">IF(ISERROR($S907),"",OFFSET('Smelter Reference List'!$E$4,$S907-4,0))</f>
        <v/>
      </c>
      <c r="G907" s="161" t="str">
        <f ca="1">IF(C907=$U$4,"Enter smelter details", IF(ISERROR($S907),"",OFFSET('Smelter Reference List'!$F$4,$S907-4,0)))</f>
        <v/>
      </c>
      <c r="H907" s="247" t="str">
        <f ca="1">IF(ISERROR($S907),"",OFFSET('Smelter Reference List'!$G$4,$S907-4,0))</f>
        <v/>
      </c>
      <c r="I907" s="248" t="str">
        <f ca="1">IF(ISERROR($S907),"",OFFSET('Smelter Reference List'!$H$4,$S907-4,0))</f>
        <v/>
      </c>
      <c r="J907" s="248" t="str">
        <f ca="1">IF(ISERROR($S907),"",OFFSET('Smelter Reference List'!$I$4,$S907-4,0))</f>
        <v/>
      </c>
      <c r="K907" s="245"/>
      <c r="L907" s="245"/>
      <c r="M907" s="245"/>
      <c r="N907" s="245"/>
      <c r="O907" s="245"/>
      <c r="P907" s="245"/>
      <c r="Q907" s="246"/>
      <c r="R907" s="233"/>
      <c r="S907" s="234" t="e">
        <f>IF(C907="",NA(),MATCH($B907&amp;$C907,'Smelter Reference List'!$J:$J,0))</f>
        <v>#N/A</v>
      </c>
      <c r="T907" s="235"/>
      <c r="U907" s="235">
        <f t="shared" ca="1" si="28"/>
        <v>0</v>
      </c>
      <c r="V907" s="235"/>
      <c r="W907" s="235"/>
      <c r="Y907" s="228" t="str">
        <f t="shared" si="29"/>
        <v/>
      </c>
    </row>
    <row r="908" spans="1:25" s="228" customFormat="1" ht="20.399999999999999">
      <c r="A908" s="257"/>
      <c r="B908" s="232" t="str">
        <f>IF(LEN(A908)=0,"",INDEX('Smelter Reference List'!$A:$A,MATCH($A908,'Smelter Reference List'!$E:$E,0)))</f>
        <v/>
      </c>
      <c r="C908" s="297" t="str">
        <f>IF(LEN(A908)=0,"",INDEX('Smelter Reference List'!$C:$C,MATCH($A908,'Smelter Reference List'!$E:$E,0)))</f>
        <v/>
      </c>
      <c r="D908" s="161" t="str">
        <f ca="1">IF(ISERROR($S908),"",OFFSET('Smelter Reference List'!$C$4,$S908-4,0)&amp;"")</f>
        <v/>
      </c>
      <c r="E908" s="161" t="str">
        <f ca="1">IF(ISERROR($S908),"",OFFSET('Smelter Reference List'!$D$4,$S908-4,0)&amp;"")</f>
        <v/>
      </c>
      <c r="F908" s="161" t="str">
        <f ca="1">IF(ISERROR($S908),"",OFFSET('Smelter Reference List'!$E$4,$S908-4,0))</f>
        <v/>
      </c>
      <c r="G908" s="161" t="str">
        <f ca="1">IF(C908=$U$4,"Enter smelter details", IF(ISERROR($S908),"",OFFSET('Smelter Reference List'!$F$4,$S908-4,0)))</f>
        <v/>
      </c>
      <c r="H908" s="247" t="str">
        <f ca="1">IF(ISERROR($S908),"",OFFSET('Smelter Reference List'!$G$4,$S908-4,0))</f>
        <v/>
      </c>
      <c r="I908" s="248" t="str">
        <f ca="1">IF(ISERROR($S908),"",OFFSET('Smelter Reference List'!$H$4,$S908-4,0))</f>
        <v/>
      </c>
      <c r="J908" s="248" t="str">
        <f ca="1">IF(ISERROR($S908),"",OFFSET('Smelter Reference List'!$I$4,$S908-4,0))</f>
        <v/>
      </c>
      <c r="K908" s="245"/>
      <c r="L908" s="245"/>
      <c r="M908" s="245"/>
      <c r="N908" s="245"/>
      <c r="O908" s="245"/>
      <c r="P908" s="245"/>
      <c r="Q908" s="246"/>
      <c r="R908" s="233"/>
      <c r="S908" s="234" t="e">
        <f>IF(C908="",NA(),MATCH($B908&amp;$C908,'Smelter Reference List'!$J:$J,0))</f>
        <v>#N/A</v>
      </c>
      <c r="T908" s="235"/>
      <c r="U908" s="235">
        <f t="shared" ca="1" si="28"/>
        <v>0</v>
      </c>
      <c r="V908" s="235"/>
      <c r="W908" s="235"/>
      <c r="Y908" s="228" t="str">
        <f t="shared" si="29"/>
        <v/>
      </c>
    </row>
    <row r="909" spans="1:25" s="228" customFormat="1" ht="20.399999999999999">
      <c r="A909" s="257"/>
      <c r="B909" s="232" t="str">
        <f>IF(LEN(A909)=0,"",INDEX('Smelter Reference List'!$A:$A,MATCH($A909,'Smelter Reference List'!$E:$E,0)))</f>
        <v/>
      </c>
      <c r="C909" s="297" t="str">
        <f>IF(LEN(A909)=0,"",INDEX('Smelter Reference List'!$C:$C,MATCH($A909,'Smelter Reference List'!$E:$E,0)))</f>
        <v/>
      </c>
      <c r="D909" s="161" t="str">
        <f ca="1">IF(ISERROR($S909),"",OFFSET('Smelter Reference List'!$C$4,$S909-4,0)&amp;"")</f>
        <v/>
      </c>
      <c r="E909" s="161" t="str">
        <f ca="1">IF(ISERROR($S909),"",OFFSET('Smelter Reference List'!$D$4,$S909-4,0)&amp;"")</f>
        <v/>
      </c>
      <c r="F909" s="161" t="str">
        <f ca="1">IF(ISERROR($S909),"",OFFSET('Smelter Reference List'!$E$4,$S909-4,0))</f>
        <v/>
      </c>
      <c r="G909" s="161" t="str">
        <f ca="1">IF(C909=$U$4,"Enter smelter details", IF(ISERROR($S909),"",OFFSET('Smelter Reference List'!$F$4,$S909-4,0)))</f>
        <v/>
      </c>
      <c r="H909" s="247" t="str">
        <f ca="1">IF(ISERROR($S909),"",OFFSET('Smelter Reference List'!$G$4,$S909-4,0))</f>
        <v/>
      </c>
      <c r="I909" s="248" t="str">
        <f ca="1">IF(ISERROR($S909),"",OFFSET('Smelter Reference List'!$H$4,$S909-4,0))</f>
        <v/>
      </c>
      <c r="J909" s="248" t="str">
        <f ca="1">IF(ISERROR($S909),"",OFFSET('Smelter Reference List'!$I$4,$S909-4,0))</f>
        <v/>
      </c>
      <c r="K909" s="245"/>
      <c r="L909" s="245"/>
      <c r="M909" s="245"/>
      <c r="N909" s="245"/>
      <c r="O909" s="245"/>
      <c r="P909" s="245"/>
      <c r="Q909" s="246"/>
      <c r="R909" s="233"/>
      <c r="S909" s="234" t="e">
        <f>IF(C909="",NA(),MATCH($B909&amp;$C909,'Smelter Reference List'!$J:$J,0))</f>
        <v>#N/A</v>
      </c>
      <c r="T909" s="235"/>
      <c r="U909" s="235">
        <f t="shared" ca="1" si="28"/>
        <v>0</v>
      </c>
      <c r="V909" s="235"/>
      <c r="W909" s="235"/>
      <c r="Y909" s="228" t="str">
        <f t="shared" si="29"/>
        <v/>
      </c>
    </row>
    <row r="910" spans="1:25" s="228" customFormat="1" ht="20.399999999999999">
      <c r="A910" s="257"/>
      <c r="B910" s="232" t="str">
        <f>IF(LEN(A910)=0,"",INDEX('Smelter Reference List'!$A:$A,MATCH($A910,'Smelter Reference List'!$E:$E,0)))</f>
        <v/>
      </c>
      <c r="C910" s="297" t="str">
        <f>IF(LEN(A910)=0,"",INDEX('Smelter Reference List'!$C:$C,MATCH($A910,'Smelter Reference List'!$E:$E,0)))</f>
        <v/>
      </c>
      <c r="D910" s="161" t="str">
        <f ca="1">IF(ISERROR($S910),"",OFFSET('Smelter Reference List'!$C$4,$S910-4,0)&amp;"")</f>
        <v/>
      </c>
      <c r="E910" s="161" t="str">
        <f ca="1">IF(ISERROR($S910),"",OFFSET('Smelter Reference List'!$D$4,$S910-4,0)&amp;"")</f>
        <v/>
      </c>
      <c r="F910" s="161" t="str">
        <f ca="1">IF(ISERROR($S910),"",OFFSET('Smelter Reference List'!$E$4,$S910-4,0))</f>
        <v/>
      </c>
      <c r="G910" s="161" t="str">
        <f ca="1">IF(C910=$U$4,"Enter smelter details", IF(ISERROR($S910),"",OFFSET('Smelter Reference List'!$F$4,$S910-4,0)))</f>
        <v/>
      </c>
      <c r="H910" s="247" t="str">
        <f ca="1">IF(ISERROR($S910),"",OFFSET('Smelter Reference List'!$G$4,$S910-4,0))</f>
        <v/>
      </c>
      <c r="I910" s="248" t="str">
        <f ca="1">IF(ISERROR($S910),"",OFFSET('Smelter Reference List'!$H$4,$S910-4,0))</f>
        <v/>
      </c>
      <c r="J910" s="248" t="str">
        <f ca="1">IF(ISERROR($S910),"",OFFSET('Smelter Reference List'!$I$4,$S910-4,0))</f>
        <v/>
      </c>
      <c r="K910" s="245"/>
      <c r="L910" s="245"/>
      <c r="M910" s="245"/>
      <c r="N910" s="245"/>
      <c r="O910" s="245"/>
      <c r="P910" s="245"/>
      <c r="Q910" s="246"/>
      <c r="R910" s="233"/>
      <c r="S910" s="234" t="e">
        <f>IF(C910="",NA(),MATCH($B910&amp;$C910,'Smelter Reference List'!$J:$J,0))</f>
        <v>#N/A</v>
      </c>
      <c r="T910" s="235"/>
      <c r="U910" s="235">
        <f t="shared" ca="1" si="28"/>
        <v>0</v>
      </c>
      <c r="V910" s="235"/>
      <c r="W910" s="235"/>
      <c r="Y910" s="228" t="str">
        <f t="shared" si="29"/>
        <v/>
      </c>
    </row>
    <row r="911" spans="1:25" s="228" customFormat="1" ht="20.399999999999999">
      <c r="A911" s="257"/>
      <c r="B911" s="232" t="str">
        <f>IF(LEN(A911)=0,"",INDEX('Smelter Reference List'!$A:$A,MATCH($A911,'Smelter Reference List'!$E:$E,0)))</f>
        <v/>
      </c>
      <c r="C911" s="297" t="str">
        <f>IF(LEN(A911)=0,"",INDEX('Smelter Reference List'!$C:$C,MATCH($A911,'Smelter Reference List'!$E:$E,0)))</f>
        <v/>
      </c>
      <c r="D911" s="161" t="str">
        <f ca="1">IF(ISERROR($S911),"",OFFSET('Smelter Reference List'!$C$4,$S911-4,0)&amp;"")</f>
        <v/>
      </c>
      <c r="E911" s="161" t="str">
        <f ca="1">IF(ISERROR($S911),"",OFFSET('Smelter Reference List'!$D$4,$S911-4,0)&amp;"")</f>
        <v/>
      </c>
      <c r="F911" s="161" t="str">
        <f ca="1">IF(ISERROR($S911),"",OFFSET('Smelter Reference List'!$E$4,$S911-4,0))</f>
        <v/>
      </c>
      <c r="G911" s="161" t="str">
        <f ca="1">IF(C911=$U$4,"Enter smelter details", IF(ISERROR($S911),"",OFFSET('Smelter Reference List'!$F$4,$S911-4,0)))</f>
        <v/>
      </c>
      <c r="H911" s="247" t="str">
        <f ca="1">IF(ISERROR($S911),"",OFFSET('Smelter Reference List'!$G$4,$S911-4,0))</f>
        <v/>
      </c>
      <c r="I911" s="248" t="str">
        <f ca="1">IF(ISERROR($S911),"",OFFSET('Smelter Reference List'!$H$4,$S911-4,0))</f>
        <v/>
      </c>
      <c r="J911" s="248" t="str">
        <f ca="1">IF(ISERROR($S911),"",OFFSET('Smelter Reference List'!$I$4,$S911-4,0))</f>
        <v/>
      </c>
      <c r="K911" s="245"/>
      <c r="L911" s="245"/>
      <c r="M911" s="245"/>
      <c r="N911" s="245"/>
      <c r="O911" s="245"/>
      <c r="P911" s="245"/>
      <c r="Q911" s="246"/>
      <c r="R911" s="233"/>
      <c r="S911" s="234" t="e">
        <f>IF(C911="",NA(),MATCH($B911&amp;$C911,'Smelter Reference List'!$J:$J,0))</f>
        <v>#N/A</v>
      </c>
      <c r="T911" s="235"/>
      <c r="U911" s="235">
        <f t="shared" ca="1" si="28"/>
        <v>0</v>
      </c>
      <c r="V911" s="235"/>
      <c r="W911" s="235"/>
      <c r="Y911" s="228" t="str">
        <f t="shared" si="29"/>
        <v/>
      </c>
    </row>
    <row r="912" spans="1:25" s="228" customFormat="1" ht="20.399999999999999">
      <c r="A912" s="257"/>
      <c r="B912" s="232" t="str">
        <f>IF(LEN(A912)=0,"",INDEX('Smelter Reference List'!$A:$A,MATCH($A912,'Smelter Reference List'!$E:$E,0)))</f>
        <v/>
      </c>
      <c r="C912" s="297" t="str">
        <f>IF(LEN(A912)=0,"",INDEX('Smelter Reference List'!$C:$C,MATCH($A912,'Smelter Reference List'!$E:$E,0)))</f>
        <v/>
      </c>
      <c r="D912" s="161" t="str">
        <f ca="1">IF(ISERROR($S912),"",OFFSET('Smelter Reference List'!$C$4,$S912-4,0)&amp;"")</f>
        <v/>
      </c>
      <c r="E912" s="161" t="str">
        <f ca="1">IF(ISERROR($S912),"",OFFSET('Smelter Reference List'!$D$4,$S912-4,0)&amp;"")</f>
        <v/>
      </c>
      <c r="F912" s="161" t="str">
        <f ca="1">IF(ISERROR($S912),"",OFFSET('Smelter Reference List'!$E$4,$S912-4,0))</f>
        <v/>
      </c>
      <c r="G912" s="161" t="str">
        <f ca="1">IF(C912=$U$4,"Enter smelter details", IF(ISERROR($S912),"",OFFSET('Smelter Reference List'!$F$4,$S912-4,0)))</f>
        <v/>
      </c>
      <c r="H912" s="247" t="str">
        <f ca="1">IF(ISERROR($S912),"",OFFSET('Smelter Reference List'!$G$4,$S912-4,0))</f>
        <v/>
      </c>
      <c r="I912" s="248" t="str">
        <f ca="1">IF(ISERROR($S912),"",OFFSET('Smelter Reference List'!$H$4,$S912-4,0))</f>
        <v/>
      </c>
      <c r="J912" s="248" t="str">
        <f ca="1">IF(ISERROR($S912),"",OFFSET('Smelter Reference List'!$I$4,$S912-4,0))</f>
        <v/>
      </c>
      <c r="K912" s="245"/>
      <c r="L912" s="245"/>
      <c r="M912" s="245"/>
      <c r="N912" s="245"/>
      <c r="O912" s="245"/>
      <c r="P912" s="245"/>
      <c r="Q912" s="246"/>
      <c r="R912" s="233"/>
      <c r="S912" s="234" t="e">
        <f>IF(C912="",NA(),MATCH($B912&amp;$C912,'Smelter Reference List'!$J:$J,0))</f>
        <v>#N/A</v>
      </c>
      <c r="T912" s="235"/>
      <c r="U912" s="235">
        <f t="shared" ca="1" si="28"/>
        <v>0</v>
      </c>
      <c r="V912" s="235"/>
      <c r="W912" s="235"/>
      <c r="Y912" s="228" t="str">
        <f t="shared" si="29"/>
        <v/>
      </c>
    </row>
    <row r="913" spans="1:25" s="228" customFormat="1" ht="20.399999999999999">
      <c r="A913" s="257"/>
      <c r="B913" s="232" t="str">
        <f>IF(LEN(A913)=0,"",INDEX('Smelter Reference List'!$A:$A,MATCH($A913,'Smelter Reference List'!$E:$E,0)))</f>
        <v/>
      </c>
      <c r="C913" s="297" t="str">
        <f>IF(LEN(A913)=0,"",INDEX('Smelter Reference List'!$C:$C,MATCH($A913,'Smelter Reference List'!$E:$E,0)))</f>
        <v/>
      </c>
      <c r="D913" s="161" t="str">
        <f ca="1">IF(ISERROR($S913),"",OFFSET('Smelter Reference List'!$C$4,$S913-4,0)&amp;"")</f>
        <v/>
      </c>
      <c r="E913" s="161" t="str">
        <f ca="1">IF(ISERROR($S913),"",OFFSET('Smelter Reference List'!$D$4,$S913-4,0)&amp;"")</f>
        <v/>
      </c>
      <c r="F913" s="161" t="str">
        <f ca="1">IF(ISERROR($S913),"",OFFSET('Smelter Reference List'!$E$4,$S913-4,0))</f>
        <v/>
      </c>
      <c r="G913" s="161" t="str">
        <f ca="1">IF(C913=$U$4,"Enter smelter details", IF(ISERROR($S913),"",OFFSET('Smelter Reference List'!$F$4,$S913-4,0)))</f>
        <v/>
      </c>
      <c r="H913" s="247" t="str">
        <f ca="1">IF(ISERROR($S913),"",OFFSET('Smelter Reference List'!$G$4,$S913-4,0))</f>
        <v/>
      </c>
      <c r="I913" s="248" t="str">
        <f ca="1">IF(ISERROR($S913),"",OFFSET('Smelter Reference List'!$H$4,$S913-4,0))</f>
        <v/>
      </c>
      <c r="J913" s="248" t="str">
        <f ca="1">IF(ISERROR($S913),"",OFFSET('Smelter Reference List'!$I$4,$S913-4,0))</f>
        <v/>
      </c>
      <c r="K913" s="245"/>
      <c r="L913" s="245"/>
      <c r="M913" s="245"/>
      <c r="N913" s="245"/>
      <c r="O913" s="245"/>
      <c r="P913" s="245"/>
      <c r="Q913" s="246"/>
      <c r="R913" s="233"/>
      <c r="S913" s="234" t="e">
        <f>IF(C913="",NA(),MATCH($B913&amp;$C913,'Smelter Reference List'!$J:$J,0))</f>
        <v>#N/A</v>
      </c>
      <c r="T913" s="235"/>
      <c r="U913" s="235">
        <f t="shared" ca="1" si="28"/>
        <v>0</v>
      </c>
      <c r="V913" s="235"/>
      <c r="W913" s="235"/>
      <c r="Y913" s="228" t="str">
        <f t="shared" si="29"/>
        <v/>
      </c>
    </row>
    <row r="914" spans="1:25" s="228" customFormat="1" ht="20.399999999999999">
      <c r="A914" s="257"/>
      <c r="B914" s="232" t="str">
        <f>IF(LEN(A914)=0,"",INDEX('Smelter Reference List'!$A:$A,MATCH($A914,'Smelter Reference List'!$E:$E,0)))</f>
        <v/>
      </c>
      <c r="C914" s="297" t="str">
        <f>IF(LEN(A914)=0,"",INDEX('Smelter Reference List'!$C:$C,MATCH($A914,'Smelter Reference List'!$E:$E,0)))</f>
        <v/>
      </c>
      <c r="D914" s="161" t="str">
        <f ca="1">IF(ISERROR($S914),"",OFFSET('Smelter Reference List'!$C$4,$S914-4,0)&amp;"")</f>
        <v/>
      </c>
      <c r="E914" s="161" t="str">
        <f ca="1">IF(ISERROR($S914),"",OFFSET('Smelter Reference List'!$D$4,$S914-4,0)&amp;"")</f>
        <v/>
      </c>
      <c r="F914" s="161" t="str">
        <f ca="1">IF(ISERROR($S914),"",OFFSET('Smelter Reference List'!$E$4,$S914-4,0))</f>
        <v/>
      </c>
      <c r="G914" s="161" t="str">
        <f ca="1">IF(C914=$U$4,"Enter smelter details", IF(ISERROR($S914),"",OFFSET('Smelter Reference List'!$F$4,$S914-4,0)))</f>
        <v/>
      </c>
      <c r="H914" s="247" t="str">
        <f ca="1">IF(ISERROR($S914),"",OFFSET('Smelter Reference List'!$G$4,$S914-4,0))</f>
        <v/>
      </c>
      <c r="I914" s="248" t="str">
        <f ca="1">IF(ISERROR($S914),"",OFFSET('Smelter Reference List'!$H$4,$S914-4,0))</f>
        <v/>
      </c>
      <c r="J914" s="248" t="str">
        <f ca="1">IF(ISERROR($S914),"",OFFSET('Smelter Reference List'!$I$4,$S914-4,0))</f>
        <v/>
      </c>
      <c r="K914" s="245"/>
      <c r="L914" s="245"/>
      <c r="M914" s="245"/>
      <c r="N914" s="245"/>
      <c r="O914" s="245"/>
      <c r="P914" s="245"/>
      <c r="Q914" s="246"/>
      <c r="R914" s="233"/>
      <c r="S914" s="234" t="e">
        <f>IF(C914="",NA(),MATCH($B914&amp;$C914,'Smelter Reference List'!$J:$J,0))</f>
        <v>#N/A</v>
      </c>
      <c r="T914" s="235"/>
      <c r="U914" s="235">
        <f t="shared" ca="1" si="28"/>
        <v>0</v>
      </c>
      <c r="V914" s="235"/>
      <c r="W914" s="235"/>
      <c r="Y914" s="228" t="str">
        <f t="shared" si="29"/>
        <v/>
      </c>
    </row>
    <row r="915" spans="1:25" s="228" customFormat="1" ht="20.399999999999999">
      <c r="A915" s="257"/>
      <c r="B915" s="232" t="str">
        <f>IF(LEN(A915)=0,"",INDEX('Smelter Reference List'!$A:$A,MATCH($A915,'Smelter Reference List'!$E:$E,0)))</f>
        <v/>
      </c>
      <c r="C915" s="297" t="str">
        <f>IF(LEN(A915)=0,"",INDEX('Smelter Reference List'!$C:$C,MATCH($A915,'Smelter Reference List'!$E:$E,0)))</f>
        <v/>
      </c>
      <c r="D915" s="161" t="str">
        <f ca="1">IF(ISERROR($S915),"",OFFSET('Smelter Reference List'!$C$4,$S915-4,0)&amp;"")</f>
        <v/>
      </c>
      <c r="E915" s="161" t="str">
        <f ca="1">IF(ISERROR($S915),"",OFFSET('Smelter Reference List'!$D$4,$S915-4,0)&amp;"")</f>
        <v/>
      </c>
      <c r="F915" s="161" t="str">
        <f ca="1">IF(ISERROR($S915),"",OFFSET('Smelter Reference List'!$E$4,$S915-4,0))</f>
        <v/>
      </c>
      <c r="G915" s="161" t="str">
        <f ca="1">IF(C915=$U$4,"Enter smelter details", IF(ISERROR($S915),"",OFFSET('Smelter Reference List'!$F$4,$S915-4,0)))</f>
        <v/>
      </c>
      <c r="H915" s="247" t="str">
        <f ca="1">IF(ISERROR($S915),"",OFFSET('Smelter Reference List'!$G$4,$S915-4,0))</f>
        <v/>
      </c>
      <c r="I915" s="248" t="str">
        <f ca="1">IF(ISERROR($S915),"",OFFSET('Smelter Reference List'!$H$4,$S915-4,0))</f>
        <v/>
      </c>
      <c r="J915" s="248" t="str">
        <f ca="1">IF(ISERROR($S915),"",OFFSET('Smelter Reference List'!$I$4,$S915-4,0))</f>
        <v/>
      </c>
      <c r="K915" s="245"/>
      <c r="L915" s="245"/>
      <c r="M915" s="245"/>
      <c r="N915" s="245"/>
      <c r="O915" s="245"/>
      <c r="P915" s="245"/>
      <c r="Q915" s="246"/>
      <c r="R915" s="233"/>
      <c r="S915" s="234" t="e">
        <f>IF(C915="",NA(),MATCH($B915&amp;$C915,'Smelter Reference List'!$J:$J,0))</f>
        <v>#N/A</v>
      </c>
      <c r="T915" s="235"/>
      <c r="U915" s="235">
        <f t="shared" ca="1" si="28"/>
        <v>0</v>
      </c>
      <c r="V915" s="235"/>
      <c r="W915" s="235"/>
      <c r="Y915" s="228" t="str">
        <f t="shared" si="29"/>
        <v/>
      </c>
    </row>
    <row r="916" spans="1:25" s="228" customFormat="1" ht="20.399999999999999">
      <c r="A916" s="257"/>
      <c r="B916" s="232" t="str">
        <f>IF(LEN(A916)=0,"",INDEX('Smelter Reference List'!$A:$A,MATCH($A916,'Smelter Reference List'!$E:$E,0)))</f>
        <v/>
      </c>
      <c r="C916" s="297" t="str">
        <f>IF(LEN(A916)=0,"",INDEX('Smelter Reference List'!$C:$C,MATCH($A916,'Smelter Reference List'!$E:$E,0)))</f>
        <v/>
      </c>
      <c r="D916" s="161" t="str">
        <f ca="1">IF(ISERROR($S916),"",OFFSET('Smelter Reference List'!$C$4,$S916-4,0)&amp;"")</f>
        <v/>
      </c>
      <c r="E916" s="161" t="str">
        <f ca="1">IF(ISERROR($S916),"",OFFSET('Smelter Reference List'!$D$4,$S916-4,0)&amp;"")</f>
        <v/>
      </c>
      <c r="F916" s="161" t="str">
        <f ca="1">IF(ISERROR($S916),"",OFFSET('Smelter Reference List'!$E$4,$S916-4,0))</f>
        <v/>
      </c>
      <c r="G916" s="161" t="str">
        <f ca="1">IF(C916=$U$4,"Enter smelter details", IF(ISERROR($S916),"",OFFSET('Smelter Reference List'!$F$4,$S916-4,0)))</f>
        <v/>
      </c>
      <c r="H916" s="247" t="str">
        <f ca="1">IF(ISERROR($S916),"",OFFSET('Smelter Reference List'!$G$4,$S916-4,0))</f>
        <v/>
      </c>
      <c r="I916" s="248" t="str">
        <f ca="1">IF(ISERROR($S916),"",OFFSET('Smelter Reference List'!$H$4,$S916-4,0))</f>
        <v/>
      </c>
      <c r="J916" s="248" t="str">
        <f ca="1">IF(ISERROR($S916),"",OFFSET('Smelter Reference List'!$I$4,$S916-4,0))</f>
        <v/>
      </c>
      <c r="K916" s="245"/>
      <c r="L916" s="245"/>
      <c r="M916" s="245"/>
      <c r="N916" s="245"/>
      <c r="O916" s="245"/>
      <c r="P916" s="245"/>
      <c r="Q916" s="246"/>
      <c r="R916" s="233"/>
      <c r="S916" s="234" t="e">
        <f>IF(C916="",NA(),MATCH($B916&amp;$C916,'Smelter Reference List'!$J:$J,0))</f>
        <v>#N/A</v>
      </c>
      <c r="T916" s="235"/>
      <c r="U916" s="235">
        <f t="shared" ca="1" si="28"/>
        <v>0</v>
      </c>
      <c r="V916" s="235"/>
      <c r="W916" s="235"/>
      <c r="Y916" s="228" t="str">
        <f t="shared" si="29"/>
        <v/>
      </c>
    </row>
    <row r="917" spans="1:25" s="228" customFormat="1" ht="20.399999999999999">
      <c r="A917" s="257"/>
      <c r="B917" s="232" t="str">
        <f>IF(LEN(A917)=0,"",INDEX('Smelter Reference List'!$A:$A,MATCH($A917,'Smelter Reference List'!$E:$E,0)))</f>
        <v/>
      </c>
      <c r="C917" s="297" t="str">
        <f>IF(LEN(A917)=0,"",INDEX('Smelter Reference List'!$C:$C,MATCH($A917,'Smelter Reference List'!$E:$E,0)))</f>
        <v/>
      </c>
      <c r="D917" s="161" t="str">
        <f ca="1">IF(ISERROR($S917),"",OFFSET('Smelter Reference List'!$C$4,$S917-4,0)&amp;"")</f>
        <v/>
      </c>
      <c r="E917" s="161" t="str">
        <f ca="1">IF(ISERROR($S917),"",OFFSET('Smelter Reference List'!$D$4,$S917-4,0)&amp;"")</f>
        <v/>
      </c>
      <c r="F917" s="161" t="str">
        <f ca="1">IF(ISERROR($S917),"",OFFSET('Smelter Reference List'!$E$4,$S917-4,0))</f>
        <v/>
      </c>
      <c r="G917" s="161" t="str">
        <f ca="1">IF(C917=$U$4,"Enter smelter details", IF(ISERROR($S917),"",OFFSET('Smelter Reference List'!$F$4,$S917-4,0)))</f>
        <v/>
      </c>
      <c r="H917" s="247" t="str">
        <f ca="1">IF(ISERROR($S917),"",OFFSET('Smelter Reference List'!$G$4,$S917-4,0))</f>
        <v/>
      </c>
      <c r="I917" s="248" t="str">
        <f ca="1">IF(ISERROR($S917),"",OFFSET('Smelter Reference List'!$H$4,$S917-4,0))</f>
        <v/>
      </c>
      <c r="J917" s="248" t="str">
        <f ca="1">IF(ISERROR($S917),"",OFFSET('Smelter Reference List'!$I$4,$S917-4,0))</f>
        <v/>
      </c>
      <c r="K917" s="245"/>
      <c r="L917" s="245"/>
      <c r="M917" s="245"/>
      <c r="N917" s="245"/>
      <c r="O917" s="245"/>
      <c r="P917" s="245"/>
      <c r="Q917" s="246"/>
      <c r="R917" s="233"/>
      <c r="S917" s="234" t="e">
        <f>IF(C917="",NA(),MATCH($B917&amp;$C917,'Smelter Reference List'!$J:$J,0))</f>
        <v>#N/A</v>
      </c>
      <c r="T917" s="235"/>
      <c r="U917" s="235">
        <f t="shared" ca="1" si="28"/>
        <v>0</v>
      </c>
      <c r="V917" s="235"/>
      <c r="W917" s="235"/>
      <c r="Y917" s="228" t="str">
        <f t="shared" si="29"/>
        <v/>
      </c>
    </row>
    <row r="918" spans="1:25" s="228" customFormat="1" ht="20.399999999999999">
      <c r="A918" s="257"/>
      <c r="B918" s="232" t="str">
        <f>IF(LEN(A918)=0,"",INDEX('Smelter Reference List'!$A:$A,MATCH($A918,'Smelter Reference List'!$E:$E,0)))</f>
        <v/>
      </c>
      <c r="C918" s="297" t="str">
        <f>IF(LEN(A918)=0,"",INDEX('Smelter Reference List'!$C:$C,MATCH($A918,'Smelter Reference List'!$E:$E,0)))</f>
        <v/>
      </c>
      <c r="D918" s="161" t="str">
        <f ca="1">IF(ISERROR($S918),"",OFFSET('Smelter Reference List'!$C$4,$S918-4,0)&amp;"")</f>
        <v/>
      </c>
      <c r="E918" s="161" t="str">
        <f ca="1">IF(ISERROR($S918),"",OFFSET('Smelter Reference List'!$D$4,$S918-4,0)&amp;"")</f>
        <v/>
      </c>
      <c r="F918" s="161" t="str">
        <f ca="1">IF(ISERROR($S918),"",OFFSET('Smelter Reference List'!$E$4,$S918-4,0))</f>
        <v/>
      </c>
      <c r="G918" s="161" t="str">
        <f ca="1">IF(C918=$U$4,"Enter smelter details", IF(ISERROR($S918),"",OFFSET('Smelter Reference List'!$F$4,$S918-4,0)))</f>
        <v/>
      </c>
      <c r="H918" s="247" t="str">
        <f ca="1">IF(ISERROR($S918),"",OFFSET('Smelter Reference List'!$G$4,$S918-4,0))</f>
        <v/>
      </c>
      <c r="I918" s="248" t="str">
        <f ca="1">IF(ISERROR($S918),"",OFFSET('Smelter Reference List'!$H$4,$S918-4,0))</f>
        <v/>
      </c>
      <c r="J918" s="248" t="str">
        <f ca="1">IF(ISERROR($S918),"",OFFSET('Smelter Reference List'!$I$4,$S918-4,0))</f>
        <v/>
      </c>
      <c r="K918" s="245"/>
      <c r="L918" s="245"/>
      <c r="M918" s="245"/>
      <c r="N918" s="245"/>
      <c r="O918" s="245"/>
      <c r="P918" s="245"/>
      <c r="Q918" s="246"/>
      <c r="R918" s="233"/>
      <c r="S918" s="234" t="e">
        <f>IF(C918="",NA(),MATCH($B918&amp;$C918,'Smelter Reference List'!$J:$J,0))</f>
        <v>#N/A</v>
      </c>
      <c r="T918" s="235"/>
      <c r="U918" s="235">
        <f t="shared" ca="1" si="28"/>
        <v>0</v>
      </c>
      <c r="V918" s="235"/>
      <c r="W918" s="235"/>
      <c r="Y918" s="228" t="str">
        <f t="shared" si="29"/>
        <v/>
      </c>
    </row>
    <row r="919" spans="1:25" s="228" customFormat="1" ht="20.399999999999999">
      <c r="A919" s="257"/>
      <c r="B919" s="232" t="str">
        <f>IF(LEN(A919)=0,"",INDEX('Smelter Reference List'!$A:$A,MATCH($A919,'Smelter Reference List'!$E:$E,0)))</f>
        <v/>
      </c>
      <c r="C919" s="297" t="str">
        <f>IF(LEN(A919)=0,"",INDEX('Smelter Reference List'!$C:$C,MATCH($A919,'Smelter Reference List'!$E:$E,0)))</f>
        <v/>
      </c>
      <c r="D919" s="161" t="str">
        <f ca="1">IF(ISERROR($S919),"",OFFSET('Smelter Reference List'!$C$4,$S919-4,0)&amp;"")</f>
        <v/>
      </c>
      <c r="E919" s="161" t="str">
        <f ca="1">IF(ISERROR($S919),"",OFFSET('Smelter Reference List'!$D$4,$S919-4,0)&amp;"")</f>
        <v/>
      </c>
      <c r="F919" s="161" t="str">
        <f ca="1">IF(ISERROR($S919),"",OFFSET('Smelter Reference List'!$E$4,$S919-4,0))</f>
        <v/>
      </c>
      <c r="G919" s="161" t="str">
        <f ca="1">IF(C919=$U$4,"Enter smelter details", IF(ISERROR($S919),"",OFFSET('Smelter Reference List'!$F$4,$S919-4,0)))</f>
        <v/>
      </c>
      <c r="H919" s="247" t="str">
        <f ca="1">IF(ISERROR($S919),"",OFFSET('Smelter Reference List'!$G$4,$S919-4,0))</f>
        <v/>
      </c>
      <c r="I919" s="248" t="str">
        <f ca="1">IF(ISERROR($S919),"",OFFSET('Smelter Reference List'!$H$4,$S919-4,0))</f>
        <v/>
      </c>
      <c r="J919" s="248" t="str">
        <f ca="1">IF(ISERROR($S919),"",OFFSET('Smelter Reference List'!$I$4,$S919-4,0))</f>
        <v/>
      </c>
      <c r="K919" s="245"/>
      <c r="L919" s="245"/>
      <c r="M919" s="245"/>
      <c r="N919" s="245"/>
      <c r="O919" s="245"/>
      <c r="P919" s="245"/>
      <c r="Q919" s="246"/>
      <c r="R919" s="233"/>
      <c r="S919" s="234" t="e">
        <f>IF(C919="",NA(),MATCH($B919&amp;$C919,'Smelter Reference List'!$J:$J,0))</f>
        <v>#N/A</v>
      </c>
      <c r="T919" s="235"/>
      <c r="U919" s="235">
        <f t="shared" ca="1" si="28"/>
        <v>0</v>
      </c>
      <c r="V919" s="235"/>
      <c r="W919" s="235"/>
      <c r="Y919" s="228" t="str">
        <f t="shared" si="29"/>
        <v/>
      </c>
    </row>
    <row r="920" spans="1:25" s="228" customFormat="1" ht="20.399999999999999">
      <c r="A920" s="257"/>
      <c r="B920" s="232" t="str">
        <f>IF(LEN(A920)=0,"",INDEX('Smelter Reference List'!$A:$A,MATCH($A920,'Smelter Reference List'!$E:$E,0)))</f>
        <v/>
      </c>
      <c r="C920" s="297" t="str">
        <f>IF(LEN(A920)=0,"",INDEX('Smelter Reference List'!$C:$C,MATCH($A920,'Smelter Reference List'!$E:$E,0)))</f>
        <v/>
      </c>
      <c r="D920" s="161" t="str">
        <f ca="1">IF(ISERROR($S920),"",OFFSET('Smelter Reference List'!$C$4,$S920-4,0)&amp;"")</f>
        <v/>
      </c>
      <c r="E920" s="161" t="str">
        <f ca="1">IF(ISERROR($S920),"",OFFSET('Smelter Reference List'!$D$4,$S920-4,0)&amp;"")</f>
        <v/>
      </c>
      <c r="F920" s="161" t="str">
        <f ca="1">IF(ISERROR($S920),"",OFFSET('Smelter Reference List'!$E$4,$S920-4,0))</f>
        <v/>
      </c>
      <c r="G920" s="161" t="str">
        <f ca="1">IF(C920=$U$4,"Enter smelter details", IF(ISERROR($S920),"",OFFSET('Smelter Reference List'!$F$4,$S920-4,0)))</f>
        <v/>
      </c>
      <c r="H920" s="247" t="str">
        <f ca="1">IF(ISERROR($S920),"",OFFSET('Smelter Reference List'!$G$4,$S920-4,0))</f>
        <v/>
      </c>
      <c r="I920" s="248" t="str">
        <f ca="1">IF(ISERROR($S920),"",OFFSET('Smelter Reference List'!$H$4,$S920-4,0))</f>
        <v/>
      </c>
      <c r="J920" s="248" t="str">
        <f ca="1">IF(ISERROR($S920),"",OFFSET('Smelter Reference List'!$I$4,$S920-4,0))</f>
        <v/>
      </c>
      <c r="K920" s="245"/>
      <c r="L920" s="245"/>
      <c r="M920" s="245"/>
      <c r="N920" s="245"/>
      <c r="O920" s="245"/>
      <c r="P920" s="245"/>
      <c r="Q920" s="246"/>
      <c r="R920" s="233"/>
      <c r="S920" s="234" t="e">
        <f>IF(C920="",NA(),MATCH($B920&amp;$C920,'Smelter Reference List'!$J:$J,0))</f>
        <v>#N/A</v>
      </c>
      <c r="T920" s="235"/>
      <c r="U920" s="235">
        <f t="shared" ca="1" si="28"/>
        <v>0</v>
      </c>
      <c r="V920" s="235"/>
      <c r="W920" s="235"/>
      <c r="Y920" s="228" t="str">
        <f t="shared" si="29"/>
        <v/>
      </c>
    </row>
    <row r="921" spans="1:25" s="228" customFormat="1" ht="20.399999999999999">
      <c r="A921" s="257"/>
      <c r="B921" s="232" t="str">
        <f>IF(LEN(A921)=0,"",INDEX('Smelter Reference List'!$A:$A,MATCH($A921,'Smelter Reference List'!$E:$E,0)))</f>
        <v/>
      </c>
      <c r="C921" s="297" t="str">
        <f>IF(LEN(A921)=0,"",INDEX('Smelter Reference List'!$C:$C,MATCH($A921,'Smelter Reference List'!$E:$E,0)))</f>
        <v/>
      </c>
      <c r="D921" s="161" t="str">
        <f ca="1">IF(ISERROR($S921),"",OFFSET('Smelter Reference List'!$C$4,$S921-4,0)&amp;"")</f>
        <v/>
      </c>
      <c r="E921" s="161" t="str">
        <f ca="1">IF(ISERROR($S921),"",OFFSET('Smelter Reference List'!$D$4,$S921-4,0)&amp;"")</f>
        <v/>
      </c>
      <c r="F921" s="161" t="str">
        <f ca="1">IF(ISERROR($S921),"",OFFSET('Smelter Reference List'!$E$4,$S921-4,0))</f>
        <v/>
      </c>
      <c r="G921" s="161" t="str">
        <f ca="1">IF(C921=$U$4,"Enter smelter details", IF(ISERROR($S921),"",OFFSET('Smelter Reference List'!$F$4,$S921-4,0)))</f>
        <v/>
      </c>
      <c r="H921" s="247" t="str">
        <f ca="1">IF(ISERROR($S921),"",OFFSET('Smelter Reference List'!$G$4,$S921-4,0))</f>
        <v/>
      </c>
      <c r="I921" s="248" t="str">
        <f ca="1">IF(ISERROR($S921),"",OFFSET('Smelter Reference List'!$H$4,$S921-4,0))</f>
        <v/>
      </c>
      <c r="J921" s="248" t="str">
        <f ca="1">IF(ISERROR($S921),"",OFFSET('Smelter Reference List'!$I$4,$S921-4,0))</f>
        <v/>
      </c>
      <c r="K921" s="245"/>
      <c r="L921" s="245"/>
      <c r="M921" s="245"/>
      <c r="N921" s="245"/>
      <c r="O921" s="245"/>
      <c r="P921" s="245"/>
      <c r="Q921" s="246"/>
      <c r="R921" s="233"/>
      <c r="S921" s="234" t="e">
        <f>IF(C921="",NA(),MATCH($B921&amp;$C921,'Smelter Reference List'!$J:$J,0))</f>
        <v>#N/A</v>
      </c>
      <c r="T921" s="235"/>
      <c r="U921" s="235">
        <f t="shared" ca="1" si="28"/>
        <v>0</v>
      </c>
      <c r="V921" s="235"/>
      <c r="W921" s="235"/>
      <c r="Y921" s="228" t="str">
        <f t="shared" si="29"/>
        <v/>
      </c>
    </row>
    <row r="922" spans="1:25" s="228" customFormat="1" ht="20.399999999999999">
      <c r="A922" s="257"/>
      <c r="B922" s="232" t="str">
        <f>IF(LEN(A922)=0,"",INDEX('Smelter Reference List'!$A:$A,MATCH($A922,'Smelter Reference List'!$E:$E,0)))</f>
        <v/>
      </c>
      <c r="C922" s="297" t="str">
        <f>IF(LEN(A922)=0,"",INDEX('Smelter Reference List'!$C:$C,MATCH($A922,'Smelter Reference List'!$E:$E,0)))</f>
        <v/>
      </c>
      <c r="D922" s="161" t="str">
        <f ca="1">IF(ISERROR($S922),"",OFFSET('Smelter Reference List'!$C$4,$S922-4,0)&amp;"")</f>
        <v/>
      </c>
      <c r="E922" s="161" t="str">
        <f ca="1">IF(ISERROR($S922),"",OFFSET('Smelter Reference List'!$D$4,$S922-4,0)&amp;"")</f>
        <v/>
      </c>
      <c r="F922" s="161" t="str">
        <f ca="1">IF(ISERROR($S922),"",OFFSET('Smelter Reference List'!$E$4,$S922-4,0))</f>
        <v/>
      </c>
      <c r="G922" s="161" t="str">
        <f ca="1">IF(C922=$U$4,"Enter smelter details", IF(ISERROR($S922),"",OFFSET('Smelter Reference List'!$F$4,$S922-4,0)))</f>
        <v/>
      </c>
      <c r="H922" s="247" t="str">
        <f ca="1">IF(ISERROR($S922),"",OFFSET('Smelter Reference List'!$G$4,$S922-4,0))</f>
        <v/>
      </c>
      <c r="I922" s="248" t="str">
        <f ca="1">IF(ISERROR($S922),"",OFFSET('Smelter Reference List'!$H$4,$S922-4,0))</f>
        <v/>
      </c>
      <c r="J922" s="248" t="str">
        <f ca="1">IF(ISERROR($S922),"",OFFSET('Smelter Reference List'!$I$4,$S922-4,0))</f>
        <v/>
      </c>
      <c r="K922" s="245"/>
      <c r="L922" s="245"/>
      <c r="M922" s="245"/>
      <c r="N922" s="245"/>
      <c r="O922" s="245"/>
      <c r="P922" s="245"/>
      <c r="Q922" s="246"/>
      <c r="R922" s="233"/>
      <c r="S922" s="234" t="e">
        <f>IF(C922="",NA(),MATCH($B922&amp;$C922,'Smelter Reference List'!$J:$J,0))</f>
        <v>#N/A</v>
      </c>
      <c r="T922" s="235"/>
      <c r="U922" s="235">
        <f t="shared" ca="1" si="28"/>
        <v>0</v>
      </c>
      <c r="V922" s="235"/>
      <c r="W922" s="235"/>
      <c r="Y922" s="228" t="str">
        <f t="shared" si="29"/>
        <v/>
      </c>
    </row>
    <row r="923" spans="1:25" s="228" customFormat="1" ht="20.399999999999999">
      <c r="A923" s="257"/>
      <c r="B923" s="232" t="str">
        <f>IF(LEN(A923)=0,"",INDEX('Smelter Reference List'!$A:$A,MATCH($A923,'Smelter Reference List'!$E:$E,0)))</f>
        <v/>
      </c>
      <c r="C923" s="297" t="str">
        <f>IF(LEN(A923)=0,"",INDEX('Smelter Reference List'!$C:$C,MATCH($A923,'Smelter Reference List'!$E:$E,0)))</f>
        <v/>
      </c>
      <c r="D923" s="161" t="str">
        <f ca="1">IF(ISERROR($S923),"",OFFSET('Smelter Reference List'!$C$4,$S923-4,0)&amp;"")</f>
        <v/>
      </c>
      <c r="E923" s="161" t="str">
        <f ca="1">IF(ISERROR($S923),"",OFFSET('Smelter Reference List'!$D$4,$S923-4,0)&amp;"")</f>
        <v/>
      </c>
      <c r="F923" s="161" t="str">
        <f ca="1">IF(ISERROR($S923),"",OFFSET('Smelter Reference List'!$E$4,$S923-4,0))</f>
        <v/>
      </c>
      <c r="G923" s="161" t="str">
        <f ca="1">IF(C923=$U$4,"Enter smelter details", IF(ISERROR($S923),"",OFFSET('Smelter Reference List'!$F$4,$S923-4,0)))</f>
        <v/>
      </c>
      <c r="H923" s="247" t="str">
        <f ca="1">IF(ISERROR($S923),"",OFFSET('Smelter Reference List'!$G$4,$S923-4,0))</f>
        <v/>
      </c>
      <c r="I923" s="248" t="str">
        <f ca="1">IF(ISERROR($S923),"",OFFSET('Smelter Reference List'!$H$4,$S923-4,0))</f>
        <v/>
      </c>
      <c r="J923" s="248" t="str">
        <f ca="1">IF(ISERROR($S923),"",OFFSET('Smelter Reference List'!$I$4,$S923-4,0))</f>
        <v/>
      </c>
      <c r="K923" s="245"/>
      <c r="L923" s="245"/>
      <c r="M923" s="245"/>
      <c r="N923" s="245"/>
      <c r="O923" s="245"/>
      <c r="P923" s="245"/>
      <c r="Q923" s="246"/>
      <c r="R923" s="233"/>
      <c r="S923" s="234" t="e">
        <f>IF(C923="",NA(),MATCH($B923&amp;$C923,'Smelter Reference List'!$J:$J,0))</f>
        <v>#N/A</v>
      </c>
      <c r="T923" s="235"/>
      <c r="U923" s="235">
        <f t="shared" ca="1" si="28"/>
        <v>0</v>
      </c>
      <c r="V923" s="235"/>
      <c r="W923" s="235"/>
      <c r="Y923" s="228" t="str">
        <f t="shared" si="29"/>
        <v/>
      </c>
    </row>
    <row r="924" spans="1:25" s="228" customFormat="1" ht="20.399999999999999">
      <c r="A924" s="257"/>
      <c r="B924" s="232" t="str">
        <f>IF(LEN(A924)=0,"",INDEX('Smelter Reference List'!$A:$A,MATCH($A924,'Smelter Reference List'!$E:$E,0)))</f>
        <v/>
      </c>
      <c r="C924" s="297" t="str">
        <f>IF(LEN(A924)=0,"",INDEX('Smelter Reference List'!$C:$C,MATCH($A924,'Smelter Reference List'!$E:$E,0)))</f>
        <v/>
      </c>
      <c r="D924" s="161" t="str">
        <f ca="1">IF(ISERROR($S924),"",OFFSET('Smelter Reference List'!$C$4,$S924-4,0)&amp;"")</f>
        <v/>
      </c>
      <c r="E924" s="161" t="str">
        <f ca="1">IF(ISERROR($S924),"",OFFSET('Smelter Reference List'!$D$4,$S924-4,0)&amp;"")</f>
        <v/>
      </c>
      <c r="F924" s="161" t="str">
        <f ca="1">IF(ISERROR($S924),"",OFFSET('Smelter Reference List'!$E$4,$S924-4,0))</f>
        <v/>
      </c>
      <c r="G924" s="161" t="str">
        <f ca="1">IF(C924=$U$4,"Enter smelter details", IF(ISERROR($S924),"",OFFSET('Smelter Reference List'!$F$4,$S924-4,0)))</f>
        <v/>
      </c>
      <c r="H924" s="247" t="str">
        <f ca="1">IF(ISERROR($S924),"",OFFSET('Smelter Reference List'!$G$4,$S924-4,0))</f>
        <v/>
      </c>
      <c r="I924" s="248" t="str">
        <f ca="1">IF(ISERROR($S924),"",OFFSET('Smelter Reference List'!$H$4,$S924-4,0))</f>
        <v/>
      </c>
      <c r="J924" s="248" t="str">
        <f ca="1">IF(ISERROR($S924),"",OFFSET('Smelter Reference List'!$I$4,$S924-4,0))</f>
        <v/>
      </c>
      <c r="K924" s="245"/>
      <c r="L924" s="245"/>
      <c r="M924" s="245"/>
      <c r="N924" s="245"/>
      <c r="O924" s="245"/>
      <c r="P924" s="245"/>
      <c r="Q924" s="246"/>
      <c r="R924" s="233"/>
      <c r="S924" s="234" t="e">
        <f>IF(C924="",NA(),MATCH($B924&amp;$C924,'Smelter Reference List'!$J:$J,0))</f>
        <v>#N/A</v>
      </c>
      <c r="T924" s="235"/>
      <c r="U924" s="235">
        <f t="shared" ca="1" si="28"/>
        <v>0</v>
      </c>
      <c r="V924" s="235"/>
      <c r="W924" s="235"/>
      <c r="Y924" s="228" t="str">
        <f t="shared" si="29"/>
        <v/>
      </c>
    </row>
    <row r="925" spans="1:25" s="228" customFormat="1" ht="20.399999999999999">
      <c r="A925" s="257"/>
      <c r="B925" s="232" t="str">
        <f>IF(LEN(A925)=0,"",INDEX('Smelter Reference List'!$A:$A,MATCH($A925,'Smelter Reference List'!$E:$E,0)))</f>
        <v/>
      </c>
      <c r="C925" s="297" t="str">
        <f>IF(LEN(A925)=0,"",INDEX('Smelter Reference List'!$C:$C,MATCH($A925,'Smelter Reference List'!$E:$E,0)))</f>
        <v/>
      </c>
      <c r="D925" s="161" t="str">
        <f ca="1">IF(ISERROR($S925),"",OFFSET('Smelter Reference List'!$C$4,$S925-4,0)&amp;"")</f>
        <v/>
      </c>
      <c r="E925" s="161" t="str">
        <f ca="1">IF(ISERROR($S925),"",OFFSET('Smelter Reference List'!$D$4,$S925-4,0)&amp;"")</f>
        <v/>
      </c>
      <c r="F925" s="161" t="str">
        <f ca="1">IF(ISERROR($S925),"",OFFSET('Smelter Reference List'!$E$4,$S925-4,0))</f>
        <v/>
      </c>
      <c r="G925" s="161" t="str">
        <f ca="1">IF(C925=$U$4,"Enter smelter details", IF(ISERROR($S925),"",OFFSET('Smelter Reference List'!$F$4,$S925-4,0)))</f>
        <v/>
      </c>
      <c r="H925" s="247" t="str">
        <f ca="1">IF(ISERROR($S925),"",OFFSET('Smelter Reference List'!$G$4,$S925-4,0))</f>
        <v/>
      </c>
      <c r="I925" s="248" t="str">
        <f ca="1">IF(ISERROR($S925),"",OFFSET('Smelter Reference List'!$H$4,$S925-4,0))</f>
        <v/>
      </c>
      <c r="J925" s="248" t="str">
        <f ca="1">IF(ISERROR($S925),"",OFFSET('Smelter Reference List'!$I$4,$S925-4,0))</f>
        <v/>
      </c>
      <c r="K925" s="245"/>
      <c r="L925" s="245"/>
      <c r="M925" s="245"/>
      <c r="N925" s="245"/>
      <c r="O925" s="245"/>
      <c r="P925" s="245"/>
      <c r="Q925" s="246"/>
      <c r="R925" s="233"/>
      <c r="S925" s="234" t="e">
        <f>IF(C925="",NA(),MATCH($B925&amp;$C925,'Smelter Reference List'!$J:$J,0))</f>
        <v>#N/A</v>
      </c>
      <c r="T925" s="235"/>
      <c r="U925" s="235">
        <f t="shared" ca="1" si="28"/>
        <v>0</v>
      </c>
      <c r="V925" s="235"/>
      <c r="W925" s="235"/>
      <c r="Y925" s="228" t="str">
        <f t="shared" si="29"/>
        <v/>
      </c>
    </row>
    <row r="926" spans="1:25" s="228" customFormat="1" ht="20.399999999999999">
      <c r="A926" s="257"/>
      <c r="B926" s="232" t="str">
        <f>IF(LEN(A926)=0,"",INDEX('Smelter Reference List'!$A:$A,MATCH($A926,'Smelter Reference List'!$E:$E,0)))</f>
        <v/>
      </c>
      <c r="C926" s="297" t="str">
        <f>IF(LEN(A926)=0,"",INDEX('Smelter Reference List'!$C:$C,MATCH($A926,'Smelter Reference List'!$E:$E,0)))</f>
        <v/>
      </c>
      <c r="D926" s="161" t="str">
        <f ca="1">IF(ISERROR($S926),"",OFFSET('Smelter Reference List'!$C$4,$S926-4,0)&amp;"")</f>
        <v/>
      </c>
      <c r="E926" s="161" t="str">
        <f ca="1">IF(ISERROR($S926),"",OFFSET('Smelter Reference List'!$D$4,$S926-4,0)&amp;"")</f>
        <v/>
      </c>
      <c r="F926" s="161" t="str">
        <f ca="1">IF(ISERROR($S926),"",OFFSET('Smelter Reference List'!$E$4,$S926-4,0))</f>
        <v/>
      </c>
      <c r="G926" s="161" t="str">
        <f ca="1">IF(C926=$U$4,"Enter smelter details", IF(ISERROR($S926),"",OFFSET('Smelter Reference List'!$F$4,$S926-4,0)))</f>
        <v/>
      </c>
      <c r="H926" s="247" t="str">
        <f ca="1">IF(ISERROR($S926),"",OFFSET('Smelter Reference List'!$G$4,$S926-4,0))</f>
        <v/>
      </c>
      <c r="I926" s="248" t="str">
        <f ca="1">IF(ISERROR($S926),"",OFFSET('Smelter Reference List'!$H$4,$S926-4,0))</f>
        <v/>
      </c>
      <c r="J926" s="248" t="str">
        <f ca="1">IF(ISERROR($S926),"",OFFSET('Smelter Reference List'!$I$4,$S926-4,0))</f>
        <v/>
      </c>
      <c r="K926" s="245"/>
      <c r="L926" s="245"/>
      <c r="M926" s="245"/>
      <c r="N926" s="245"/>
      <c r="O926" s="245"/>
      <c r="P926" s="245"/>
      <c r="Q926" s="246"/>
      <c r="R926" s="233"/>
      <c r="S926" s="234" t="e">
        <f>IF(C926="",NA(),MATCH($B926&amp;$C926,'Smelter Reference List'!$J:$J,0))</f>
        <v>#N/A</v>
      </c>
      <c r="T926" s="235"/>
      <c r="U926" s="235">
        <f t="shared" ca="1" si="28"/>
        <v>0</v>
      </c>
      <c r="V926" s="235"/>
      <c r="W926" s="235"/>
      <c r="Y926" s="228" t="str">
        <f t="shared" si="29"/>
        <v/>
      </c>
    </row>
    <row r="927" spans="1:25" s="228" customFormat="1" ht="20.399999999999999">
      <c r="A927" s="257"/>
      <c r="B927" s="232" t="str">
        <f>IF(LEN(A927)=0,"",INDEX('Smelter Reference List'!$A:$A,MATCH($A927,'Smelter Reference List'!$E:$E,0)))</f>
        <v/>
      </c>
      <c r="C927" s="297" t="str">
        <f>IF(LEN(A927)=0,"",INDEX('Smelter Reference List'!$C:$C,MATCH($A927,'Smelter Reference List'!$E:$E,0)))</f>
        <v/>
      </c>
      <c r="D927" s="161" t="str">
        <f ca="1">IF(ISERROR($S927),"",OFFSET('Smelter Reference List'!$C$4,$S927-4,0)&amp;"")</f>
        <v/>
      </c>
      <c r="E927" s="161" t="str">
        <f ca="1">IF(ISERROR($S927),"",OFFSET('Smelter Reference List'!$D$4,$S927-4,0)&amp;"")</f>
        <v/>
      </c>
      <c r="F927" s="161" t="str">
        <f ca="1">IF(ISERROR($S927),"",OFFSET('Smelter Reference List'!$E$4,$S927-4,0))</f>
        <v/>
      </c>
      <c r="G927" s="161" t="str">
        <f ca="1">IF(C927=$U$4,"Enter smelter details", IF(ISERROR($S927),"",OFFSET('Smelter Reference List'!$F$4,$S927-4,0)))</f>
        <v/>
      </c>
      <c r="H927" s="247" t="str">
        <f ca="1">IF(ISERROR($S927),"",OFFSET('Smelter Reference List'!$G$4,$S927-4,0))</f>
        <v/>
      </c>
      <c r="I927" s="248" t="str">
        <f ca="1">IF(ISERROR($S927),"",OFFSET('Smelter Reference List'!$H$4,$S927-4,0))</f>
        <v/>
      </c>
      <c r="J927" s="248" t="str">
        <f ca="1">IF(ISERROR($S927),"",OFFSET('Smelter Reference List'!$I$4,$S927-4,0))</f>
        <v/>
      </c>
      <c r="K927" s="245"/>
      <c r="L927" s="245"/>
      <c r="M927" s="245"/>
      <c r="N927" s="245"/>
      <c r="O927" s="245"/>
      <c r="P927" s="245"/>
      <c r="Q927" s="246"/>
      <c r="R927" s="233"/>
      <c r="S927" s="234" t="e">
        <f>IF(C927="",NA(),MATCH($B927&amp;$C927,'Smelter Reference List'!$J:$J,0))</f>
        <v>#N/A</v>
      </c>
      <c r="T927" s="235"/>
      <c r="U927" s="235">
        <f t="shared" ca="1" si="28"/>
        <v>0</v>
      </c>
      <c r="V927" s="235"/>
      <c r="W927" s="235"/>
      <c r="Y927" s="228" t="str">
        <f t="shared" si="29"/>
        <v/>
      </c>
    </row>
    <row r="928" spans="1:25" s="228" customFormat="1" ht="20.399999999999999">
      <c r="A928" s="257"/>
      <c r="B928" s="232" t="str">
        <f>IF(LEN(A928)=0,"",INDEX('Smelter Reference List'!$A:$A,MATCH($A928,'Smelter Reference List'!$E:$E,0)))</f>
        <v/>
      </c>
      <c r="C928" s="297" t="str">
        <f>IF(LEN(A928)=0,"",INDEX('Smelter Reference List'!$C:$C,MATCH($A928,'Smelter Reference List'!$E:$E,0)))</f>
        <v/>
      </c>
      <c r="D928" s="161" t="str">
        <f ca="1">IF(ISERROR($S928),"",OFFSET('Smelter Reference List'!$C$4,$S928-4,0)&amp;"")</f>
        <v/>
      </c>
      <c r="E928" s="161" t="str">
        <f ca="1">IF(ISERROR($S928),"",OFFSET('Smelter Reference List'!$D$4,$S928-4,0)&amp;"")</f>
        <v/>
      </c>
      <c r="F928" s="161" t="str">
        <f ca="1">IF(ISERROR($S928),"",OFFSET('Smelter Reference List'!$E$4,$S928-4,0))</f>
        <v/>
      </c>
      <c r="G928" s="161" t="str">
        <f ca="1">IF(C928=$U$4,"Enter smelter details", IF(ISERROR($S928),"",OFFSET('Smelter Reference List'!$F$4,$S928-4,0)))</f>
        <v/>
      </c>
      <c r="H928" s="247" t="str">
        <f ca="1">IF(ISERROR($S928),"",OFFSET('Smelter Reference List'!$G$4,$S928-4,0))</f>
        <v/>
      </c>
      <c r="I928" s="248" t="str">
        <f ca="1">IF(ISERROR($S928),"",OFFSET('Smelter Reference List'!$H$4,$S928-4,0))</f>
        <v/>
      </c>
      <c r="J928" s="248" t="str">
        <f ca="1">IF(ISERROR($S928),"",OFFSET('Smelter Reference List'!$I$4,$S928-4,0))</f>
        <v/>
      </c>
      <c r="K928" s="245"/>
      <c r="L928" s="245"/>
      <c r="M928" s="245"/>
      <c r="N928" s="245"/>
      <c r="O928" s="245"/>
      <c r="P928" s="245"/>
      <c r="Q928" s="246"/>
      <c r="R928" s="233"/>
      <c r="S928" s="234" t="e">
        <f>IF(C928="",NA(),MATCH($B928&amp;$C928,'Smelter Reference List'!$J:$J,0))</f>
        <v>#N/A</v>
      </c>
      <c r="T928" s="235"/>
      <c r="U928" s="235">
        <f t="shared" ca="1" si="28"/>
        <v>0</v>
      </c>
      <c r="V928" s="235"/>
      <c r="W928" s="235"/>
      <c r="Y928" s="228" t="str">
        <f t="shared" si="29"/>
        <v/>
      </c>
    </row>
    <row r="929" spans="1:25" s="228" customFormat="1" ht="20.399999999999999">
      <c r="A929" s="257"/>
      <c r="B929" s="232" t="str">
        <f>IF(LEN(A929)=0,"",INDEX('Smelter Reference List'!$A:$A,MATCH($A929,'Smelter Reference List'!$E:$E,0)))</f>
        <v/>
      </c>
      <c r="C929" s="297" t="str">
        <f>IF(LEN(A929)=0,"",INDEX('Smelter Reference List'!$C:$C,MATCH($A929,'Smelter Reference List'!$E:$E,0)))</f>
        <v/>
      </c>
      <c r="D929" s="161" t="str">
        <f ca="1">IF(ISERROR($S929),"",OFFSET('Smelter Reference List'!$C$4,$S929-4,0)&amp;"")</f>
        <v/>
      </c>
      <c r="E929" s="161" t="str">
        <f ca="1">IF(ISERROR($S929),"",OFFSET('Smelter Reference List'!$D$4,$S929-4,0)&amp;"")</f>
        <v/>
      </c>
      <c r="F929" s="161" t="str">
        <f ca="1">IF(ISERROR($S929),"",OFFSET('Smelter Reference List'!$E$4,$S929-4,0))</f>
        <v/>
      </c>
      <c r="G929" s="161" t="str">
        <f ca="1">IF(C929=$U$4,"Enter smelter details", IF(ISERROR($S929),"",OFFSET('Smelter Reference List'!$F$4,$S929-4,0)))</f>
        <v/>
      </c>
      <c r="H929" s="247" t="str">
        <f ca="1">IF(ISERROR($S929),"",OFFSET('Smelter Reference List'!$G$4,$S929-4,0))</f>
        <v/>
      </c>
      <c r="I929" s="248" t="str">
        <f ca="1">IF(ISERROR($S929),"",OFFSET('Smelter Reference List'!$H$4,$S929-4,0))</f>
        <v/>
      </c>
      <c r="J929" s="248" t="str">
        <f ca="1">IF(ISERROR($S929),"",OFFSET('Smelter Reference List'!$I$4,$S929-4,0))</f>
        <v/>
      </c>
      <c r="K929" s="245"/>
      <c r="L929" s="245"/>
      <c r="M929" s="245"/>
      <c r="N929" s="245"/>
      <c r="O929" s="245"/>
      <c r="P929" s="245"/>
      <c r="Q929" s="246"/>
      <c r="R929" s="233"/>
      <c r="S929" s="234" t="e">
        <f>IF(C929="",NA(),MATCH($B929&amp;$C929,'Smelter Reference List'!$J:$J,0))</f>
        <v>#N/A</v>
      </c>
      <c r="T929" s="235"/>
      <c r="U929" s="235">
        <f t="shared" ca="1" si="28"/>
        <v>0</v>
      </c>
      <c r="V929" s="235"/>
      <c r="W929" s="235"/>
      <c r="Y929" s="228" t="str">
        <f t="shared" si="29"/>
        <v/>
      </c>
    </row>
    <row r="930" spans="1:25" s="228" customFormat="1" ht="20.399999999999999">
      <c r="A930" s="257"/>
      <c r="B930" s="232" t="str">
        <f>IF(LEN(A930)=0,"",INDEX('Smelter Reference List'!$A:$A,MATCH($A930,'Smelter Reference List'!$E:$E,0)))</f>
        <v/>
      </c>
      <c r="C930" s="297" t="str">
        <f>IF(LEN(A930)=0,"",INDEX('Smelter Reference List'!$C:$C,MATCH($A930,'Smelter Reference List'!$E:$E,0)))</f>
        <v/>
      </c>
      <c r="D930" s="161" t="str">
        <f ca="1">IF(ISERROR($S930),"",OFFSET('Smelter Reference List'!$C$4,$S930-4,0)&amp;"")</f>
        <v/>
      </c>
      <c r="E930" s="161" t="str">
        <f ca="1">IF(ISERROR($S930),"",OFFSET('Smelter Reference List'!$D$4,$S930-4,0)&amp;"")</f>
        <v/>
      </c>
      <c r="F930" s="161" t="str">
        <f ca="1">IF(ISERROR($S930),"",OFFSET('Smelter Reference List'!$E$4,$S930-4,0))</f>
        <v/>
      </c>
      <c r="G930" s="161" t="str">
        <f ca="1">IF(C930=$U$4,"Enter smelter details", IF(ISERROR($S930),"",OFFSET('Smelter Reference List'!$F$4,$S930-4,0)))</f>
        <v/>
      </c>
      <c r="H930" s="247" t="str">
        <f ca="1">IF(ISERROR($S930),"",OFFSET('Smelter Reference List'!$G$4,$S930-4,0))</f>
        <v/>
      </c>
      <c r="I930" s="248" t="str">
        <f ca="1">IF(ISERROR($S930),"",OFFSET('Smelter Reference List'!$H$4,$S930-4,0))</f>
        <v/>
      </c>
      <c r="J930" s="248" t="str">
        <f ca="1">IF(ISERROR($S930),"",OFFSET('Smelter Reference List'!$I$4,$S930-4,0))</f>
        <v/>
      </c>
      <c r="K930" s="245"/>
      <c r="L930" s="245"/>
      <c r="M930" s="245"/>
      <c r="N930" s="245"/>
      <c r="O930" s="245"/>
      <c r="P930" s="245"/>
      <c r="Q930" s="246"/>
      <c r="R930" s="233"/>
      <c r="S930" s="234" t="e">
        <f>IF(C930="",NA(),MATCH($B930&amp;$C930,'Smelter Reference List'!$J:$J,0))</f>
        <v>#N/A</v>
      </c>
      <c r="T930" s="235"/>
      <c r="U930" s="235">
        <f t="shared" ca="1" si="28"/>
        <v>0</v>
      </c>
      <c r="V930" s="235"/>
      <c r="W930" s="235"/>
      <c r="Y930" s="228" t="str">
        <f t="shared" si="29"/>
        <v/>
      </c>
    </row>
    <row r="931" spans="1:25" s="228" customFormat="1" ht="20.399999999999999">
      <c r="A931" s="257"/>
      <c r="B931" s="232" t="str">
        <f>IF(LEN(A931)=0,"",INDEX('Smelter Reference List'!$A:$A,MATCH($A931,'Smelter Reference List'!$E:$E,0)))</f>
        <v/>
      </c>
      <c r="C931" s="297" t="str">
        <f>IF(LEN(A931)=0,"",INDEX('Smelter Reference List'!$C:$C,MATCH($A931,'Smelter Reference List'!$E:$E,0)))</f>
        <v/>
      </c>
      <c r="D931" s="161" t="str">
        <f ca="1">IF(ISERROR($S931),"",OFFSET('Smelter Reference List'!$C$4,$S931-4,0)&amp;"")</f>
        <v/>
      </c>
      <c r="E931" s="161" t="str">
        <f ca="1">IF(ISERROR($S931),"",OFFSET('Smelter Reference List'!$D$4,$S931-4,0)&amp;"")</f>
        <v/>
      </c>
      <c r="F931" s="161" t="str">
        <f ca="1">IF(ISERROR($S931),"",OFFSET('Smelter Reference List'!$E$4,$S931-4,0))</f>
        <v/>
      </c>
      <c r="G931" s="161" t="str">
        <f ca="1">IF(C931=$U$4,"Enter smelter details", IF(ISERROR($S931),"",OFFSET('Smelter Reference List'!$F$4,$S931-4,0)))</f>
        <v/>
      </c>
      <c r="H931" s="247" t="str">
        <f ca="1">IF(ISERROR($S931),"",OFFSET('Smelter Reference List'!$G$4,$S931-4,0))</f>
        <v/>
      </c>
      <c r="I931" s="248" t="str">
        <f ca="1">IF(ISERROR($S931),"",OFFSET('Smelter Reference List'!$H$4,$S931-4,0))</f>
        <v/>
      </c>
      <c r="J931" s="248" t="str">
        <f ca="1">IF(ISERROR($S931),"",OFFSET('Smelter Reference List'!$I$4,$S931-4,0))</f>
        <v/>
      </c>
      <c r="K931" s="245"/>
      <c r="L931" s="245"/>
      <c r="M931" s="245"/>
      <c r="N931" s="245"/>
      <c r="O931" s="245"/>
      <c r="P931" s="245"/>
      <c r="Q931" s="246"/>
      <c r="R931" s="233"/>
      <c r="S931" s="234" t="e">
        <f>IF(C931="",NA(),MATCH($B931&amp;$C931,'Smelter Reference List'!$J:$J,0))</f>
        <v>#N/A</v>
      </c>
      <c r="T931" s="235"/>
      <c r="U931" s="235">
        <f t="shared" ca="1" si="28"/>
        <v>0</v>
      </c>
      <c r="V931" s="235"/>
      <c r="W931" s="235"/>
      <c r="Y931" s="228" t="str">
        <f t="shared" si="29"/>
        <v/>
      </c>
    </row>
    <row r="932" spans="1:25" s="228" customFormat="1" ht="20.399999999999999">
      <c r="A932" s="257"/>
      <c r="B932" s="232" t="str">
        <f>IF(LEN(A932)=0,"",INDEX('Smelter Reference List'!$A:$A,MATCH($A932,'Smelter Reference List'!$E:$E,0)))</f>
        <v/>
      </c>
      <c r="C932" s="297" t="str">
        <f>IF(LEN(A932)=0,"",INDEX('Smelter Reference List'!$C:$C,MATCH($A932,'Smelter Reference List'!$E:$E,0)))</f>
        <v/>
      </c>
      <c r="D932" s="161" t="str">
        <f ca="1">IF(ISERROR($S932),"",OFFSET('Smelter Reference List'!$C$4,$S932-4,0)&amp;"")</f>
        <v/>
      </c>
      <c r="E932" s="161" t="str">
        <f ca="1">IF(ISERROR($S932),"",OFFSET('Smelter Reference List'!$D$4,$S932-4,0)&amp;"")</f>
        <v/>
      </c>
      <c r="F932" s="161" t="str">
        <f ca="1">IF(ISERROR($S932),"",OFFSET('Smelter Reference List'!$E$4,$S932-4,0))</f>
        <v/>
      </c>
      <c r="G932" s="161" t="str">
        <f ca="1">IF(C932=$U$4,"Enter smelter details", IF(ISERROR($S932),"",OFFSET('Smelter Reference List'!$F$4,$S932-4,0)))</f>
        <v/>
      </c>
      <c r="H932" s="247" t="str">
        <f ca="1">IF(ISERROR($S932),"",OFFSET('Smelter Reference List'!$G$4,$S932-4,0))</f>
        <v/>
      </c>
      <c r="I932" s="248" t="str">
        <f ca="1">IF(ISERROR($S932),"",OFFSET('Smelter Reference List'!$H$4,$S932-4,0))</f>
        <v/>
      </c>
      <c r="J932" s="248" t="str">
        <f ca="1">IF(ISERROR($S932),"",OFFSET('Smelter Reference List'!$I$4,$S932-4,0))</f>
        <v/>
      </c>
      <c r="K932" s="245"/>
      <c r="L932" s="245"/>
      <c r="M932" s="245"/>
      <c r="N932" s="245"/>
      <c r="O932" s="245"/>
      <c r="P932" s="245"/>
      <c r="Q932" s="246"/>
      <c r="R932" s="233"/>
      <c r="S932" s="234" t="e">
        <f>IF(C932="",NA(),MATCH($B932&amp;$C932,'Smelter Reference List'!$J:$J,0))</f>
        <v>#N/A</v>
      </c>
      <c r="T932" s="235"/>
      <c r="U932" s="235">
        <f t="shared" ca="1" si="28"/>
        <v>0</v>
      </c>
      <c r="V932" s="235"/>
      <c r="W932" s="235"/>
      <c r="Y932" s="228" t="str">
        <f t="shared" si="29"/>
        <v/>
      </c>
    </row>
    <row r="933" spans="1:25" s="228" customFormat="1" ht="20.399999999999999">
      <c r="A933" s="257"/>
      <c r="B933" s="232" t="str">
        <f>IF(LEN(A933)=0,"",INDEX('Smelter Reference List'!$A:$A,MATCH($A933,'Smelter Reference List'!$E:$E,0)))</f>
        <v/>
      </c>
      <c r="C933" s="297" t="str">
        <f>IF(LEN(A933)=0,"",INDEX('Smelter Reference List'!$C:$C,MATCH($A933,'Smelter Reference List'!$E:$E,0)))</f>
        <v/>
      </c>
      <c r="D933" s="161" t="str">
        <f ca="1">IF(ISERROR($S933),"",OFFSET('Smelter Reference List'!$C$4,$S933-4,0)&amp;"")</f>
        <v/>
      </c>
      <c r="E933" s="161" t="str">
        <f ca="1">IF(ISERROR($S933),"",OFFSET('Smelter Reference List'!$D$4,$S933-4,0)&amp;"")</f>
        <v/>
      </c>
      <c r="F933" s="161" t="str">
        <f ca="1">IF(ISERROR($S933),"",OFFSET('Smelter Reference List'!$E$4,$S933-4,0))</f>
        <v/>
      </c>
      <c r="G933" s="161" t="str">
        <f ca="1">IF(C933=$U$4,"Enter smelter details", IF(ISERROR($S933),"",OFFSET('Smelter Reference List'!$F$4,$S933-4,0)))</f>
        <v/>
      </c>
      <c r="H933" s="247" t="str">
        <f ca="1">IF(ISERROR($S933),"",OFFSET('Smelter Reference List'!$G$4,$S933-4,0))</f>
        <v/>
      </c>
      <c r="I933" s="248" t="str">
        <f ca="1">IF(ISERROR($S933),"",OFFSET('Smelter Reference List'!$H$4,$S933-4,0))</f>
        <v/>
      </c>
      <c r="J933" s="248" t="str">
        <f ca="1">IF(ISERROR($S933),"",OFFSET('Smelter Reference List'!$I$4,$S933-4,0))</f>
        <v/>
      </c>
      <c r="K933" s="245"/>
      <c r="L933" s="245"/>
      <c r="M933" s="245"/>
      <c r="N933" s="245"/>
      <c r="O933" s="245"/>
      <c r="P933" s="245"/>
      <c r="Q933" s="246"/>
      <c r="R933" s="233"/>
      <c r="S933" s="234" t="e">
        <f>IF(C933="",NA(),MATCH($B933&amp;$C933,'Smelter Reference List'!$J:$J,0))</f>
        <v>#N/A</v>
      </c>
      <c r="T933" s="235"/>
      <c r="U933" s="235">
        <f t="shared" ca="1" si="28"/>
        <v>0</v>
      </c>
      <c r="V933" s="235"/>
      <c r="W933" s="235"/>
      <c r="Y933" s="228" t="str">
        <f t="shared" si="29"/>
        <v/>
      </c>
    </row>
    <row r="934" spans="1:25" s="228" customFormat="1" ht="20.399999999999999">
      <c r="A934" s="257"/>
      <c r="B934" s="232" t="str">
        <f>IF(LEN(A934)=0,"",INDEX('Smelter Reference List'!$A:$A,MATCH($A934,'Smelter Reference List'!$E:$E,0)))</f>
        <v/>
      </c>
      <c r="C934" s="297" t="str">
        <f>IF(LEN(A934)=0,"",INDEX('Smelter Reference List'!$C:$C,MATCH($A934,'Smelter Reference List'!$E:$E,0)))</f>
        <v/>
      </c>
      <c r="D934" s="161" t="str">
        <f ca="1">IF(ISERROR($S934),"",OFFSET('Smelter Reference List'!$C$4,$S934-4,0)&amp;"")</f>
        <v/>
      </c>
      <c r="E934" s="161" t="str">
        <f ca="1">IF(ISERROR($S934),"",OFFSET('Smelter Reference List'!$D$4,$S934-4,0)&amp;"")</f>
        <v/>
      </c>
      <c r="F934" s="161" t="str">
        <f ca="1">IF(ISERROR($S934),"",OFFSET('Smelter Reference List'!$E$4,$S934-4,0))</f>
        <v/>
      </c>
      <c r="G934" s="161" t="str">
        <f ca="1">IF(C934=$U$4,"Enter smelter details", IF(ISERROR($S934),"",OFFSET('Smelter Reference List'!$F$4,$S934-4,0)))</f>
        <v/>
      </c>
      <c r="H934" s="247" t="str">
        <f ca="1">IF(ISERROR($S934),"",OFFSET('Smelter Reference List'!$G$4,$S934-4,0))</f>
        <v/>
      </c>
      <c r="I934" s="248" t="str">
        <f ca="1">IF(ISERROR($S934),"",OFFSET('Smelter Reference List'!$H$4,$S934-4,0))</f>
        <v/>
      </c>
      <c r="J934" s="248" t="str">
        <f ca="1">IF(ISERROR($S934),"",OFFSET('Smelter Reference List'!$I$4,$S934-4,0))</f>
        <v/>
      </c>
      <c r="K934" s="245"/>
      <c r="L934" s="245"/>
      <c r="M934" s="245"/>
      <c r="N934" s="245"/>
      <c r="O934" s="245"/>
      <c r="P934" s="245"/>
      <c r="Q934" s="246"/>
      <c r="R934" s="233"/>
      <c r="S934" s="234" t="e">
        <f>IF(C934="",NA(),MATCH($B934&amp;$C934,'Smelter Reference List'!$J:$J,0))</f>
        <v>#N/A</v>
      </c>
      <c r="T934" s="235"/>
      <c r="U934" s="235">
        <f t="shared" ca="1" si="28"/>
        <v>0</v>
      </c>
      <c r="V934" s="235"/>
      <c r="W934" s="235"/>
      <c r="Y934" s="228" t="str">
        <f t="shared" si="29"/>
        <v/>
      </c>
    </row>
    <row r="935" spans="1:25" s="228" customFormat="1" ht="20.399999999999999">
      <c r="A935" s="257"/>
      <c r="B935" s="232" t="str">
        <f>IF(LEN(A935)=0,"",INDEX('Smelter Reference List'!$A:$A,MATCH($A935,'Smelter Reference List'!$E:$E,0)))</f>
        <v/>
      </c>
      <c r="C935" s="297" t="str">
        <f>IF(LEN(A935)=0,"",INDEX('Smelter Reference List'!$C:$C,MATCH($A935,'Smelter Reference List'!$E:$E,0)))</f>
        <v/>
      </c>
      <c r="D935" s="161" t="str">
        <f ca="1">IF(ISERROR($S935),"",OFFSET('Smelter Reference List'!$C$4,$S935-4,0)&amp;"")</f>
        <v/>
      </c>
      <c r="E935" s="161" t="str">
        <f ca="1">IF(ISERROR($S935),"",OFFSET('Smelter Reference List'!$D$4,$S935-4,0)&amp;"")</f>
        <v/>
      </c>
      <c r="F935" s="161" t="str">
        <f ca="1">IF(ISERROR($S935),"",OFFSET('Smelter Reference List'!$E$4,$S935-4,0))</f>
        <v/>
      </c>
      <c r="G935" s="161" t="str">
        <f ca="1">IF(C935=$U$4,"Enter smelter details", IF(ISERROR($S935),"",OFFSET('Smelter Reference List'!$F$4,$S935-4,0)))</f>
        <v/>
      </c>
      <c r="H935" s="247" t="str">
        <f ca="1">IF(ISERROR($S935),"",OFFSET('Smelter Reference List'!$G$4,$S935-4,0))</f>
        <v/>
      </c>
      <c r="I935" s="248" t="str">
        <f ca="1">IF(ISERROR($S935),"",OFFSET('Smelter Reference List'!$H$4,$S935-4,0))</f>
        <v/>
      </c>
      <c r="J935" s="248" t="str">
        <f ca="1">IF(ISERROR($S935),"",OFFSET('Smelter Reference List'!$I$4,$S935-4,0))</f>
        <v/>
      </c>
      <c r="K935" s="245"/>
      <c r="L935" s="245"/>
      <c r="M935" s="245"/>
      <c r="N935" s="245"/>
      <c r="O935" s="245"/>
      <c r="P935" s="245"/>
      <c r="Q935" s="246"/>
      <c r="R935" s="233"/>
      <c r="S935" s="234" t="e">
        <f>IF(C935="",NA(),MATCH($B935&amp;$C935,'Smelter Reference List'!$J:$J,0))</f>
        <v>#N/A</v>
      </c>
      <c r="T935" s="235"/>
      <c r="U935" s="235">
        <f t="shared" ca="1" si="28"/>
        <v>0</v>
      </c>
      <c r="V935" s="235"/>
      <c r="W935" s="235"/>
      <c r="Y935" s="228" t="str">
        <f t="shared" si="29"/>
        <v/>
      </c>
    </row>
    <row r="936" spans="1:25" s="228" customFormat="1" ht="20.399999999999999">
      <c r="A936" s="257"/>
      <c r="B936" s="232" t="str">
        <f>IF(LEN(A936)=0,"",INDEX('Smelter Reference List'!$A:$A,MATCH($A936,'Smelter Reference List'!$E:$E,0)))</f>
        <v/>
      </c>
      <c r="C936" s="297" t="str">
        <f>IF(LEN(A936)=0,"",INDEX('Smelter Reference List'!$C:$C,MATCH($A936,'Smelter Reference List'!$E:$E,0)))</f>
        <v/>
      </c>
      <c r="D936" s="161" t="str">
        <f ca="1">IF(ISERROR($S936),"",OFFSET('Smelter Reference List'!$C$4,$S936-4,0)&amp;"")</f>
        <v/>
      </c>
      <c r="E936" s="161" t="str">
        <f ca="1">IF(ISERROR($S936),"",OFFSET('Smelter Reference List'!$D$4,$S936-4,0)&amp;"")</f>
        <v/>
      </c>
      <c r="F936" s="161" t="str">
        <f ca="1">IF(ISERROR($S936),"",OFFSET('Smelter Reference List'!$E$4,$S936-4,0))</f>
        <v/>
      </c>
      <c r="G936" s="161" t="str">
        <f ca="1">IF(C936=$U$4,"Enter smelter details", IF(ISERROR($S936),"",OFFSET('Smelter Reference List'!$F$4,$S936-4,0)))</f>
        <v/>
      </c>
      <c r="H936" s="247" t="str">
        <f ca="1">IF(ISERROR($S936),"",OFFSET('Smelter Reference List'!$G$4,$S936-4,0))</f>
        <v/>
      </c>
      <c r="I936" s="248" t="str">
        <f ca="1">IF(ISERROR($S936),"",OFFSET('Smelter Reference List'!$H$4,$S936-4,0))</f>
        <v/>
      </c>
      <c r="J936" s="248" t="str">
        <f ca="1">IF(ISERROR($S936),"",OFFSET('Smelter Reference List'!$I$4,$S936-4,0))</f>
        <v/>
      </c>
      <c r="K936" s="245"/>
      <c r="L936" s="245"/>
      <c r="M936" s="245"/>
      <c r="N936" s="245"/>
      <c r="O936" s="245"/>
      <c r="P936" s="245"/>
      <c r="Q936" s="246"/>
      <c r="R936" s="233"/>
      <c r="S936" s="234" t="e">
        <f>IF(C936="",NA(),MATCH($B936&amp;$C936,'Smelter Reference List'!$J:$J,0))</f>
        <v>#N/A</v>
      </c>
      <c r="T936" s="235"/>
      <c r="U936" s="235">
        <f t="shared" ca="1" si="28"/>
        <v>0</v>
      </c>
      <c r="V936" s="235"/>
      <c r="W936" s="235"/>
      <c r="Y936" s="228" t="str">
        <f t="shared" si="29"/>
        <v/>
      </c>
    </row>
    <row r="937" spans="1:25" s="228" customFormat="1" ht="20.399999999999999">
      <c r="A937" s="257"/>
      <c r="B937" s="232" t="str">
        <f>IF(LEN(A937)=0,"",INDEX('Smelter Reference List'!$A:$A,MATCH($A937,'Smelter Reference List'!$E:$E,0)))</f>
        <v/>
      </c>
      <c r="C937" s="297" t="str">
        <f>IF(LEN(A937)=0,"",INDEX('Smelter Reference List'!$C:$C,MATCH($A937,'Smelter Reference List'!$E:$E,0)))</f>
        <v/>
      </c>
      <c r="D937" s="161" t="str">
        <f ca="1">IF(ISERROR($S937),"",OFFSET('Smelter Reference List'!$C$4,$S937-4,0)&amp;"")</f>
        <v/>
      </c>
      <c r="E937" s="161" t="str">
        <f ca="1">IF(ISERROR($S937),"",OFFSET('Smelter Reference List'!$D$4,$S937-4,0)&amp;"")</f>
        <v/>
      </c>
      <c r="F937" s="161" t="str">
        <f ca="1">IF(ISERROR($S937),"",OFFSET('Smelter Reference List'!$E$4,$S937-4,0))</f>
        <v/>
      </c>
      <c r="G937" s="161" t="str">
        <f ca="1">IF(C937=$U$4,"Enter smelter details", IF(ISERROR($S937),"",OFFSET('Smelter Reference List'!$F$4,$S937-4,0)))</f>
        <v/>
      </c>
      <c r="H937" s="247" t="str">
        <f ca="1">IF(ISERROR($S937),"",OFFSET('Smelter Reference List'!$G$4,$S937-4,0))</f>
        <v/>
      </c>
      <c r="I937" s="248" t="str">
        <f ca="1">IF(ISERROR($S937),"",OFFSET('Smelter Reference List'!$H$4,$S937-4,0))</f>
        <v/>
      </c>
      <c r="J937" s="248" t="str">
        <f ca="1">IF(ISERROR($S937),"",OFFSET('Smelter Reference List'!$I$4,$S937-4,0))</f>
        <v/>
      </c>
      <c r="K937" s="245"/>
      <c r="L937" s="245"/>
      <c r="M937" s="245"/>
      <c r="N937" s="245"/>
      <c r="O937" s="245"/>
      <c r="P937" s="245"/>
      <c r="Q937" s="246"/>
      <c r="R937" s="233"/>
      <c r="S937" s="234" t="e">
        <f>IF(C937="",NA(),MATCH($B937&amp;$C937,'Smelter Reference List'!$J:$J,0))</f>
        <v>#N/A</v>
      </c>
      <c r="T937" s="235"/>
      <c r="U937" s="235">
        <f t="shared" ca="1" si="28"/>
        <v>0</v>
      </c>
      <c r="V937" s="235"/>
      <c r="W937" s="235"/>
      <c r="Y937" s="228" t="str">
        <f t="shared" si="29"/>
        <v/>
      </c>
    </row>
    <row r="938" spans="1:25" s="228" customFormat="1" ht="20.399999999999999">
      <c r="A938" s="257"/>
      <c r="B938" s="232" t="str">
        <f>IF(LEN(A938)=0,"",INDEX('Smelter Reference List'!$A:$A,MATCH($A938,'Smelter Reference List'!$E:$E,0)))</f>
        <v/>
      </c>
      <c r="C938" s="297" t="str">
        <f>IF(LEN(A938)=0,"",INDEX('Smelter Reference List'!$C:$C,MATCH($A938,'Smelter Reference List'!$E:$E,0)))</f>
        <v/>
      </c>
      <c r="D938" s="161" t="str">
        <f ca="1">IF(ISERROR($S938),"",OFFSET('Smelter Reference List'!$C$4,$S938-4,0)&amp;"")</f>
        <v/>
      </c>
      <c r="E938" s="161" t="str">
        <f ca="1">IF(ISERROR($S938),"",OFFSET('Smelter Reference List'!$D$4,$S938-4,0)&amp;"")</f>
        <v/>
      </c>
      <c r="F938" s="161" t="str">
        <f ca="1">IF(ISERROR($S938),"",OFFSET('Smelter Reference List'!$E$4,$S938-4,0))</f>
        <v/>
      </c>
      <c r="G938" s="161" t="str">
        <f ca="1">IF(C938=$U$4,"Enter smelter details", IF(ISERROR($S938),"",OFFSET('Smelter Reference List'!$F$4,$S938-4,0)))</f>
        <v/>
      </c>
      <c r="H938" s="247" t="str">
        <f ca="1">IF(ISERROR($S938),"",OFFSET('Smelter Reference List'!$G$4,$S938-4,0))</f>
        <v/>
      </c>
      <c r="I938" s="248" t="str">
        <f ca="1">IF(ISERROR($S938),"",OFFSET('Smelter Reference List'!$H$4,$S938-4,0))</f>
        <v/>
      </c>
      <c r="J938" s="248" t="str">
        <f ca="1">IF(ISERROR($S938),"",OFFSET('Smelter Reference List'!$I$4,$S938-4,0))</f>
        <v/>
      </c>
      <c r="K938" s="245"/>
      <c r="L938" s="245"/>
      <c r="M938" s="245"/>
      <c r="N938" s="245"/>
      <c r="O938" s="245"/>
      <c r="P938" s="245"/>
      <c r="Q938" s="246"/>
      <c r="R938" s="233"/>
      <c r="S938" s="234" t="e">
        <f>IF(C938="",NA(),MATCH($B938&amp;$C938,'Smelter Reference List'!$J:$J,0))</f>
        <v>#N/A</v>
      </c>
      <c r="T938" s="235"/>
      <c r="U938" s="235">
        <f t="shared" ca="1" si="28"/>
        <v>0</v>
      </c>
      <c r="V938" s="235"/>
      <c r="W938" s="235"/>
      <c r="Y938" s="228" t="str">
        <f t="shared" si="29"/>
        <v/>
      </c>
    </row>
    <row r="939" spans="1:25" s="228" customFormat="1" ht="20.399999999999999">
      <c r="A939" s="257"/>
      <c r="B939" s="232" t="str">
        <f>IF(LEN(A939)=0,"",INDEX('Smelter Reference List'!$A:$A,MATCH($A939,'Smelter Reference List'!$E:$E,0)))</f>
        <v/>
      </c>
      <c r="C939" s="297" t="str">
        <f>IF(LEN(A939)=0,"",INDEX('Smelter Reference List'!$C:$C,MATCH($A939,'Smelter Reference List'!$E:$E,0)))</f>
        <v/>
      </c>
      <c r="D939" s="161" t="str">
        <f ca="1">IF(ISERROR($S939),"",OFFSET('Smelter Reference List'!$C$4,$S939-4,0)&amp;"")</f>
        <v/>
      </c>
      <c r="E939" s="161" t="str">
        <f ca="1">IF(ISERROR($S939),"",OFFSET('Smelter Reference List'!$D$4,$S939-4,0)&amp;"")</f>
        <v/>
      </c>
      <c r="F939" s="161" t="str">
        <f ca="1">IF(ISERROR($S939),"",OFFSET('Smelter Reference List'!$E$4,$S939-4,0))</f>
        <v/>
      </c>
      <c r="G939" s="161" t="str">
        <f ca="1">IF(C939=$U$4,"Enter smelter details", IF(ISERROR($S939),"",OFFSET('Smelter Reference List'!$F$4,$S939-4,0)))</f>
        <v/>
      </c>
      <c r="H939" s="247" t="str">
        <f ca="1">IF(ISERROR($S939),"",OFFSET('Smelter Reference List'!$G$4,$S939-4,0))</f>
        <v/>
      </c>
      <c r="I939" s="248" t="str">
        <f ca="1">IF(ISERROR($S939),"",OFFSET('Smelter Reference List'!$H$4,$S939-4,0))</f>
        <v/>
      </c>
      <c r="J939" s="248" t="str">
        <f ca="1">IF(ISERROR($S939),"",OFFSET('Smelter Reference List'!$I$4,$S939-4,0))</f>
        <v/>
      </c>
      <c r="K939" s="245"/>
      <c r="L939" s="245"/>
      <c r="M939" s="245"/>
      <c r="N939" s="245"/>
      <c r="O939" s="245"/>
      <c r="P939" s="245"/>
      <c r="Q939" s="246"/>
      <c r="R939" s="233"/>
      <c r="S939" s="234" t="e">
        <f>IF(C939="",NA(),MATCH($B939&amp;$C939,'Smelter Reference List'!$J:$J,0))</f>
        <v>#N/A</v>
      </c>
      <c r="T939" s="235"/>
      <c r="U939" s="235">
        <f t="shared" ca="1" si="28"/>
        <v>0</v>
      </c>
      <c r="V939" s="235"/>
      <c r="W939" s="235"/>
      <c r="Y939" s="228" t="str">
        <f t="shared" si="29"/>
        <v/>
      </c>
    </row>
    <row r="940" spans="1:25" s="228" customFormat="1" ht="20.399999999999999">
      <c r="A940" s="257"/>
      <c r="B940" s="232" t="str">
        <f>IF(LEN(A940)=0,"",INDEX('Smelter Reference List'!$A:$A,MATCH($A940,'Smelter Reference List'!$E:$E,0)))</f>
        <v/>
      </c>
      <c r="C940" s="297" t="str">
        <f>IF(LEN(A940)=0,"",INDEX('Smelter Reference List'!$C:$C,MATCH($A940,'Smelter Reference List'!$E:$E,0)))</f>
        <v/>
      </c>
      <c r="D940" s="161" t="str">
        <f ca="1">IF(ISERROR($S940),"",OFFSET('Smelter Reference List'!$C$4,$S940-4,0)&amp;"")</f>
        <v/>
      </c>
      <c r="E940" s="161" t="str">
        <f ca="1">IF(ISERROR($S940),"",OFFSET('Smelter Reference List'!$D$4,$S940-4,0)&amp;"")</f>
        <v/>
      </c>
      <c r="F940" s="161" t="str">
        <f ca="1">IF(ISERROR($S940),"",OFFSET('Smelter Reference List'!$E$4,$S940-4,0))</f>
        <v/>
      </c>
      <c r="G940" s="161" t="str">
        <f ca="1">IF(C940=$U$4,"Enter smelter details", IF(ISERROR($S940),"",OFFSET('Smelter Reference List'!$F$4,$S940-4,0)))</f>
        <v/>
      </c>
      <c r="H940" s="247" t="str">
        <f ca="1">IF(ISERROR($S940),"",OFFSET('Smelter Reference List'!$G$4,$S940-4,0))</f>
        <v/>
      </c>
      <c r="I940" s="248" t="str">
        <f ca="1">IF(ISERROR($S940),"",OFFSET('Smelter Reference List'!$H$4,$S940-4,0))</f>
        <v/>
      </c>
      <c r="J940" s="248" t="str">
        <f ca="1">IF(ISERROR($S940),"",OFFSET('Smelter Reference List'!$I$4,$S940-4,0))</f>
        <v/>
      </c>
      <c r="K940" s="245"/>
      <c r="L940" s="245"/>
      <c r="M940" s="245"/>
      <c r="N940" s="245"/>
      <c r="O940" s="245"/>
      <c r="P940" s="245"/>
      <c r="Q940" s="246"/>
      <c r="R940" s="233"/>
      <c r="S940" s="234" t="e">
        <f>IF(C940="",NA(),MATCH($B940&amp;$C940,'Smelter Reference List'!$J:$J,0))</f>
        <v>#N/A</v>
      </c>
      <c r="T940" s="235"/>
      <c r="U940" s="235">
        <f t="shared" ca="1" si="28"/>
        <v>0</v>
      </c>
      <c r="V940" s="235"/>
      <c r="W940" s="235"/>
      <c r="Y940" s="228" t="str">
        <f t="shared" si="29"/>
        <v/>
      </c>
    </row>
    <row r="941" spans="1:25" s="228" customFormat="1" ht="20.399999999999999">
      <c r="A941" s="257"/>
      <c r="B941" s="232" t="str">
        <f>IF(LEN(A941)=0,"",INDEX('Smelter Reference List'!$A:$A,MATCH($A941,'Smelter Reference List'!$E:$E,0)))</f>
        <v/>
      </c>
      <c r="C941" s="297" t="str">
        <f>IF(LEN(A941)=0,"",INDEX('Smelter Reference List'!$C:$C,MATCH($A941,'Smelter Reference List'!$E:$E,0)))</f>
        <v/>
      </c>
      <c r="D941" s="161" t="str">
        <f ca="1">IF(ISERROR($S941),"",OFFSET('Smelter Reference List'!$C$4,$S941-4,0)&amp;"")</f>
        <v/>
      </c>
      <c r="E941" s="161" t="str">
        <f ca="1">IF(ISERROR($S941),"",OFFSET('Smelter Reference List'!$D$4,$S941-4,0)&amp;"")</f>
        <v/>
      </c>
      <c r="F941" s="161" t="str">
        <f ca="1">IF(ISERROR($S941),"",OFFSET('Smelter Reference List'!$E$4,$S941-4,0))</f>
        <v/>
      </c>
      <c r="G941" s="161" t="str">
        <f ca="1">IF(C941=$U$4,"Enter smelter details", IF(ISERROR($S941),"",OFFSET('Smelter Reference List'!$F$4,$S941-4,0)))</f>
        <v/>
      </c>
      <c r="H941" s="247" t="str">
        <f ca="1">IF(ISERROR($S941),"",OFFSET('Smelter Reference List'!$G$4,$S941-4,0))</f>
        <v/>
      </c>
      <c r="I941" s="248" t="str">
        <f ca="1">IF(ISERROR($S941),"",OFFSET('Smelter Reference List'!$H$4,$S941-4,0))</f>
        <v/>
      </c>
      <c r="J941" s="248" t="str">
        <f ca="1">IF(ISERROR($S941),"",OFFSET('Smelter Reference List'!$I$4,$S941-4,0))</f>
        <v/>
      </c>
      <c r="K941" s="245"/>
      <c r="L941" s="245"/>
      <c r="M941" s="245"/>
      <c r="N941" s="245"/>
      <c r="O941" s="245"/>
      <c r="P941" s="245"/>
      <c r="Q941" s="246"/>
      <c r="R941" s="233"/>
      <c r="S941" s="234" t="e">
        <f>IF(C941="",NA(),MATCH($B941&amp;$C941,'Smelter Reference List'!$J:$J,0))</f>
        <v>#N/A</v>
      </c>
      <c r="T941" s="235"/>
      <c r="U941" s="235">
        <f t="shared" ca="1" si="28"/>
        <v>0</v>
      </c>
      <c r="V941" s="235"/>
      <c r="W941" s="235"/>
      <c r="Y941" s="228" t="str">
        <f t="shared" si="29"/>
        <v/>
      </c>
    </row>
    <row r="942" spans="1:25" s="228" customFormat="1" ht="20.399999999999999">
      <c r="A942" s="257"/>
      <c r="B942" s="232" t="str">
        <f>IF(LEN(A942)=0,"",INDEX('Smelter Reference List'!$A:$A,MATCH($A942,'Smelter Reference List'!$E:$E,0)))</f>
        <v/>
      </c>
      <c r="C942" s="297" t="str">
        <f>IF(LEN(A942)=0,"",INDEX('Smelter Reference List'!$C:$C,MATCH($A942,'Smelter Reference List'!$E:$E,0)))</f>
        <v/>
      </c>
      <c r="D942" s="161" t="str">
        <f ca="1">IF(ISERROR($S942),"",OFFSET('Smelter Reference List'!$C$4,$S942-4,0)&amp;"")</f>
        <v/>
      </c>
      <c r="E942" s="161" t="str">
        <f ca="1">IF(ISERROR($S942),"",OFFSET('Smelter Reference List'!$D$4,$S942-4,0)&amp;"")</f>
        <v/>
      </c>
      <c r="F942" s="161" t="str">
        <f ca="1">IF(ISERROR($S942),"",OFFSET('Smelter Reference List'!$E$4,$S942-4,0))</f>
        <v/>
      </c>
      <c r="G942" s="161" t="str">
        <f ca="1">IF(C942=$U$4,"Enter smelter details", IF(ISERROR($S942),"",OFFSET('Smelter Reference List'!$F$4,$S942-4,0)))</f>
        <v/>
      </c>
      <c r="H942" s="247" t="str">
        <f ca="1">IF(ISERROR($S942),"",OFFSET('Smelter Reference List'!$G$4,$S942-4,0))</f>
        <v/>
      </c>
      <c r="I942" s="248" t="str">
        <f ca="1">IF(ISERROR($S942),"",OFFSET('Smelter Reference List'!$H$4,$S942-4,0))</f>
        <v/>
      </c>
      <c r="J942" s="248" t="str">
        <f ca="1">IF(ISERROR($S942),"",OFFSET('Smelter Reference List'!$I$4,$S942-4,0))</f>
        <v/>
      </c>
      <c r="K942" s="245"/>
      <c r="L942" s="245"/>
      <c r="M942" s="245"/>
      <c r="N942" s="245"/>
      <c r="O942" s="245"/>
      <c r="P942" s="245"/>
      <c r="Q942" s="246"/>
      <c r="R942" s="233"/>
      <c r="S942" s="234" t="e">
        <f>IF(C942="",NA(),MATCH($B942&amp;$C942,'Smelter Reference List'!$J:$J,0))</f>
        <v>#N/A</v>
      </c>
      <c r="T942" s="235"/>
      <c r="U942" s="235">
        <f t="shared" ca="1" si="28"/>
        <v>0</v>
      </c>
      <c r="V942" s="235"/>
      <c r="W942" s="235"/>
      <c r="Y942" s="228" t="str">
        <f t="shared" si="29"/>
        <v/>
      </c>
    </row>
    <row r="943" spans="1:25" s="228" customFormat="1" ht="20.399999999999999">
      <c r="A943" s="257"/>
      <c r="B943" s="232" t="str">
        <f>IF(LEN(A943)=0,"",INDEX('Smelter Reference List'!$A:$A,MATCH($A943,'Smelter Reference List'!$E:$E,0)))</f>
        <v/>
      </c>
      <c r="C943" s="297" t="str">
        <f>IF(LEN(A943)=0,"",INDEX('Smelter Reference List'!$C:$C,MATCH($A943,'Smelter Reference List'!$E:$E,0)))</f>
        <v/>
      </c>
      <c r="D943" s="161" t="str">
        <f ca="1">IF(ISERROR($S943),"",OFFSET('Smelter Reference List'!$C$4,$S943-4,0)&amp;"")</f>
        <v/>
      </c>
      <c r="E943" s="161" t="str">
        <f ca="1">IF(ISERROR($S943),"",OFFSET('Smelter Reference List'!$D$4,$S943-4,0)&amp;"")</f>
        <v/>
      </c>
      <c r="F943" s="161" t="str">
        <f ca="1">IF(ISERROR($S943),"",OFFSET('Smelter Reference List'!$E$4,$S943-4,0))</f>
        <v/>
      </c>
      <c r="G943" s="161" t="str">
        <f ca="1">IF(C943=$U$4,"Enter smelter details", IF(ISERROR($S943),"",OFFSET('Smelter Reference List'!$F$4,$S943-4,0)))</f>
        <v/>
      </c>
      <c r="H943" s="247" t="str">
        <f ca="1">IF(ISERROR($S943),"",OFFSET('Smelter Reference List'!$G$4,$S943-4,0))</f>
        <v/>
      </c>
      <c r="I943" s="248" t="str">
        <f ca="1">IF(ISERROR($S943),"",OFFSET('Smelter Reference List'!$H$4,$S943-4,0))</f>
        <v/>
      </c>
      <c r="J943" s="248" t="str">
        <f ca="1">IF(ISERROR($S943),"",OFFSET('Smelter Reference List'!$I$4,$S943-4,0))</f>
        <v/>
      </c>
      <c r="K943" s="245"/>
      <c r="L943" s="245"/>
      <c r="M943" s="245"/>
      <c r="N943" s="245"/>
      <c r="O943" s="245"/>
      <c r="P943" s="245"/>
      <c r="Q943" s="246"/>
      <c r="R943" s="233"/>
      <c r="S943" s="234" t="e">
        <f>IF(C943="",NA(),MATCH($B943&amp;$C943,'Smelter Reference List'!$J:$J,0))</f>
        <v>#N/A</v>
      </c>
      <c r="T943" s="235"/>
      <c r="U943" s="235">
        <f t="shared" ca="1" si="28"/>
        <v>0</v>
      </c>
      <c r="V943" s="235"/>
      <c r="W943" s="235"/>
      <c r="Y943" s="228" t="str">
        <f t="shared" si="29"/>
        <v/>
      </c>
    </row>
    <row r="944" spans="1:25" s="228" customFormat="1" ht="20.399999999999999">
      <c r="A944" s="257"/>
      <c r="B944" s="232" t="str">
        <f>IF(LEN(A944)=0,"",INDEX('Smelter Reference List'!$A:$A,MATCH($A944,'Smelter Reference List'!$E:$E,0)))</f>
        <v/>
      </c>
      <c r="C944" s="297" t="str">
        <f>IF(LEN(A944)=0,"",INDEX('Smelter Reference List'!$C:$C,MATCH($A944,'Smelter Reference List'!$E:$E,0)))</f>
        <v/>
      </c>
      <c r="D944" s="161" t="str">
        <f ca="1">IF(ISERROR($S944),"",OFFSET('Smelter Reference List'!$C$4,$S944-4,0)&amp;"")</f>
        <v/>
      </c>
      <c r="E944" s="161" t="str">
        <f ca="1">IF(ISERROR($S944),"",OFFSET('Smelter Reference List'!$D$4,$S944-4,0)&amp;"")</f>
        <v/>
      </c>
      <c r="F944" s="161" t="str">
        <f ca="1">IF(ISERROR($S944),"",OFFSET('Smelter Reference List'!$E$4,$S944-4,0))</f>
        <v/>
      </c>
      <c r="G944" s="161" t="str">
        <f ca="1">IF(C944=$U$4,"Enter smelter details", IF(ISERROR($S944),"",OFFSET('Smelter Reference List'!$F$4,$S944-4,0)))</f>
        <v/>
      </c>
      <c r="H944" s="247" t="str">
        <f ca="1">IF(ISERROR($S944),"",OFFSET('Smelter Reference List'!$G$4,$S944-4,0))</f>
        <v/>
      </c>
      <c r="I944" s="248" t="str">
        <f ca="1">IF(ISERROR($S944),"",OFFSET('Smelter Reference List'!$H$4,$S944-4,0))</f>
        <v/>
      </c>
      <c r="J944" s="248" t="str">
        <f ca="1">IF(ISERROR($S944),"",OFFSET('Smelter Reference List'!$I$4,$S944-4,0))</f>
        <v/>
      </c>
      <c r="K944" s="245"/>
      <c r="L944" s="245"/>
      <c r="M944" s="245"/>
      <c r="N944" s="245"/>
      <c r="O944" s="245"/>
      <c r="P944" s="245"/>
      <c r="Q944" s="246"/>
      <c r="R944" s="233"/>
      <c r="S944" s="234" t="e">
        <f>IF(C944="",NA(),MATCH($B944&amp;$C944,'Smelter Reference List'!$J:$J,0))</f>
        <v>#N/A</v>
      </c>
      <c r="T944" s="235"/>
      <c r="U944" s="235">
        <f t="shared" ca="1" si="28"/>
        <v>0</v>
      </c>
      <c r="V944" s="235"/>
      <c r="W944" s="235"/>
      <c r="Y944" s="228" t="str">
        <f t="shared" si="29"/>
        <v/>
      </c>
    </row>
    <row r="945" spans="1:25" s="228" customFormat="1" ht="20.399999999999999">
      <c r="A945" s="257"/>
      <c r="B945" s="232" t="str">
        <f>IF(LEN(A945)=0,"",INDEX('Smelter Reference List'!$A:$A,MATCH($A945,'Smelter Reference List'!$E:$E,0)))</f>
        <v/>
      </c>
      <c r="C945" s="297" t="str">
        <f>IF(LEN(A945)=0,"",INDEX('Smelter Reference List'!$C:$C,MATCH($A945,'Smelter Reference List'!$E:$E,0)))</f>
        <v/>
      </c>
      <c r="D945" s="161" t="str">
        <f ca="1">IF(ISERROR($S945),"",OFFSET('Smelter Reference List'!$C$4,$S945-4,0)&amp;"")</f>
        <v/>
      </c>
      <c r="E945" s="161" t="str">
        <f ca="1">IF(ISERROR($S945),"",OFFSET('Smelter Reference List'!$D$4,$S945-4,0)&amp;"")</f>
        <v/>
      </c>
      <c r="F945" s="161" t="str">
        <f ca="1">IF(ISERROR($S945),"",OFFSET('Smelter Reference List'!$E$4,$S945-4,0))</f>
        <v/>
      </c>
      <c r="G945" s="161" t="str">
        <f ca="1">IF(C945=$U$4,"Enter smelter details", IF(ISERROR($S945),"",OFFSET('Smelter Reference List'!$F$4,$S945-4,0)))</f>
        <v/>
      </c>
      <c r="H945" s="247" t="str">
        <f ca="1">IF(ISERROR($S945),"",OFFSET('Smelter Reference List'!$G$4,$S945-4,0))</f>
        <v/>
      </c>
      <c r="I945" s="248" t="str">
        <f ca="1">IF(ISERROR($S945),"",OFFSET('Smelter Reference List'!$H$4,$S945-4,0))</f>
        <v/>
      </c>
      <c r="J945" s="248" t="str">
        <f ca="1">IF(ISERROR($S945),"",OFFSET('Smelter Reference List'!$I$4,$S945-4,0))</f>
        <v/>
      </c>
      <c r="K945" s="245"/>
      <c r="L945" s="245"/>
      <c r="M945" s="245"/>
      <c r="N945" s="245"/>
      <c r="O945" s="245"/>
      <c r="P945" s="245"/>
      <c r="Q945" s="246"/>
      <c r="R945" s="233"/>
      <c r="S945" s="234" t="e">
        <f>IF(C945="",NA(),MATCH($B945&amp;$C945,'Smelter Reference List'!$J:$J,0))</f>
        <v>#N/A</v>
      </c>
      <c r="T945" s="235"/>
      <c r="U945" s="235">
        <f t="shared" ca="1" si="28"/>
        <v>0</v>
      </c>
      <c r="V945" s="235"/>
      <c r="W945" s="235"/>
      <c r="Y945" s="228" t="str">
        <f t="shared" si="29"/>
        <v/>
      </c>
    </row>
    <row r="946" spans="1:25" s="228" customFormat="1" ht="20.399999999999999">
      <c r="A946" s="257"/>
      <c r="B946" s="232" t="str">
        <f>IF(LEN(A946)=0,"",INDEX('Smelter Reference List'!$A:$A,MATCH($A946,'Smelter Reference List'!$E:$E,0)))</f>
        <v/>
      </c>
      <c r="C946" s="297" t="str">
        <f>IF(LEN(A946)=0,"",INDEX('Smelter Reference List'!$C:$C,MATCH($A946,'Smelter Reference List'!$E:$E,0)))</f>
        <v/>
      </c>
      <c r="D946" s="161" t="str">
        <f ca="1">IF(ISERROR($S946),"",OFFSET('Smelter Reference List'!$C$4,$S946-4,0)&amp;"")</f>
        <v/>
      </c>
      <c r="E946" s="161" t="str">
        <f ca="1">IF(ISERROR($S946),"",OFFSET('Smelter Reference List'!$D$4,$S946-4,0)&amp;"")</f>
        <v/>
      </c>
      <c r="F946" s="161" t="str">
        <f ca="1">IF(ISERROR($S946),"",OFFSET('Smelter Reference List'!$E$4,$S946-4,0))</f>
        <v/>
      </c>
      <c r="G946" s="161" t="str">
        <f ca="1">IF(C946=$U$4,"Enter smelter details", IF(ISERROR($S946),"",OFFSET('Smelter Reference List'!$F$4,$S946-4,0)))</f>
        <v/>
      </c>
      <c r="H946" s="247" t="str">
        <f ca="1">IF(ISERROR($S946),"",OFFSET('Smelter Reference List'!$G$4,$S946-4,0))</f>
        <v/>
      </c>
      <c r="I946" s="248" t="str">
        <f ca="1">IF(ISERROR($S946),"",OFFSET('Smelter Reference List'!$H$4,$S946-4,0))</f>
        <v/>
      </c>
      <c r="J946" s="248" t="str">
        <f ca="1">IF(ISERROR($S946),"",OFFSET('Smelter Reference List'!$I$4,$S946-4,0))</f>
        <v/>
      </c>
      <c r="K946" s="245"/>
      <c r="L946" s="245"/>
      <c r="M946" s="245"/>
      <c r="N946" s="245"/>
      <c r="O946" s="245"/>
      <c r="P946" s="245"/>
      <c r="Q946" s="246"/>
      <c r="R946" s="233"/>
      <c r="S946" s="234" t="e">
        <f>IF(C946="",NA(),MATCH($B946&amp;$C946,'Smelter Reference List'!$J:$J,0))</f>
        <v>#N/A</v>
      </c>
      <c r="T946" s="235"/>
      <c r="U946" s="235">
        <f t="shared" ca="1" si="28"/>
        <v>0</v>
      </c>
      <c r="V946" s="235"/>
      <c r="W946" s="235"/>
      <c r="Y946" s="228" t="str">
        <f t="shared" si="29"/>
        <v/>
      </c>
    </row>
    <row r="947" spans="1:25" s="228" customFormat="1" ht="20.399999999999999">
      <c r="A947" s="257"/>
      <c r="B947" s="232" t="str">
        <f>IF(LEN(A947)=0,"",INDEX('Smelter Reference List'!$A:$A,MATCH($A947,'Smelter Reference List'!$E:$E,0)))</f>
        <v/>
      </c>
      <c r="C947" s="297" t="str">
        <f>IF(LEN(A947)=0,"",INDEX('Smelter Reference List'!$C:$C,MATCH($A947,'Smelter Reference List'!$E:$E,0)))</f>
        <v/>
      </c>
      <c r="D947" s="161" t="str">
        <f ca="1">IF(ISERROR($S947),"",OFFSET('Smelter Reference List'!$C$4,$S947-4,0)&amp;"")</f>
        <v/>
      </c>
      <c r="E947" s="161" t="str">
        <f ca="1">IF(ISERROR($S947),"",OFFSET('Smelter Reference List'!$D$4,$S947-4,0)&amp;"")</f>
        <v/>
      </c>
      <c r="F947" s="161" t="str">
        <f ca="1">IF(ISERROR($S947),"",OFFSET('Smelter Reference List'!$E$4,$S947-4,0))</f>
        <v/>
      </c>
      <c r="G947" s="161" t="str">
        <f ca="1">IF(C947=$U$4,"Enter smelter details", IF(ISERROR($S947),"",OFFSET('Smelter Reference List'!$F$4,$S947-4,0)))</f>
        <v/>
      </c>
      <c r="H947" s="247" t="str">
        <f ca="1">IF(ISERROR($S947),"",OFFSET('Smelter Reference List'!$G$4,$S947-4,0))</f>
        <v/>
      </c>
      <c r="I947" s="248" t="str">
        <f ca="1">IF(ISERROR($S947),"",OFFSET('Smelter Reference List'!$H$4,$S947-4,0))</f>
        <v/>
      </c>
      <c r="J947" s="248" t="str">
        <f ca="1">IF(ISERROR($S947),"",OFFSET('Smelter Reference List'!$I$4,$S947-4,0))</f>
        <v/>
      </c>
      <c r="K947" s="245"/>
      <c r="L947" s="245"/>
      <c r="M947" s="245"/>
      <c r="N947" s="245"/>
      <c r="O947" s="245"/>
      <c r="P947" s="245"/>
      <c r="Q947" s="246"/>
      <c r="R947" s="233"/>
      <c r="S947" s="234" t="e">
        <f>IF(C947="",NA(),MATCH($B947&amp;$C947,'Smelter Reference List'!$J:$J,0))</f>
        <v>#N/A</v>
      </c>
      <c r="T947" s="235"/>
      <c r="U947" s="235">
        <f t="shared" ca="1" si="28"/>
        <v>0</v>
      </c>
      <c r="V947" s="235"/>
      <c r="W947" s="235"/>
      <c r="Y947" s="228" t="str">
        <f t="shared" si="29"/>
        <v/>
      </c>
    </row>
    <row r="948" spans="1:25" s="228" customFormat="1" ht="20.399999999999999">
      <c r="A948" s="257"/>
      <c r="B948" s="232" t="str">
        <f>IF(LEN(A948)=0,"",INDEX('Smelter Reference List'!$A:$A,MATCH($A948,'Smelter Reference List'!$E:$E,0)))</f>
        <v/>
      </c>
      <c r="C948" s="297" t="str">
        <f>IF(LEN(A948)=0,"",INDEX('Smelter Reference List'!$C:$C,MATCH($A948,'Smelter Reference List'!$E:$E,0)))</f>
        <v/>
      </c>
      <c r="D948" s="161" t="str">
        <f ca="1">IF(ISERROR($S948),"",OFFSET('Smelter Reference List'!$C$4,$S948-4,0)&amp;"")</f>
        <v/>
      </c>
      <c r="E948" s="161" t="str">
        <f ca="1">IF(ISERROR($S948),"",OFFSET('Smelter Reference List'!$D$4,$S948-4,0)&amp;"")</f>
        <v/>
      </c>
      <c r="F948" s="161" t="str">
        <f ca="1">IF(ISERROR($S948),"",OFFSET('Smelter Reference List'!$E$4,$S948-4,0))</f>
        <v/>
      </c>
      <c r="G948" s="161" t="str">
        <f ca="1">IF(C948=$U$4,"Enter smelter details", IF(ISERROR($S948),"",OFFSET('Smelter Reference List'!$F$4,$S948-4,0)))</f>
        <v/>
      </c>
      <c r="H948" s="247" t="str">
        <f ca="1">IF(ISERROR($S948),"",OFFSET('Smelter Reference List'!$G$4,$S948-4,0))</f>
        <v/>
      </c>
      <c r="I948" s="248" t="str">
        <f ca="1">IF(ISERROR($S948),"",OFFSET('Smelter Reference List'!$H$4,$S948-4,0))</f>
        <v/>
      </c>
      <c r="J948" s="248" t="str">
        <f ca="1">IF(ISERROR($S948),"",OFFSET('Smelter Reference List'!$I$4,$S948-4,0))</f>
        <v/>
      </c>
      <c r="K948" s="245"/>
      <c r="L948" s="245"/>
      <c r="M948" s="245"/>
      <c r="N948" s="245"/>
      <c r="O948" s="245"/>
      <c r="P948" s="245"/>
      <c r="Q948" s="246"/>
      <c r="R948" s="233"/>
      <c r="S948" s="234" t="e">
        <f>IF(C948="",NA(),MATCH($B948&amp;$C948,'Smelter Reference List'!$J:$J,0))</f>
        <v>#N/A</v>
      </c>
      <c r="T948" s="235"/>
      <c r="U948" s="235">
        <f t="shared" ca="1" si="28"/>
        <v>0</v>
      </c>
      <c r="V948" s="235"/>
      <c r="W948" s="235"/>
      <c r="Y948" s="228" t="str">
        <f t="shared" si="29"/>
        <v/>
      </c>
    </row>
    <row r="949" spans="1:25" s="228" customFormat="1" ht="20.399999999999999">
      <c r="A949" s="257"/>
      <c r="B949" s="232" t="str">
        <f>IF(LEN(A949)=0,"",INDEX('Smelter Reference List'!$A:$A,MATCH($A949,'Smelter Reference List'!$E:$E,0)))</f>
        <v/>
      </c>
      <c r="C949" s="297" t="str">
        <f>IF(LEN(A949)=0,"",INDEX('Smelter Reference List'!$C:$C,MATCH($A949,'Smelter Reference List'!$E:$E,0)))</f>
        <v/>
      </c>
      <c r="D949" s="161" t="str">
        <f ca="1">IF(ISERROR($S949),"",OFFSET('Smelter Reference List'!$C$4,$S949-4,0)&amp;"")</f>
        <v/>
      </c>
      <c r="E949" s="161" t="str">
        <f ca="1">IF(ISERROR($S949),"",OFFSET('Smelter Reference List'!$D$4,$S949-4,0)&amp;"")</f>
        <v/>
      </c>
      <c r="F949" s="161" t="str">
        <f ca="1">IF(ISERROR($S949),"",OFFSET('Smelter Reference List'!$E$4,$S949-4,0))</f>
        <v/>
      </c>
      <c r="G949" s="161" t="str">
        <f ca="1">IF(C949=$U$4,"Enter smelter details", IF(ISERROR($S949),"",OFFSET('Smelter Reference List'!$F$4,$S949-4,0)))</f>
        <v/>
      </c>
      <c r="H949" s="247" t="str">
        <f ca="1">IF(ISERROR($S949),"",OFFSET('Smelter Reference List'!$G$4,$S949-4,0))</f>
        <v/>
      </c>
      <c r="I949" s="248" t="str">
        <f ca="1">IF(ISERROR($S949),"",OFFSET('Smelter Reference List'!$H$4,$S949-4,0))</f>
        <v/>
      </c>
      <c r="J949" s="248" t="str">
        <f ca="1">IF(ISERROR($S949),"",OFFSET('Smelter Reference List'!$I$4,$S949-4,0))</f>
        <v/>
      </c>
      <c r="K949" s="245"/>
      <c r="L949" s="245"/>
      <c r="M949" s="245"/>
      <c r="N949" s="245"/>
      <c r="O949" s="245"/>
      <c r="P949" s="245"/>
      <c r="Q949" s="246"/>
      <c r="R949" s="233"/>
      <c r="S949" s="234" t="e">
        <f>IF(C949="",NA(),MATCH($B949&amp;$C949,'Smelter Reference List'!$J:$J,0))</f>
        <v>#N/A</v>
      </c>
      <c r="T949" s="235"/>
      <c r="U949" s="235">
        <f t="shared" ca="1" si="28"/>
        <v>0</v>
      </c>
      <c r="V949" s="235"/>
      <c r="W949" s="235"/>
      <c r="Y949" s="228" t="str">
        <f t="shared" si="29"/>
        <v/>
      </c>
    </row>
    <row r="950" spans="1:25" s="228" customFormat="1" ht="20.399999999999999">
      <c r="A950" s="257"/>
      <c r="B950" s="232" t="str">
        <f>IF(LEN(A950)=0,"",INDEX('Smelter Reference List'!$A:$A,MATCH($A950,'Smelter Reference List'!$E:$E,0)))</f>
        <v/>
      </c>
      <c r="C950" s="297" t="str">
        <f>IF(LEN(A950)=0,"",INDEX('Smelter Reference List'!$C:$C,MATCH($A950,'Smelter Reference List'!$E:$E,0)))</f>
        <v/>
      </c>
      <c r="D950" s="161" t="str">
        <f ca="1">IF(ISERROR($S950),"",OFFSET('Smelter Reference List'!$C$4,$S950-4,0)&amp;"")</f>
        <v/>
      </c>
      <c r="E950" s="161" t="str">
        <f ca="1">IF(ISERROR($S950),"",OFFSET('Smelter Reference List'!$D$4,$S950-4,0)&amp;"")</f>
        <v/>
      </c>
      <c r="F950" s="161" t="str">
        <f ca="1">IF(ISERROR($S950),"",OFFSET('Smelter Reference List'!$E$4,$S950-4,0))</f>
        <v/>
      </c>
      <c r="G950" s="161" t="str">
        <f ca="1">IF(C950=$U$4,"Enter smelter details", IF(ISERROR($S950),"",OFFSET('Smelter Reference List'!$F$4,$S950-4,0)))</f>
        <v/>
      </c>
      <c r="H950" s="247" t="str">
        <f ca="1">IF(ISERROR($S950),"",OFFSET('Smelter Reference List'!$G$4,$S950-4,0))</f>
        <v/>
      </c>
      <c r="I950" s="248" t="str">
        <f ca="1">IF(ISERROR($S950),"",OFFSET('Smelter Reference List'!$H$4,$S950-4,0))</f>
        <v/>
      </c>
      <c r="J950" s="248" t="str">
        <f ca="1">IF(ISERROR($S950),"",OFFSET('Smelter Reference List'!$I$4,$S950-4,0))</f>
        <v/>
      </c>
      <c r="K950" s="245"/>
      <c r="L950" s="245"/>
      <c r="M950" s="245"/>
      <c r="N950" s="245"/>
      <c r="O950" s="245"/>
      <c r="P950" s="245"/>
      <c r="Q950" s="246"/>
      <c r="R950" s="233"/>
      <c r="S950" s="234" t="e">
        <f>IF(C950="",NA(),MATCH($B950&amp;$C950,'Smelter Reference List'!$J:$J,0))</f>
        <v>#N/A</v>
      </c>
      <c r="T950" s="235"/>
      <c r="U950" s="235">
        <f t="shared" ca="1" si="28"/>
        <v>0</v>
      </c>
      <c r="V950" s="235"/>
      <c r="W950" s="235"/>
      <c r="Y950" s="228" t="str">
        <f t="shared" si="29"/>
        <v/>
      </c>
    </row>
    <row r="951" spans="1:25" s="228" customFormat="1" ht="20.399999999999999">
      <c r="A951" s="257"/>
      <c r="B951" s="232" t="str">
        <f>IF(LEN(A951)=0,"",INDEX('Smelter Reference List'!$A:$A,MATCH($A951,'Smelter Reference List'!$E:$E,0)))</f>
        <v/>
      </c>
      <c r="C951" s="297" t="str">
        <f>IF(LEN(A951)=0,"",INDEX('Smelter Reference List'!$C:$C,MATCH($A951,'Smelter Reference List'!$E:$E,0)))</f>
        <v/>
      </c>
      <c r="D951" s="161" t="str">
        <f ca="1">IF(ISERROR($S951),"",OFFSET('Smelter Reference List'!$C$4,$S951-4,0)&amp;"")</f>
        <v/>
      </c>
      <c r="E951" s="161" t="str">
        <f ca="1">IF(ISERROR($S951),"",OFFSET('Smelter Reference List'!$D$4,$S951-4,0)&amp;"")</f>
        <v/>
      </c>
      <c r="F951" s="161" t="str">
        <f ca="1">IF(ISERROR($S951),"",OFFSET('Smelter Reference List'!$E$4,$S951-4,0))</f>
        <v/>
      </c>
      <c r="G951" s="161" t="str">
        <f ca="1">IF(C951=$U$4,"Enter smelter details", IF(ISERROR($S951),"",OFFSET('Smelter Reference List'!$F$4,$S951-4,0)))</f>
        <v/>
      </c>
      <c r="H951" s="247" t="str">
        <f ca="1">IF(ISERROR($S951),"",OFFSET('Smelter Reference List'!$G$4,$S951-4,0))</f>
        <v/>
      </c>
      <c r="I951" s="248" t="str">
        <f ca="1">IF(ISERROR($S951),"",OFFSET('Smelter Reference List'!$H$4,$S951-4,0))</f>
        <v/>
      </c>
      <c r="J951" s="248" t="str">
        <f ca="1">IF(ISERROR($S951),"",OFFSET('Smelter Reference List'!$I$4,$S951-4,0))</f>
        <v/>
      </c>
      <c r="K951" s="245"/>
      <c r="L951" s="245"/>
      <c r="M951" s="245"/>
      <c r="N951" s="245"/>
      <c r="O951" s="245"/>
      <c r="P951" s="245"/>
      <c r="Q951" s="246"/>
      <c r="R951" s="233"/>
      <c r="S951" s="234" t="e">
        <f>IF(C951="",NA(),MATCH($B951&amp;$C951,'Smelter Reference List'!$J:$J,0))</f>
        <v>#N/A</v>
      </c>
      <c r="T951" s="235"/>
      <c r="U951" s="235">
        <f t="shared" ca="1" si="28"/>
        <v>0</v>
      </c>
      <c r="V951" s="235"/>
      <c r="W951" s="235"/>
      <c r="Y951" s="228" t="str">
        <f t="shared" si="29"/>
        <v/>
      </c>
    </row>
    <row r="952" spans="1:25" s="228" customFormat="1" ht="20.399999999999999">
      <c r="A952" s="257"/>
      <c r="B952" s="232" t="str">
        <f>IF(LEN(A952)=0,"",INDEX('Smelter Reference List'!$A:$A,MATCH($A952,'Smelter Reference List'!$E:$E,0)))</f>
        <v/>
      </c>
      <c r="C952" s="297" t="str">
        <f>IF(LEN(A952)=0,"",INDEX('Smelter Reference List'!$C:$C,MATCH($A952,'Smelter Reference List'!$E:$E,0)))</f>
        <v/>
      </c>
      <c r="D952" s="161" t="str">
        <f ca="1">IF(ISERROR($S952),"",OFFSET('Smelter Reference List'!$C$4,$S952-4,0)&amp;"")</f>
        <v/>
      </c>
      <c r="E952" s="161" t="str">
        <f ca="1">IF(ISERROR($S952),"",OFFSET('Smelter Reference List'!$D$4,$S952-4,0)&amp;"")</f>
        <v/>
      </c>
      <c r="F952" s="161" t="str">
        <f ca="1">IF(ISERROR($S952),"",OFFSET('Smelter Reference List'!$E$4,$S952-4,0))</f>
        <v/>
      </c>
      <c r="G952" s="161" t="str">
        <f ca="1">IF(C952=$U$4,"Enter smelter details", IF(ISERROR($S952),"",OFFSET('Smelter Reference List'!$F$4,$S952-4,0)))</f>
        <v/>
      </c>
      <c r="H952" s="247" t="str">
        <f ca="1">IF(ISERROR($S952),"",OFFSET('Smelter Reference List'!$G$4,$S952-4,0))</f>
        <v/>
      </c>
      <c r="I952" s="248" t="str">
        <f ca="1">IF(ISERROR($S952),"",OFFSET('Smelter Reference List'!$H$4,$S952-4,0))</f>
        <v/>
      </c>
      <c r="J952" s="248" t="str">
        <f ca="1">IF(ISERROR($S952),"",OFFSET('Smelter Reference List'!$I$4,$S952-4,0))</f>
        <v/>
      </c>
      <c r="K952" s="245"/>
      <c r="L952" s="245"/>
      <c r="M952" s="245"/>
      <c r="N952" s="245"/>
      <c r="O952" s="245"/>
      <c r="P952" s="245"/>
      <c r="Q952" s="246"/>
      <c r="R952" s="233"/>
      <c r="S952" s="234" t="e">
        <f>IF(C952="",NA(),MATCH($B952&amp;$C952,'Smelter Reference List'!$J:$J,0))</f>
        <v>#N/A</v>
      </c>
      <c r="T952" s="235"/>
      <c r="U952" s="235">
        <f t="shared" ref="U952:U1015" ca="1" si="30">IF(AND(C952="Smelter not listed",OR(LEN(D952)=0,LEN(E952)=0)),1,0)</f>
        <v>0</v>
      </c>
      <c r="V952" s="235"/>
      <c r="W952" s="235"/>
      <c r="Y952" s="228" t="str">
        <f t="shared" ref="Y952:Y1015" si="31">B952&amp;C952</f>
        <v/>
      </c>
    </row>
    <row r="953" spans="1:25" s="228" customFormat="1" ht="20.399999999999999">
      <c r="A953" s="257"/>
      <c r="B953" s="232" t="str">
        <f>IF(LEN(A953)=0,"",INDEX('Smelter Reference List'!$A:$A,MATCH($A953,'Smelter Reference List'!$E:$E,0)))</f>
        <v/>
      </c>
      <c r="C953" s="297" t="str">
        <f>IF(LEN(A953)=0,"",INDEX('Smelter Reference List'!$C:$C,MATCH($A953,'Smelter Reference List'!$E:$E,0)))</f>
        <v/>
      </c>
      <c r="D953" s="161" t="str">
        <f ca="1">IF(ISERROR($S953),"",OFFSET('Smelter Reference List'!$C$4,$S953-4,0)&amp;"")</f>
        <v/>
      </c>
      <c r="E953" s="161" t="str">
        <f ca="1">IF(ISERROR($S953),"",OFFSET('Smelter Reference List'!$D$4,$S953-4,0)&amp;"")</f>
        <v/>
      </c>
      <c r="F953" s="161" t="str">
        <f ca="1">IF(ISERROR($S953),"",OFFSET('Smelter Reference List'!$E$4,$S953-4,0))</f>
        <v/>
      </c>
      <c r="G953" s="161" t="str">
        <f ca="1">IF(C953=$U$4,"Enter smelter details", IF(ISERROR($S953),"",OFFSET('Smelter Reference List'!$F$4,$S953-4,0)))</f>
        <v/>
      </c>
      <c r="H953" s="247" t="str">
        <f ca="1">IF(ISERROR($S953),"",OFFSET('Smelter Reference List'!$G$4,$S953-4,0))</f>
        <v/>
      </c>
      <c r="I953" s="248" t="str">
        <f ca="1">IF(ISERROR($S953),"",OFFSET('Smelter Reference List'!$H$4,$S953-4,0))</f>
        <v/>
      </c>
      <c r="J953" s="248" t="str">
        <f ca="1">IF(ISERROR($S953),"",OFFSET('Smelter Reference List'!$I$4,$S953-4,0))</f>
        <v/>
      </c>
      <c r="K953" s="245"/>
      <c r="L953" s="245"/>
      <c r="M953" s="245"/>
      <c r="N953" s="245"/>
      <c r="O953" s="245"/>
      <c r="P953" s="245"/>
      <c r="Q953" s="246"/>
      <c r="R953" s="233"/>
      <c r="S953" s="234" t="e">
        <f>IF(C953="",NA(),MATCH($B953&amp;$C953,'Smelter Reference List'!$J:$J,0))</f>
        <v>#N/A</v>
      </c>
      <c r="T953" s="235"/>
      <c r="U953" s="235">
        <f t="shared" ca="1" si="30"/>
        <v>0</v>
      </c>
      <c r="V953" s="235"/>
      <c r="W953" s="235"/>
      <c r="Y953" s="228" t="str">
        <f t="shared" si="31"/>
        <v/>
      </c>
    </row>
    <row r="954" spans="1:25" s="228" customFormat="1" ht="20.399999999999999">
      <c r="A954" s="257"/>
      <c r="B954" s="232" t="str">
        <f>IF(LEN(A954)=0,"",INDEX('Smelter Reference List'!$A:$A,MATCH($A954,'Smelter Reference List'!$E:$E,0)))</f>
        <v/>
      </c>
      <c r="C954" s="297" t="str">
        <f>IF(LEN(A954)=0,"",INDEX('Smelter Reference List'!$C:$C,MATCH($A954,'Smelter Reference List'!$E:$E,0)))</f>
        <v/>
      </c>
      <c r="D954" s="161" t="str">
        <f ca="1">IF(ISERROR($S954),"",OFFSET('Smelter Reference List'!$C$4,$S954-4,0)&amp;"")</f>
        <v/>
      </c>
      <c r="E954" s="161" t="str">
        <f ca="1">IF(ISERROR($S954),"",OFFSET('Smelter Reference List'!$D$4,$S954-4,0)&amp;"")</f>
        <v/>
      </c>
      <c r="F954" s="161" t="str">
        <f ca="1">IF(ISERROR($S954),"",OFFSET('Smelter Reference List'!$E$4,$S954-4,0))</f>
        <v/>
      </c>
      <c r="G954" s="161" t="str">
        <f ca="1">IF(C954=$U$4,"Enter smelter details", IF(ISERROR($S954),"",OFFSET('Smelter Reference List'!$F$4,$S954-4,0)))</f>
        <v/>
      </c>
      <c r="H954" s="247" t="str">
        <f ca="1">IF(ISERROR($S954),"",OFFSET('Smelter Reference List'!$G$4,$S954-4,0))</f>
        <v/>
      </c>
      <c r="I954" s="248" t="str">
        <f ca="1">IF(ISERROR($S954),"",OFFSET('Smelter Reference List'!$H$4,$S954-4,0))</f>
        <v/>
      </c>
      <c r="J954" s="248" t="str">
        <f ca="1">IF(ISERROR($S954),"",OFFSET('Smelter Reference List'!$I$4,$S954-4,0))</f>
        <v/>
      </c>
      <c r="K954" s="245"/>
      <c r="L954" s="245"/>
      <c r="M954" s="245"/>
      <c r="N954" s="245"/>
      <c r="O954" s="245"/>
      <c r="P954" s="245"/>
      <c r="Q954" s="246"/>
      <c r="R954" s="233"/>
      <c r="S954" s="234" t="e">
        <f>IF(C954="",NA(),MATCH($B954&amp;$C954,'Smelter Reference List'!$J:$J,0))</f>
        <v>#N/A</v>
      </c>
      <c r="T954" s="235"/>
      <c r="U954" s="235">
        <f t="shared" ca="1" si="30"/>
        <v>0</v>
      </c>
      <c r="V954" s="235"/>
      <c r="W954" s="235"/>
      <c r="Y954" s="228" t="str">
        <f t="shared" si="31"/>
        <v/>
      </c>
    </row>
    <row r="955" spans="1:25" s="228" customFormat="1" ht="20.399999999999999">
      <c r="A955" s="257"/>
      <c r="B955" s="232" t="str">
        <f>IF(LEN(A955)=0,"",INDEX('Smelter Reference List'!$A:$A,MATCH($A955,'Smelter Reference List'!$E:$E,0)))</f>
        <v/>
      </c>
      <c r="C955" s="297" t="str">
        <f>IF(LEN(A955)=0,"",INDEX('Smelter Reference List'!$C:$C,MATCH($A955,'Smelter Reference List'!$E:$E,0)))</f>
        <v/>
      </c>
      <c r="D955" s="161" t="str">
        <f ca="1">IF(ISERROR($S955),"",OFFSET('Smelter Reference List'!$C$4,$S955-4,0)&amp;"")</f>
        <v/>
      </c>
      <c r="E955" s="161" t="str">
        <f ca="1">IF(ISERROR($S955),"",OFFSET('Smelter Reference List'!$D$4,$S955-4,0)&amp;"")</f>
        <v/>
      </c>
      <c r="F955" s="161" t="str">
        <f ca="1">IF(ISERROR($S955),"",OFFSET('Smelter Reference List'!$E$4,$S955-4,0))</f>
        <v/>
      </c>
      <c r="G955" s="161" t="str">
        <f ca="1">IF(C955=$U$4,"Enter smelter details", IF(ISERROR($S955),"",OFFSET('Smelter Reference List'!$F$4,$S955-4,0)))</f>
        <v/>
      </c>
      <c r="H955" s="247" t="str">
        <f ca="1">IF(ISERROR($S955),"",OFFSET('Smelter Reference List'!$G$4,$S955-4,0))</f>
        <v/>
      </c>
      <c r="I955" s="248" t="str">
        <f ca="1">IF(ISERROR($S955),"",OFFSET('Smelter Reference List'!$H$4,$S955-4,0))</f>
        <v/>
      </c>
      <c r="J955" s="248" t="str">
        <f ca="1">IF(ISERROR($S955),"",OFFSET('Smelter Reference List'!$I$4,$S955-4,0))</f>
        <v/>
      </c>
      <c r="K955" s="245"/>
      <c r="L955" s="245"/>
      <c r="M955" s="245"/>
      <c r="N955" s="245"/>
      <c r="O955" s="245"/>
      <c r="P955" s="245"/>
      <c r="Q955" s="246"/>
      <c r="R955" s="233"/>
      <c r="S955" s="234" t="e">
        <f>IF(C955="",NA(),MATCH($B955&amp;$C955,'Smelter Reference List'!$J:$J,0))</f>
        <v>#N/A</v>
      </c>
      <c r="T955" s="235"/>
      <c r="U955" s="235">
        <f t="shared" ca="1" si="30"/>
        <v>0</v>
      </c>
      <c r="V955" s="235"/>
      <c r="W955" s="235"/>
      <c r="Y955" s="228" t="str">
        <f t="shared" si="31"/>
        <v/>
      </c>
    </row>
    <row r="956" spans="1:25" s="228" customFormat="1" ht="20.399999999999999">
      <c r="A956" s="257"/>
      <c r="B956" s="232" t="str">
        <f>IF(LEN(A956)=0,"",INDEX('Smelter Reference List'!$A:$A,MATCH($A956,'Smelter Reference List'!$E:$E,0)))</f>
        <v/>
      </c>
      <c r="C956" s="297" t="str">
        <f>IF(LEN(A956)=0,"",INDEX('Smelter Reference List'!$C:$C,MATCH($A956,'Smelter Reference List'!$E:$E,0)))</f>
        <v/>
      </c>
      <c r="D956" s="161" t="str">
        <f ca="1">IF(ISERROR($S956),"",OFFSET('Smelter Reference List'!$C$4,$S956-4,0)&amp;"")</f>
        <v/>
      </c>
      <c r="E956" s="161" t="str">
        <f ca="1">IF(ISERROR($S956),"",OFFSET('Smelter Reference List'!$D$4,$S956-4,0)&amp;"")</f>
        <v/>
      </c>
      <c r="F956" s="161" t="str">
        <f ca="1">IF(ISERROR($S956),"",OFFSET('Smelter Reference List'!$E$4,$S956-4,0))</f>
        <v/>
      </c>
      <c r="G956" s="161" t="str">
        <f ca="1">IF(C956=$U$4,"Enter smelter details", IF(ISERROR($S956),"",OFFSET('Smelter Reference List'!$F$4,$S956-4,0)))</f>
        <v/>
      </c>
      <c r="H956" s="247" t="str">
        <f ca="1">IF(ISERROR($S956),"",OFFSET('Smelter Reference List'!$G$4,$S956-4,0))</f>
        <v/>
      </c>
      <c r="I956" s="248" t="str">
        <f ca="1">IF(ISERROR($S956),"",OFFSET('Smelter Reference List'!$H$4,$S956-4,0))</f>
        <v/>
      </c>
      <c r="J956" s="248" t="str">
        <f ca="1">IF(ISERROR($S956),"",OFFSET('Smelter Reference List'!$I$4,$S956-4,0))</f>
        <v/>
      </c>
      <c r="K956" s="245"/>
      <c r="L956" s="245"/>
      <c r="M956" s="245"/>
      <c r="N956" s="245"/>
      <c r="O956" s="245"/>
      <c r="P956" s="245"/>
      <c r="Q956" s="246"/>
      <c r="R956" s="233"/>
      <c r="S956" s="234" t="e">
        <f>IF(C956="",NA(),MATCH($B956&amp;$C956,'Smelter Reference List'!$J:$J,0))</f>
        <v>#N/A</v>
      </c>
      <c r="T956" s="235"/>
      <c r="U956" s="235">
        <f t="shared" ca="1" si="30"/>
        <v>0</v>
      </c>
      <c r="V956" s="235"/>
      <c r="W956" s="235"/>
      <c r="Y956" s="228" t="str">
        <f t="shared" si="31"/>
        <v/>
      </c>
    </row>
    <row r="957" spans="1:25" s="228" customFormat="1" ht="20.399999999999999">
      <c r="A957" s="257"/>
      <c r="B957" s="232" t="str">
        <f>IF(LEN(A957)=0,"",INDEX('Smelter Reference List'!$A:$A,MATCH($A957,'Smelter Reference List'!$E:$E,0)))</f>
        <v/>
      </c>
      <c r="C957" s="297" t="str">
        <f>IF(LEN(A957)=0,"",INDEX('Smelter Reference List'!$C:$C,MATCH($A957,'Smelter Reference List'!$E:$E,0)))</f>
        <v/>
      </c>
      <c r="D957" s="161" t="str">
        <f ca="1">IF(ISERROR($S957),"",OFFSET('Smelter Reference List'!$C$4,$S957-4,0)&amp;"")</f>
        <v/>
      </c>
      <c r="E957" s="161" t="str">
        <f ca="1">IF(ISERROR($S957),"",OFFSET('Smelter Reference List'!$D$4,$S957-4,0)&amp;"")</f>
        <v/>
      </c>
      <c r="F957" s="161" t="str">
        <f ca="1">IF(ISERROR($S957),"",OFFSET('Smelter Reference List'!$E$4,$S957-4,0))</f>
        <v/>
      </c>
      <c r="G957" s="161" t="str">
        <f ca="1">IF(C957=$U$4,"Enter smelter details", IF(ISERROR($S957),"",OFFSET('Smelter Reference List'!$F$4,$S957-4,0)))</f>
        <v/>
      </c>
      <c r="H957" s="247" t="str">
        <f ca="1">IF(ISERROR($S957),"",OFFSET('Smelter Reference List'!$G$4,$S957-4,0))</f>
        <v/>
      </c>
      <c r="I957" s="248" t="str">
        <f ca="1">IF(ISERROR($S957),"",OFFSET('Smelter Reference List'!$H$4,$S957-4,0))</f>
        <v/>
      </c>
      <c r="J957" s="248" t="str">
        <f ca="1">IF(ISERROR($S957),"",OFFSET('Smelter Reference List'!$I$4,$S957-4,0))</f>
        <v/>
      </c>
      <c r="K957" s="245"/>
      <c r="L957" s="245"/>
      <c r="M957" s="245"/>
      <c r="N957" s="245"/>
      <c r="O957" s="245"/>
      <c r="P957" s="245"/>
      <c r="Q957" s="246"/>
      <c r="R957" s="233"/>
      <c r="S957" s="234" t="e">
        <f>IF(C957="",NA(),MATCH($B957&amp;$C957,'Smelter Reference List'!$J:$J,0))</f>
        <v>#N/A</v>
      </c>
      <c r="T957" s="235"/>
      <c r="U957" s="235">
        <f t="shared" ca="1" si="30"/>
        <v>0</v>
      </c>
      <c r="V957" s="235"/>
      <c r="W957" s="235"/>
      <c r="Y957" s="228" t="str">
        <f t="shared" si="31"/>
        <v/>
      </c>
    </row>
    <row r="958" spans="1:25" s="228" customFormat="1" ht="20.399999999999999">
      <c r="A958" s="257"/>
      <c r="B958" s="232" t="str">
        <f>IF(LEN(A958)=0,"",INDEX('Smelter Reference List'!$A:$A,MATCH($A958,'Smelter Reference List'!$E:$E,0)))</f>
        <v/>
      </c>
      <c r="C958" s="297" t="str">
        <f>IF(LEN(A958)=0,"",INDEX('Smelter Reference List'!$C:$C,MATCH($A958,'Smelter Reference List'!$E:$E,0)))</f>
        <v/>
      </c>
      <c r="D958" s="161" t="str">
        <f ca="1">IF(ISERROR($S958),"",OFFSET('Smelter Reference List'!$C$4,$S958-4,0)&amp;"")</f>
        <v/>
      </c>
      <c r="E958" s="161" t="str">
        <f ca="1">IF(ISERROR($S958),"",OFFSET('Smelter Reference List'!$D$4,$S958-4,0)&amp;"")</f>
        <v/>
      </c>
      <c r="F958" s="161" t="str">
        <f ca="1">IF(ISERROR($S958),"",OFFSET('Smelter Reference List'!$E$4,$S958-4,0))</f>
        <v/>
      </c>
      <c r="G958" s="161" t="str">
        <f ca="1">IF(C958=$U$4,"Enter smelter details", IF(ISERROR($S958),"",OFFSET('Smelter Reference List'!$F$4,$S958-4,0)))</f>
        <v/>
      </c>
      <c r="H958" s="247" t="str">
        <f ca="1">IF(ISERROR($S958),"",OFFSET('Smelter Reference List'!$G$4,$S958-4,0))</f>
        <v/>
      </c>
      <c r="I958" s="248" t="str">
        <f ca="1">IF(ISERROR($S958),"",OFFSET('Smelter Reference List'!$H$4,$S958-4,0))</f>
        <v/>
      </c>
      <c r="J958" s="248" t="str">
        <f ca="1">IF(ISERROR($S958),"",OFFSET('Smelter Reference List'!$I$4,$S958-4,0))</f>
        <v/>
      </c>
      <c r="K958" s="245"/>
      <c r="L958" s="245"/>
      <c r="M958" s="245"/>
      <c r="N958" s="245"/>
      <c r="O958" s="245"/>
      <c r="P958" s="245"/>
      <c r="Q958" s="246"/>
      <c r="R958" s="233"/>
      <c r="S958" s="234" t="e">
        <f>IF(C958="",NA(),MATCH($B958&amp;$C958,'Smelter Reference List'!$J:$J,0))</f>
        <v>#N/A</v>
      </c>
      <c r="T958" s="235"/>
      <c r="U958" s="235">
        <f t="shared" ca="1" si="30"/>
        <v>0</v>
      </c>
      <c r="V958" s="235"/>
      <c r="W958" s="235"/>
      <c r="Y958" s="228" t="str">
        <f t="shared" si="31"/>
        <v/>
      </c>
    </row>
    <row r="959" spans="1:25" s="228" customFormat="1" ht="20.399999999999999">
      <c r="A959" s="257"/>
      <c r="B959" s="232" t="str">
        <f>IF(LEN(A959)=0,"",INDEX('Smelter Reference List'!$A:$A,MATCH($A959,'Smelter Reference List'!$E:$E,0)))</f>
        <v/>
      </c>
      <c r="C959" s="297" t="str">
        <f>IF(LEN(A959)=0,"",INDEX('Smelter Reference List'!$C:$C,MATCH($A959,'Smelter Reference List'!$E:$E,0)))</f>
        <v/>
      </c>
      <c r="D959" s="161" t="str">
        <f ca="1">IF(ISERROR($S959),"",OFFSET('Smelter Reference List'!$C$4,$S959-4,0)&amp;"")</f>
        <v/>
      </c>
      <c r="E959" s="161" t="str">
        <f ca="1">IF(ISERROR($S959),"",OFFSET('Smelter Reference List'!$D$4,$S959-4,0)&amp;"")</f>
        <v/>
      </c>
      <c r="F959" s="161" t="str">
        <f ca="1">IF(ISERROR($S959),"",OFFSET('Smelter Reference List'!$E$4,$S959-4,0))</f>
        <v/>
      </c>
      <c r="G959" s="161" t="str">
        <f ca="1">IF(C959=$U$4,"Enter smelter details", IF(ISERROR($S959),"",OFFSET('Smelter Reference List'!$F$4,$S959-4,0)))</f>
        <v/>
      </c>
      <c r="H959" s="247" t="str">
        <f ca="1">IF(ISERROR($S959),"",OFFSET('Smelter Reference List'!$G$4,$S959-4,0))</f>
        <v/>
      </c>
      <c r="I959" s="248" t="str">
        <f ca="1">IF(ISERROR($S959),"",OFFSET('Smelter Reference List'!$H$4,$S959-4,0))</f>
        <v/>
      </c>
      <c r="J959" s="248" t="str">
        <f ca="1">IF(ISERROR($S959),"",OFFSET('Smelter Reference List'!$I$4,$S959-4,0))</f>
        <v/>
      </c>
      <c r="K959" s="245"/>
      <c r="L959" s="245"/>
      <c r="M959" s="245"/>
      <c r="N959" s="245"/>
      <c r="O959" s="245"/>
      <c r="P959" s="245"/>
      <c r="Q959" s="246"/>
      <c r="R959" s="233"/>
      <c r="S959" s="234" t="e">
        <f>IF(C959="",NA(),MATCH($B959&amp;$C959,'Smelter Reference List'!$J:$J,0))</f>
        <v>#N/A</v>
      </c>
      <c r="T959" s="235"/>
      <c r="U959" s="235">
        <f t="shared" ca="1" si="30"/>
        <v>0</v>
      </c>
      <c r="V959" s="235"/>
      <c r="W959" s="235"/>
      <c r="Y959" s="228" t="str">
        <f t="shared" si="31"/>
        <v/>
      </c>
    </row>
    <row r="960" spans="1:25" s="228" customFormat="1" ht="20.399999999999999">
      <c r="A960" s="257"/>
      <c r="B960" s="232" t="str">
        <f>IF(LEN(A960)=0,"",INDEX('Smelter Reference List'!$A:$A,MATCH($A960,'Smelter Reference List'!$E:$E,0)))</f>
        <v/>
      </c>
      <c r="C960" s="297" t="str">
        <f>IF(LEN(A960)=0,"",INDEX('Smelter Reference List'!$C:$C,MATCH($A960,'Smelter Reference List'!$E:$E,0)))</f>
        <v/>
      </c>
      <c r="D960" s="161" t="str">
        <f ca="1">IF(ISERROR($S960),"",OFFSET('Smelter Reference List'!$C$4,$S960-4,0)&amp;"")</f>
        <v/>
      </c>
      <c r="E960" s="161" t="str">
        <f ca="1">IF(ISERROR($S960),"",OFFSET('Smelter Reference List'!$D$4,$S960-4,0)&amp;"")</f>
        <v/>
      </c>
      <c r="F960" s="161" t="str">
        <f ca="1">IF(ISERROR($S960),"",OFFSET('Smelter Reference List'!$E$4,$S960-4,0))</f>
        <v/>
      </c>
      <c r="G960" s="161" t="str">
        <f ca="1">IF(C960=$U$4,"Enter smelter details", IF(ISERROR($S960),"",OFFSET('Smelter Reference List'!$F$4,$S960-4,0)))</f>
        <v/>
      </c>
      <c r="H960" s="247" t="str">
        <f ca="1">IF(ISERROR($S960),"",OFFSET('Smelter Reference List'!$G$4,$S960-4,0))</f>
        <v/>
      </c>
      <c r="I960" s="248" t="str">
        <f ca="1">IF(ISERROR($S960),"",OFFSET('Smelter Reference List'!$H$4,$S960-4,0))</f>
        <v/>
      </c>
      <c r="J960" s="248" t="str">
        <f ca="1">IF(ISERROR($S960),"",OFFSET('Smelter Reference List'!$I$4,$S960-4,0))</f>
        <v/>
      </c>
      <c r="K960" s="245"/>
      <c r="L960" s="245"/>
      <c r="M960" s="245"/>
      <c r="N960" s="245"/>
      <c r="O960" s="245"/>
      <c r="P960" s="245"/>
      <c r="Q960" s="246"/>
      <c r="R960" s="233"/>
      <c r="S960" s="234" t="e">
        <f>IF(C960="",NA(),MATCH($B960&amp;$C960,'Smelter Reference List'!$J:$J,0))</f>
        <v>#N/A</v>
      </c>
      <c r="T960" s="235"/>
      <c r="U960" s="235">
        <f t="shared" ca="1" si="30"/>
        <v>0</v>
      </c>
      <c r="V960" s="235"/>
      <c r="W960" s="235"/>
      <c r="Y960" s="228" t="str">
        <f t="shared" si="31"/>
        <v/>
      </c>
    </row>
    <row r="961" spans="1:25" s="228" customFormat="1" ht="20.399999999999999">
      <c r="A961" s="257"/>
      <c r="B961" s="232" t="str">
        <f>IF(LEN(A961)=0,"",INDEX('Smelter Reference List'!$A:$A,MATCH($A961,'Smelter Reference List'!$E:$E,0)))</f>
        <v/>
      </c>
      <c r="C961" s="297" t="str">
        <f>IF(LEN(A961)=0,"",INDEX('Smelter Reference List'!$C:$C,MATCH($A961,'Smelter Reference List'!$E:$E,0)))</f>
        <v/>
      </c>
      <c r="D961" s="161" t="str">
        <f ca="1">IF(ISERROR($S961),"",OFFSET('Smelter Reference List'!$C$4,$S961-4,0)&amp;"")</f>
        <v/>
      </c>
      <c r="E961" s="161" t="str">
        <f ca="1">IF(ISERROR($S961),"",OFFSET('Smelter Reference List'!$D$4,$S961-4,0)&amp;"")</f>
        <v/>
      </c>
      <c r="F961" s="161" t="str">
        <f ca="1">IF(ISERROR($S961),"",OFFSET('Smelter Reference List'!$E$4,$S961-4,0))</f>
        <v/>
      </c>
      <c r="G961" s="161" t="str">
        <f ca="1">IF(C961=$U$4,"Enter smelter details", IF(ISERROR($S961),"",OFFSET('Smelter Reference List'!$F$4,$S961-4,0)))</f>
        <v/>
      </c>
      <c r="H961" s="247" t="str">
        <f ca="1">IF(ISERROR($S961),"",OFFSET('Smelter Reference List'!$G$4,$S961-4,0))</f>
        <v/>
      </c>
      <c r="I961" s="248" t="str">
        <f ca="1">IF(ISERROR($S961),"",OFFSET('Smelter Reference List'!$H$4,$S961-4,0))</f>
        <v/>
      </c>
      <c r="J961" s="248" t="str">
        <f ca="1">IF(ISERROR($S961),"",OFFSET('Smelter Reference List'!$I$4,$S961-4,0))</f>
        <v/>
      </c>
      <c r="K961" s="245"/>
      <c r="L961" s="245"/>
      <c r="M961" s="245"/>
      <c r="N961" s="245"/>
      <c r="O961" s="245"/>
      <c r="P961" s="245"/>
      <c r="Q961" s="246"/>
      <c r="R961" s="233"/>
      <c r="S961" s="234" t="e">
        <f>IF(C961="",NA(),MATCH($B961&amp;$C961,'Smelter Reference List'!$J:$J,0))</f>
        <v>#N/A</v>
      </c>
      <c r="T961" s="235"/>
      <c r="U961" s="235">
        <f t="shared" ca="1" si="30"/>
        <v>0</v>
      </c>
      <c r="V961" s="235"/>
      <c r="W961" s="235"/>
      <c r="Y961" s="228" t="str">
        <f t="shared" si="31"/>
        <v/>
      </c>
    </row>
    <row r="962" spans="1:25" s="228" customFormat="1" ht="20.399999999999999">
      <c r="A962" s="257"/>
      <c r="B962" s="232" t="str">
        <f>IF(LEN(A962)=0,"",INDEX('Smelter Reference List'!$A:$A,MATCH($A962,'Smelter Reference List'!$E:$E,0)))</f>
        <v/>
      </c>
      <c r="C962" s="297" t="str">
        <f>IF(LEN(A962)=0,"",INDEX('Smelter Reference List'!$C:$C,MATCH($A962,'Smelter Reference List'!$E:$E,0)))</f>
        <v/>
      </c>
      <c r="D962" s="161" t="str">
        <f ca="1">IF(ISERROR($S962),"",OFFSET('Smelter Reference List'!$C$4,$S962-4,0)&amp;"")</f>
        <v/>
      </c>
      <c r="E962" s="161" t="str">
        <f ca="1">IF(ISERROR($S962),"",OFFSET('Smelter Reference List'!$D$4,$S962-4,0)&amp;"")</f>
        <v/>
      </c>
      <c r="F962" s="161" t="str">
        <f ca="1">IF(ISERROR($S962),"",OFFSET('Smelter Reference List'!$E$4,$S962-4,0))</f>
        <v/>
      </c>
      <c r="G962" s="161" t="str">
        <f ca="1">IF(C962=$U$4,"Enter smelter details", IF(ISERROR($S962),"",OFFSET('Smelter Reference List'!$F$4,$S962-4,0)))</f>
        <v/>
      </c>
      <c r="H962" s="247" t="str">
        <f ca="1">IF(ISERROR($S962),"",OFFSET('Smelter Reference List'!$G$4,$S962-4,0))</f>
        <v/>
      </c>
      <c r="I962" s="248" t="str">
        <f ca="1">IF(ISERROR($S962),"",OFFSET('Smelter Reference List'!$H$4,$S962-4,0))</f>
        <v/>
      </c>
      <c r="J962" s="248" t="str">
        <f ca="1">IF(ISERROR($S962),"",OFFSET('Smelter Reference List'!$I$4,$S962-4,0))</f>
        <v/>
      </c>
      <c r="K962" s="245"/>
      <c r="L962" s="245"/>
      <c r="M962" s="245"/>
      <c r="N962" s="245"/>
      <c r="O962" s="245"/>
      <c r="P962" s="245"/>
      <c r="Q962" s="246"/>
      <c r="R962" s="233"/>
      <c r="S962" s="234" t="e">
        <f>IF(C962="",NA(),MATCH($B962&amp;$C962,'Smelter Reference List'!$J:$J,0))</f>
        <v>#N/A</v>
      </c>
      <c r="T962" s="235"/>
      <c r="U962" s="235">
        <f t="shared" ca="1" si="30"/>
        <v>0</v>
      </c>
      <c r="V962" s="235"/>
      <c r="W962" s="235"/>
      <c r="Y962" s="228" t="str">
        <f t="shared" si="31"/>
        <v/>
      </c>
    </row>
    <row r="963" spans="1:25" s="228" customFormat="1" ht="20.399999999999999">
      <c r="A963" s="257"/>
      <c r="B963" s="232" t="str">
        <f>IF(LEN(A963)=0,"",INDEX('Smelter Reference List'!$A:$A,MATCH($A963,'Smelter Reference List'!$E:$E,0)))</f>
        <v/>
      </c>
      <c r="C963" s="297" t="str">
        <f>IF(LEN(A963)=0,"",INDEX('Smelter Reference List'!$C:$C,MATCH($A963,'Smelter Reference List'!$E:$E,0)))</f>
        <v/>
      </c>
      <c r="D963" s="161" t="str">
        <f ca="1">IF(ISERROR($S963),"",OFFSET('Smelter Reference List'!$C$4,$S963-4,0)&amp;"")</f>
        <v/>
      </c>
      <c r="E963" s="161" t="str">
        <f ca="1">IF(ISERROR($S963),"",OFFSET('Smelter Reference List'!$D$4,$S963-4,0)&amp;"")</f>
        <v/>
      </c>
      <c r="F963" s="161" t="str">
        <f ca="1">IF(ISERROR($S963),"",OFFSET('Smelter Reference List'!$E$4,$S963-4,0))</f>
        <v/>
      </c>
      <c r="G963" s="161" t="str">
        <f ca="1">IF(C963=$U$4,"Enter smelter details", IF(ISERROR($S963),"",OFFSET('Smelter Reference List'!$F$4,$S963-4,0)))</f>
        <v/>
      </c>
      <c r="H963" s="247" t="str">
        <f ca="1">IF(ISERROR($S963),"",OFFSET('Smelter Reference List'!$G$4,$S963-4,0))</f>
        <v/>
      </c>
      <c r="I963" s="248" t="str">
        <f ca="1">IF(ISERROR($S963),"",OFFSET('Smelter Reference List'!$H$4,$S963-4,0))</f>
        <v/>
      </c>
      <c r="J963" s="248" t="str">
        <f ca="1">IF(ISERROR($S963),"",OFFSET('Smelter Reference List'!$I$4,$S963-4,0))</f>
        <v/>
      </c>
      <c r="K963" s="245"/>
      <c r="L963" s="245"/>
      <c r="M963" s="245"/>
      <c r="N963" s="245"/>
      <c r="O963" s="245"/>
      <c r="P963" s="245"/>
      <c r="Q963" s="246"/>
      <c r="R963" s="233"/>
      <c r="S963" s="234" t="e">
        <f>IF(C963="",NA(),MATCH($B963&amp;$C963,'Smelter Reference List'!$J:$J,0))</f>
        <v>#N/A</v>
      </c>
      <c r="T963" s="235"/>
      <c r="U963" s="235">
        <f t="shared" ca="1" si="30"/>
        <v>0</v>
      </c>
      <c r="V963" s="235"/>
      <c r="W963" s="235"/>
      <c r="Y963" s="228" t="str">
        <f t="shared" si="31"/>
        <v/>
      </c>
    </row>
    <row r="964" spans="1:25" s="228" customFormat="1" ht="20.399999999999999">
      <c r="A964" s="257"/>
      <c r="B964" s="232" t="str">
        <f>IF(LEN(A964)=0,"",INDEX('Smelter Reference List'!$A:$A,MATCH($A964,'Smelter Reference List'!$E:$E,0)))</f>
        <v/>
      </c>
      <c r="C964" s="297" t="str">
        <f>IF(LEN(A964)=0,"",INDEX('Smelter Reference List'!$C:$C,MATCH($A964,'Smelter Reference List'!$E:$E,0)))</f>
        <v/>
      </c>
      <c r="D964" s="161" t="str">
        <f ca="1">IF(ISERROR($S964),"",OFFSET('Smelter Reference List'!$C$4,$S964-4,0)&amp;"")</f>
        <v/>
      </c>
      <c r="E964" s="161" t="str">
        <f ca="1">IF(ISERROR($S964),"",OFFSET('Smelter Reference List'!$D$4,$S964-4,0)&amp;"")</f>
        <v/>
      </c>
      <c r="F964" s="161" t="str">
        <f ca="1">IF(ISERROR($S964),"",OFFSET('Smelter Reference List'!$E$4,$S964-4,0))</f>
        <v/>
      </c>
      <c r="G964" s="161" t="str">
        <f ca="1">IF(C964=$U$4,"Enter smelter details", IF(ISERROR($S964),"",OFFSET('Smelter Reference List'!$F$4,$S964-4,0)))</f>
        <v/>
      </c>
      <c r="H964" s="247" t="str">
        <f ca="1">IF(ISERROR($S964),"",OFFSET('Smelter Reference List'!$G$4,$S964-4,0))</f>
        <v/>
      </c>
      <c r="I964" s="248" t="str">
        <f ca="1">IF(ISERROR($S964),"",OFFSET('Smelter Reference List'!$H$4,$S964-4,0))</f>
        <v/>
      </c>
      <c r="J964" s="248" t="str">
        <f ca="1">IF(ISERROR($S964),"",OFFSET('Smelter Reference List'!$I$4,$S964-4,0))</f>
        <v/>
      </c>
      <c r="K964" s="245"/>
      <c r="L964" s="245"/>
      <c r="M964" s="245"/>
      <c r="N964" s="245"/>
      <c r="O964" s="245"/>
      <c r="P964" s="245"/>
      <c r="Q964" s="246"/>
      <c r="R964" s="233"/>
      <c r="S964" s="234" t="e">
        <f>IF(C964="",NA(),MATCH($B964&amp;$C964,'Smelter Reference List'!$J:$J,0))</f>
        <v>#N/A</v>
      </c>
      <c r="T964" s="235"/>
      <c r="U964" s="235">
        <f t="shared" ca="1" si="30"/>
        <v>0</v>
      </c>
      <c r="V964" s="235"/>
      <c r="W964" s="235"/>
      <c r="Y964" s="228" t="str">
        <f t="shared" si="31"/>
        <v/>
      </c>
    </row>
    <row r="965" spans="1:25" s="228" customFormat="1" ht="20.399999999999999">
      <c r="A965" s="257"/>
      <c r="B965" s="232" t="str">
        <f>IF(LEN(A965)=0,"",INDEX('Smelter Reference List'!$A:$A,MATCH($A965,'Smelter Reference List'!$E:$E,0)))</f>
        <v/>
      </c>
      <c r="C965" s="297" t="str">
        <f>IF(LEN(A965)=0,"",INDEX('Smelter Reference List'!$C:$C,MATCH($A965,'Smelter Reference List'!$E:$E,0)))</f>
        <v/>
      </c>
      <c r="D965" s="161" t="str">
        <f ca="1">IF(ISERROR($S965),"",OFFSET('Smelter Reference List'!$C$4,$S965-4,0)&amp;"")</f>
        <v/>
      </c>
      <c r="E965" s="161" t="str">
        <f ca="1">IF(ISERROR($S965),"",OFFSET('Smelter Reference List'!$D$4,$S965-4,0)&amp;"")</f>
        <v/>
      </c>
      <c r="F965" s="161" t="str">
        <f ca="1">IF(ISERROR($S965),"",OFFSET('Smelter Reference List'!$E$4,$S965-4,0))</f>
        <v/>
      </c>
      <c r="G965" s="161" t="str">
        <f ca="1">IF(C965=$U$4,"Enter smelter details", IF(ISERROR($S965),"",OFFSET('Smelter Reference List'!$F$4,$S965-4,0)))</f>
        <v/>
      </c>
      <c r="H965" s="247" t="str">
        <f ca="1">IF(ISERROR($S965),"",OFFSET('Smelter Reference List'!$G$4,$S965-4,0))</f>
        <v/>
      </c>
      <c r="I965" s="248" t="str">
        <f ca="1">IF(ISERROR($S965),"",OFFSET('Smelter Reference List'!$H$4,$S965-4,0))</f>
        <v/>
      </c>
      <c r="J965" s="248" t="str">
        <f ca="1">IF(ISERROR($S965),"",OFFSET('Smelter Reference List'!$I$4,$S965-4,0))</f>
        <v/>
      </c>
      <c r="K965" s="245"/>
      <c r="L965" s="245"/>
      <c r="M965" s="245"/>
      <c r="N965" s="245"/>
      <c r="O965" s="245"/>
      <c r="P965" s="245"/>
      <c r="Q965" s="246"/>
      <c r="R965" s="233"/>
      <c r="S965" s="234" t="e">
        <f>IF(C965="",NA(),MATCH($B965&amp;$C965,'Smelter Reference List'!$J:$J,0))</f>
        <v>#N/A</v>
      </c>
      <c r="T965" s="235"/>
      <c r="U965" s="235">
        <f t="shared" ca="1" si="30"/>
        <v>0</v>
      </c>
      <c r="V965" s="235"/>
      <c r="W965" s="235"/>
      <c r="Y965" s="228" t="str">
        <f t="shared" si="31"/>
        <v/>
      </c>
    </row>
    <row r="966" spans="1:25" s="228" customFormat="1" ht="20.399999999999999">
      <c r="A966" s="257"/>
      <c r="B966" s="232" t="str">
        <f>IF(LEN(A966)=0,"",INDEX('Smelter Reference List'!$A:$A,MATCH($A966,'Smelter Reference List'!$E:$E,0)))</f>
        <v/>
      </c>
      <c r="C966" s="297" t="str">
        <f>IF(LEN(A966)=0,"",INDEX('Smelter Reference List'!$C:$C,MATCH($A966,'Smelter Reference List'!$E:$E,0)))</f>
        <v/>
      </c>
      <c r="D966" s="161" t="str">
        <f ca="1">IF(ISERROR($S966),"",OFFSET('Smelter Reference List'!$C$4,$S966-4,0)&amp;"")</f>
        <v/>
      </c>
      <c r="E966" s="161" t="str">
        <f ca="1">IF(ISERROR($S966),"",OFFSET('Smelter Reference List'!$D$4,$S966-4,0)&amp;"")</f>
        <v/>
      </c>
      <c r="F966" s="161" t="str">
        <f ca="1">IF(ISERROR($S966),"",OFFSET('Smelter Reference List'!$E$4,$S966-4,0))</f>
        <v/>
      </c>
      <c r="G966" s="161" t="str">
        <f ca="1">IF(C966=$U$4,"Enter smelter details", IF(ISERROR($S966),"",OFFSET('Smelter Reference List'!$F$4,$S966-4,0)))</f>
        <v/>
      </c>
      <c r="H966" s="247" t="str">
        <f ca="1">IF(ISERROR($S966),"",OFFSET('Smelter Reference List'!$G$4,$S966-4,0))</f>
        <v/>
      </c>
      <c r="I966" s="248" t="str">
        <f ca="1">IF(ISERROR($S966),"",OFFSET('Smelter Reference List'!$H$4,$S966-4,0))</f>
        <v/>
      </c>
      <c r="J966" s="248" t="str">
        <f ca="1">IF(ISERROR($S966),"",OFFSET('Smelter Reference List'!$I$4,$S966-4,0))</f>
        <v/>
      </c>
      <c r="K966" s="245"/>
      <c r="L966" s="245"/>
      <c r="M966" s="245"/>
      <c r="N966" s="245"/>
      <c r="O966" s="245"/>
      <c r="P966" s="245"/>
      <c r="Q966" s="246"/>
      <c r="R966" s="233"/>
      <c r="S966" s="234" t="e">
        <f>IF(C966="",NA(),MATCH($B966&amp;$C966,'Smelter Reference List'!$J:$J,0))</f>
        <v>#N/A</v>
      </c>
      <c r="T966" s="235"/>
      <c r="U966" s="235">
        <f t="shared" ca="1" si="30"/>
        <v>0</v>
      </c>
      <c r="V966" s="235"/>
      <c r="W966" s="235"/>
      <c r="Y966" s="228" t="str">
        <f t="shared" si="31"/>
        <v/>
      </c>
    </row>
    <row r="967" spans="1:25" s="228" customFormat="1" ht="20.399999999999999">
      <c r="A967" s="257"/>
      <c r="B967" s="232" t="str">
        <f>IF(LEN(A967)=0,"",INDEX('Smelter Reference List'!$A:$A,MATCH($A967,'Smelter Reference List'!$E:$E,0)))</f>
        <v/>
      </c>
      <c r="C967" s="297" t="str">
        <f>IF(LEN(A967)=0,"",INDEX('Smelter Reference List'!$C:$C,MATCH($A967,'Smelter Reference List'!$E:$E,0)))</f>
        <v/>
      </c>
      <c r="D967" s="161" t="str">
        <f ca="1">IF(ISERROR($S967),"",OFFSET('Smelter Reference List'!$C$4,$S967-4,0)&amp;"")</f>
        <v/>
      </c>
      <c r="E967" s="161" t="str">
        <f ca="1">IF(ISERROR($S967),"",OFFSET('Smelter Reference List'!$D$4,$S967-4,0)&amp;"")</f>
        <v/>
      </c>
      <c r="F967" s="161" t="str">
        <f ca="1">IF(ISERROR($S967),"",OFFSET('Smelter Reference List'!$E$4,$S967-4,0))</f>
        <v/>
      </c>
      <c r="G967" s="161" t="str">
        <f ca="1">IF(C967=$U$4,"Enter smelter details", IF(ISERROR($S967),"",OFFSET('Smelter Reference List'!$F$4,$S967-4,0)))</f>
        <v/>
      </c>
      <c r="H967" s="247" t="str">
        <f ca="1">IF(ISERROR($S967),"",OFFSET('Smelter Reference List'!$G$4,$S967-4,0))</f>
        <v/>
      </c>
      <c r="I967" s="248" t="str">
        <f ca="1">IF(ISERROR($S967),"",OFFSET('Smelter Reference List'!$H$4,$S967-4,0))</f>
        <v/>
      </c>
      <c r="J967" s="248" t="str">
        <f ca="1">IF(ISERROR($S967),"",OFFSET('Smelter Reference List'!$I$4,$S967-4,0))</f>
        <v/>
      </c>
      <c r="K967" s="245"/>
      <c r="L967" s="245"/>
      <c r="M967" s="245"/>
      <c r="N967" s="245"/>
      <c r="O967" s="245"/>
      <c r="P967" s="245"/>
      <c r="Q967" s="246"/>
      <c r="R967" s="233"/>
      <c r="S967" s="234" t="e">
        <f>IF(C967="",NA(),MATCH($B967&amp;$C967,'Smelter Reference List'!$J:$J,0))</f>
        <v>#N/A</v>
      </c>
      <c r="T967" s="235"/>
      <c r="U967" s="235">
        <f t="shared" ca="1" si="30"/>
        <v>0</v>
      </c>
      <c r="V967" s="235"/>
      <c r="W967" s="235"/>
      <c r="Y967" s="228" t="str">
        <f t="shared" si="31"/>
        <v/>
      </c>
    </row>
    <row r="968" spans="1:25" s="228" customFormat="1" ht="20.399999999999999">
      <c r="A968" s="257"/>
      <c r="B968" s="232" t="str">
        <f>IF(LEN(A968)=0,"",INDEX('Smelter Reference List'!$A:$A,MATCH($A968,'Smelter Reference List'!$E:$E,0)))</f>
        <v/>
      </c>
      <c r="C968" s="297" t="str">
        <f>IF(LEN(A968)=0,"",INDEX('Smelter Reference List'!$C:$C,MATCH($A968,'Smelter Reference List'!$E:$E,0)))</f>
        <v/>
      </c>
      <c r="D968" s="161" t="str">
        <f ca="1">IF(ISERROR($S968),"",OFFSET('Smelter Reference List'!$C$4,$S968-4,0)&amp;"")</f>
        <v/>
      </c>
      <c r="E968" s="161" t="str">
        <f ca="1">IF(ISERROR($S968),"",OFFSET('Smelter Reference List'!$D$4,$S968-4,0)&amp;"")</f>
        <v/>
      </c>
      <c r="F968" s="161" t="str">
        <f ca="1">IF(ISERROR($S968),"",OFFSET('Smelter Reference List'!$E$4,$S968-4,0))</f>
        <v/>
      </c>
      <c r="G968" s="161" t="str">
        <f ca="1">IF(C968=$U$4,"Enter smelter details", IF(ISERROR($S968),"",OFFSET('Smelter Reference List'!$F$4,$S968-4,0)))</f>
        <v/>
      </c>
      <c r="H968" s="247" t="str">
        <f ca="1">IF(ISERROR($S968),"",OFFSET('Smelter Reference List'!$G$4,$S968-4,0))</f>
        <v/>
      </c>
      <c r="I968" s="248" t="str">
        <f ca="1">IF(ISERROR($S968),"",OFFSET('Smelter Reference List'!$H$4,$S968-4,0))</f>
        <v/>
      </c>
      <c r="J968" s="248" t="str">
        <f ca="1">IF(ISERROR($S968),"",OFFSET('Smelter Reference List'!$I$4,$S968-4,0))</f>
        <v/>
      </c>
      <c r="K968" s="245"/>
      <c r="L968" s="245"/>
      <c r="M968" s="245"/>
      <c r="N968" s="245"/>
      <c r="O968" s="245"/>
      <c r="P968" s="245"/>
      <c r="Q968" s="246"/>
      <c r="R968" s="233"/>
      <c r="S968" s="234" t="e">
        <f>IF(C968="",NA(),MATCH($B968&amp;$C968,'Smelter Reference List'!$J:$J,0))</f>
        <v>#N/A</v>
      </c>
      <c r="T968" s="235"/>
      <c r="U968" s="235">
        <f t="shared" ca="1" si="30"/>
        <v>0</v>
      </c>
      <c r="V968" s="235"/>
      <c r="W968" s="235"/>
      <c r="Y968" s="228" t="str">
        <f t="shared" si="31"/>
        <v/>
      </c>
    </row>
    <row r="969" spans="1:25" s="228" customFormat="1" ht="20.399999999999999">
      <c r="A969" s="257"/>
      <c r="B969" s="232" t="str">
        <f>IF(LEN(A969)=0,"",INDEX('Smelter Reference List'!$A:$A,MATCH($A969,'Smelter Reference List'!$E:$E,0)))</f>
        <v/>
      </c>
      <c r="C969" s="297" t="str">
        <f>IF(LEN(A969)=0,"",INDEX('Smelter Reference List'!$C:$C,MATCH($A969,'Smelter Reference List'!$E:$E,0)))</f>
        <v/>
      </c>
      <c r="D969" s="161" t="str">
        <f ca="1">IF(ISERROR($S969),"",OFFSET('Smelter Reference List'!$C$4,$S969-4,0)&amp;"")</f>
        <v/>
      </c>
      <c r="E969" s="161" t="str">
        <f ca="1">IF(ISERROR($S969),"",OFFSET('Smelter Reference List'!$D$4,$S969-4,0)&amp;"")</f>
        <v/>
      </c>
      <c r="F969" s="161" t="str">
        <f ca="1">IF(ISERROR($S969),"",OFFSET('Smelter Reference List'!$E$4,$S969-4,0))</f>
        <v/>
      </c>
      <c r="G969" s="161" t="str">
        <f ca="1">IF(C969=$U$4,"Enter smelter details", IF(ISERROR($S969),"",OFFSET('Smelter Reference List'!$F$4,$S969-4,0)))</f>
        <v/>
      </c>
      <c r="H969" s="247" t="str">
        <f ca="1">IF(ISERROR($S969),"",OFFSET('Smelter Reference List'!$G$4,$S969-4,0))</f>
        <v/>
      </c>
      <c r="I969" s="248" t="str">
        <f ca="1">IF(ISERROR($S969),"",OFFSET('Smelter Reference List'!$H$4,$S969-4,0))</f>
        <v/>
      </c>
      <c r="J969" s="248" t="str">
        <f ca="1">IF(ISERROR($S969),"",OFFSET('Smelter Reference List'!$I$4,$S969-4,0))</f>
        <v/>
      </c>
      <c r="K969" s="245"/>
      <c r="L969" s="245"/>
      <c r="M969" s="245"/>
      <c r="N969" s="245"/>
      <c r="O969" s="245"/>
      <c r="P969" s="245"/>
      <c r="Q969" s="246"/>
      <c r="R969" s="233"/>
      <c r="S969" s="234" t="e">
        <f>IF(C969="",NA(),MATCH($B969&amp;$C969,'Smelter Reference List'!$J:$J,0))</f>
        <v>#N/A</v>
      </c>
      <c r="T969" s="235"/>
      <c r="U969" s="235">
        <f t="shared" ca="1" si="30"/>
        <v>0</v>
      </c>
      <c r="V969" s="235"/>
      <c r="W969" s="235"/>
      <c r="Y969" s="228" t="str">
        <f t="shared" si="31"/>
        <v/>
      </c>
    </row>
    <row r="970" spans="1:25" s="228" customFormat="1" ht="20.399999999999999">
      <c r="A970" s="257"/>
      <c r="B970" s="232" t="str">
        <f>IF(LEN(A970)=0,"",INDEX('Smelter Reference List'!$A:$A,MATCH($A970,'Smelter Reference List'!$E:$E,0)))</f>
        <v/>
      </c>
      <c r="C970" s="297" t="str">
        <f>IF(LEN(A970)=0,"",INDEX('Smelter Reference List'!$C:$C,MATCH($A970,'Smelter Reference List'!$E:$E,0)))</f>
        <v/>
      </c>
      <c r="D970" s="161" t="str">
        <f ca="1">IF(ISERROR($S970),"",OFFSET('Smelter Reference List'!$C$4,$S970-4,0)&amp;"")</f>
        <v/>
      </c>
      <c r="E970" s="161" t="str">
        <f ca="1">IF(ISERROR($S970),"",OFFSET('Smelter Reference List'!$D$4,$S970-4,0)&amp;"")</f>
        <v/>
      </c>
      <c r="F970" s="161" t="str">
        <f ca="1">IF(ISERROR($S970),"",OFFSET('Smelter Reference List'!$E$4,$S970-4,0))</f>
        <v/>
      </c>
      <c r="G970" s="161" t="str">
        <f ca="1">IF(C970=$U$4,"Enter smelter details", IF(ISERROR($S970),"",OFFSET('Smelter Reference List'!$F$4,$S970-4,0)))</f>
        <v/>
      </c>
      <c r="H970" s="247" t="str">
        <f ca="1">IF(ISERROR($S970),"",OFFSET('Smelter Reference List'!$G$4,$S970-4,0))</f>
        <v/>
      </c>
      <c r="I970" s="248" t="str">
        <f ca="1">IF(ISERROR($S970),"",OFFSET('Smelter Reference List'!$H$4,$S970-4,0))</f>
        <v/>
      </c>
      <c r="J970" s="248" t="str">
        <f ca="1">IF(ISERROR($S970),"",OFFSET('Smelter Reference List'!$I$4,$S970-4,0))</f>
        <v/>
      </c>
      <c r="K970" s="245"/>
      <c r="L970" s="245"/>
      <c r="M970" s="245"/>
      <c r="N970" s="245"/>
      <c r="O970" s="245"/>
      <c r="P970" s="245"/>
      <c r="Q970" s="246"/>
      <c r="R970" s="233"/>
      <c r="S970" s="234" t="e">
        <f>IF(C970="",NA(),MATCH($B970&amp;$C970,'Smelter Reference List'!$J:$J,0))</f>
        <v>#N/A</v>
      </c>
      <c r="T970" s="235"/>
      <c r="U970" s="235">
        <f t="shared" ca="1" si="30"/>
        <v>0</v>
      </c>
      <c r="V970" s="235"/>
      <c r="W970" s="235"/>
      <c r="Y970" s="228" t="str">
        <f t="shared" si="31"/>
        <v/>
      </c>
    </row>
    <row r="971" spans="1:25" s="228" customFormat="1" ht="20.399999999999999">
      <c r="A971" s="257"/>
      <c r="B971" s="232" t="str">
        <f>IF(LEN(A971)=0,"",INDEX('Smelter Reference List'!$A:$A,MATCH($A971,'Smelter Reference List'!$E:$E,0)))</f>
        <v/>
      </c>
      <c r="C971" s="297" t="str">
        <f>IF(LEN(A971)=0,"",INDEX('Smelter Reference List'!$C:$C,MATCH($A971,'Smelter Reference List'!$E:$E,0)))</f>
        <v/>
      </c>
      <c r="D971" s="161" t="str">
        <f ca="1">IF(ISERROR($S971),"",OFFSET('Smelter Reference List'!$C$4,$S971-4,0)&amp;"")</f>
        <v/>
      </c>
      <c r="E971" s="161" t="str">
        <f ca="1">IF(ISERROR($S971),"",OFFSET('Smelter Reference List'!$D$4,$S971-4,0)&amp;"")</f>
        <v/>
      </c>
      <c r="F971" s="161" t="str">
        <f ca="1">IF(ISERROR($S971),"",OFFSET('Smelter Reference List'!$E$4,$S971-4,0))</f>
        <v/>
      </c>
      <c r="G971" s="161" t="str">
        <f ca="1">IF(C971=$U$4,"Enter smelter details", IF(ISERROR($S971),"",OFFSET('Smelter Reference List'!$F$4,$S971-4,0)))</f>
        <v/>
      </c>
      <c r="H971" s="247" t="str">
        <f ca="1">IF(ISERROR($S971),"",OFFSET('Smelter Reference List'!$G$4,$S971-4,0))</f>
        <v/>
      </c>
      <c r="I971" s="248" t="str">
        <f ca="1">IF(ISERROR($S971),"",OFFSET('Smelter Reference List'!$H$4,$S971-4,0))</f>
        <v/>
      </c>
      <c r="J971" s="248" t="str">
        <f ca="1">IF(ISERROR($S971),"",OFFSET('Smelter Reference List'!$I$4,$S971-4,0))</f>
        <v/>
      </c>
      <c r="K971" s="245"/>
      <c r="L971" s="245"/>
      <c r="M971" s="245"/>
      <c r="N971" s="245"/>
      <c r="O971" s="245"/>
      <c r="P971" s="245"/>
      <c r="Q971" s="246"/>
      <c r="R971" s="233"/>
      <c r="S971" s="234" t="e">
        <f>IF(C971="",NA(),MATCH($B971&amp;$C971,'Smelter Reference List'!$J:$J,0))</f>
        <v>#N/A</v>
      </c>
      <c r="T971" s="235"/>
      <c r="U971" s="235">
        <f t="shared" ca="1" si="30"/>
        <v>0</v>
      </c>
      <c r="V971" s="235"/>
      <c r="W971" s="235"/>
      <c r="Y971" s="228" t="str">
        <f t="shared" si="31"/>
        <v/>
      </c>
    </row>
    <row r="972" spans="1:25" s="228" customFormat="1" ht="20.399999999999999">
      <c r="A972" s="257"/>
      <c r="B972" s="232" t="str">
        <f>IF(LEN(A972)=0,"",INDEX('Smelter Reference List'!$A:$A,MATCH($A972,'Smelter Reference List'!$E:$E,0)))</f>
        <v/>
      </c>
      <c r="C972" s="297" t="str">
        <f>IF(LEN(A972)=0,"",INDEX('Smelter Reference List'!$C:$C,MATCH($A972,'Smelter Reference List'!$E:$E,0)))</f>
        <v/>
      </c>
      <c r="D972" s="161" t="str">
        <f ca="1">IF(ISERROR($S972),"",OFFSET('Smelter Reference List'!$C$4,$S972-4,0)&amp;"")</f>
        <v/>
      </c>
      <c r="E972" s="161" t="str">
        <f ca="1">IF(ISERROR($S972),"",OFFSET('Smelter Reference List'!$D$4,$S972-4,0)&amp;"")</f>
        <v/>
      </c>
      <c r="F972" s="161" t="str">
        <f ca="1">IF(ISERROR($S972),"",OFFSET('Smelter Reference List'!$E$4,$S972-4,0))</f>
        <v/>
      </c>
      <c r="G972" s="161" t="str">
        <f ca="1">IF(C972=$U$4,"Enter smelter details", IF(ISERROR($S972),"",OFFSET('Smelter Reference List'!$F$4,$S972-4,0)))</f>
        <v/>
      </c>
      <c r="H972" s="247" t="str">
        <f ca="1">IF(ISERROR($S972),"",OFFSET('Smelter Reference List'!$G$4,$S972-4,0))</f>
        <v/>
      </c>
      <c r="I972" s="248" t="str">
        <f ca="1">IF(ISERROR($S972),"",OFFSET('Smelter Reference List'!$H$4,$S972-4,0))</f>
        <v/>
      </c>
      <c r="J972" s="248" t="str">
        <f ca="1">IF(ISERROR($S972),"",OFFSET('Smelter Reference List'!$I$4,$S972-4,0))</f>
        <v/>
      </c>
      <c r="K972" s="245"/>
      <c r="L972" s="245"/>
      <c r="M972" s="245"/>
      <c r="N972" s="245"/>
      <c r="O972" s="245"/>
      <c r="P972" s="245"/>
      <c r="Q972" s="246"/>
      <c r="R972" s="233"/>
      <c r="S972" s="234" t="e">
        <f>IF(C972="",NA(),MATCH($B972&amp;$C972,'Smelter Reference List'!$J:$J,0))</f>
        <v>#N/A</v>
      </c>
      <c r="T972" s="235"/>
      <c r="U972" s="235">
        <f t="shared" ca="1" si="30"/>
        <v>0</v>
      </c>
      <c r="V972" s="235"/>
      <c r="W972" s="235"/>
      <c r="Y972" s="228" t="str">
        <f t="shared" si="31"/>
        <v/>
      </c>
    </row>
    <row r="973" spans="1:25" s="228" customFormat="1" ht="20.399999999999999">
      <c r="A973" s="257"/>
      <c r="B973" s="232" t="str">
        <f>IF(LEN(A973)=0,"",INDEX('Smelter Reference List'!$A:$A,MATCH($A973,'Smelter Reference List'!$E:$E,0)))</f>
        <v/>
      </c>
      <c r="C973" s="297" t="str">
        <f>IF(LEN(A973)=0,"",INDEX('Smelter Reference List'!$C:$C,MATCH($A973,'Smelter Reference List'!$E:$E,0)))</f>
        <v/>
      </c>
      <c r="D973" s="161" t="str">
        <f ca="1">IF(ISERROR($S973),"",OFFSET('Smelter Reference List'!$C$4,$S973-4,0)&amp;"")</f>
        <v/>
      </c>
      <c r="E973" s="161" t="str">
        <f ca="1">IF(ISERROR($S973),"",OFFSET('Smelter Reference List'!$D$4,$S973-4,0)&amp;"")</f>
        <v/>
      </c>
      <c r="F973" s="161" t="str">
        <f ca="1">IF(ISERROR($S973),"",OFFSET('Smelter Reference List'!$E$4,$S973-4,0))</f>
        <v/>
      </c>
      <c r="G973" s="161" t="str">
        <f ca="1">IF(C973=$U$4,"Enter smelter details", IF(ISERROR($S973),"",OFFSET('Smelter Reference List'!$F$4,$S973-4,0)))</f>
        <v/>
      </c>
      <c r="H973" s="247" t="str">
        <f ca="1">IF(ISERROR($S973),"",OFFSET('Smelter Reference List'!$G$4,$S973-4,0))</f>
        <v/>
      </c>
      <c r="I973" s="248" t="str">
        <f ca="1">IF(ISERROR($S973),"",OFFSET('Smelter Reference List'!$H$4,$S973-4,0))</f>
        <v/>
      </c>
      <c r="J973" s="248" t="str">
        <f ca="1">IF(ISERROR($S973),"",OFFSET('Smelter Reference List'!$I$4,$S973-4,0))</f>
        <v/>
      </c>
      <c r="K973" s="245"/>
      <c r="L973" s="245"/>
      <c r="M973" s="245"/>
      <c r="N973" s="245"/>
      <c r="O973" s="245"/>
      <c r="P973" s="245"/>
      <c r="Q973" s="246"/>
      <c r="R973" s="233"/>
      <c r="S973" s="234" t="e">
        <f>IF(C973="",NA(),MATCH($B973&amp;$C973,'Smelter Reference List'!$J:$J,0))</f>
        <v>#N/A</v>
      </c>
      <c r="T973" s="235"/>
      <c r="U973" s="235">
        <f t="shared" ca="1" si="30"/>
        <v>0</v>
      </c>
      <c r="V973" s="235"/>
      <c r="W973" s="235"/>
      <c r="Y973" s="228" t="str">
        <f t="shared" si="31"/>
        <v/>
      </c>
    </row>
    <row r="974" spans="1:25" s="228" customFormat="1" ht="20.399999999999999">
      <c r="A974" s="257"/>
      <c r="B974" s="232" t="str">
        <f>IF(LEN(A974)=0,"",INDEX('Smelter Reference List'!$A:$A,MATCH($A974,'Smelter Reference List'!$E:$E,0)))</f>
        <v/>
      </c>
      <c r="C974" s="297" t="str">
        <f>IF(LEN(A974)=0,"",INDEX('Smelter Reference List'!$C:$C,MATCH($A974,'Smelter Reference List'!$E:$E,0)))</f>
        <v/>
      </c>
      <c r="D974" s="161" t="str">
        <f ca="1">IF(ISERROR($S974),"",OFFSET('Smelter Reference List'!$C$4,$S974-4,0)&amp;"")</f>
        <v/>
      </c>
      <c r="E974" s="161" t="str">
        <f ca="1">IF(ISERROR($S974),"",OFFSET('Smelter Reference List'!$D$4,$S974-4,0)&amp;"")</f>
        <v/>
      </c>
      <c r="F974" s="161" t="str">
        <f ca="1">IF(ISERROR($S974),"",OFFSET('Smelter Reference List'!$E$4,$S974-4,0))</f>
        <v/>
      </c>
      <c r="G974" s="161" t="str">
        <f ca="1">IF(C974=$U$4,"Enter smelter details", IF(ISERROR($S974),"",OFFSET('Smelter Reference List'!$F$4,$S974-4,0)))</f>
        <v/>
      </c>
      <c r="H974" s="247" t="str">
        <f ca="1">IF(ISERROR($S974),"",OFFSET('Smelter Reference List'!$G$4,$S974-4,0))</f>
        <v/>
      </c>
      <c r="I974" s="248" t="str">
        <f ca="1">IF(ISERROR($S974),"",OFFSET('Smelter Reference List'!$H$4,$S974-4,0))</f>
        <v/>
      </c>
      <c r="J974" s="248" t="str">
        <f ca="1">IF(ISERROR($S974),"",OFFSET('Smelter Reference List'!$I$4,$S974-4,0))</f>
        <v/>
      </c>
      <c r="K974" s="245"/>
      <c r="L974" s="245"/>
      <c r="M974" s="245"/>
      <c r="N974" s="245"/>
      <c r="O974" s="245"/>
      <c r="P974" s="245"/>
      <c r="Q974" s="246"/>
      <c r="R974" s="233"/>
      <c r="S974" s="234" t="e">
        <f>IF(C974="",NA(),MATCH($B974&amp;$C974,'Smelter Reference List'!$J:$J,0))</f>
        <v>#N/A</v>
      </c>
      <c r="T974" s="235"/>
      <c r="U974" s="235">
        <f t="shared" ca="1" si="30"/>
        <v>0</v>
      </c>
      <c r="V974" s="235"/>
      <c r="W974" s="235"/>
      <c r="Y974" s="228" t="str">
        <f t="shared" si="31"/>
        <v/>
      </c>
    </row>
    <row r="975" spans="1:25" s="228" customFormat="1" ht="20.399999999999999">
      <c r="A975" s="257"/>
      <c r="B975" s="232" t="str">
        <f>IF(LEN(A975)=0,"",INDEX('Smelter Reference List'!$A:$A,MATCH($A975,'Smelter Reference List'!$E:$E,0)))</f>
        <v/>
      </c>
      <c r="C975" s="297" t="str">
        <f>IF(LEN(A975)=0,"",INDEX('Smelter Reference List'!$C:$C,MATCH($A975,'Smelter Reference List'!$E:$E,0)))</f>
        <v/>
      </c>
      <c r="D975" s="161" t="str">
        <f ca="1">IF(ISERROR($S975),"",OFFSET('Smelter Reference List'!$C$4,$S975-4,0)&amp;"")</f>
        <v/>
      </c>
      <c r="E975" s="161" t="str">
        <f ca="1">IF(ISERROR($S975),"",OFFSET('Smelter Reference List'!$D$4,$S975-4,0)&amp;"")</f>
        <v/>
      </c>
      <c r="F975" s="161" t="str">
        <f ca="1">IF(ISERROR($S975),"",OFFSET('Smelter Reference List'!$E$4,$S975-4,0))</f>
        <v/>
      </c>
      <c r="G975" s="161" t="str">
        <f ca="1">IF(C975=$U$4,"Enter smelter details", IF(ISERROR($S975),"",OFFSET('Smelter Reference List'!$F$4,$S975-4,0)))</f>
        <v/>
      </c>
      <c r="H975" s="247" t="str">
        <f ca="1">IF(ISERROR($S975),"",OFFSET('Smelter Reference List'!$G$4,$S975-4,0))</f>
        <v/>
      </c>
      <c r="I975" s="248" t="str">
        <f ca="1">IF(ISERROR($S975),"",OFFSET('Smelter Reference List'!$H$4,$S975-4,0))</f>
        <v/>
      </c>
      <c r="J975" s="248" t="str">
        <f ca="1">IF(ISERROR($S975),"",OFFSET('Smelter Reference List'!$I$4,$S975-4,0))</f>
        <v/>
      </c>
      <c r="K975" s="245"/>
      <c r="L975" s="245"/>
      <c r="M975" s="245"/>
      <c r="N975" s="245"/>
      <c r="O975" s="245"/>
      <c r="P975" s="245"/>
      <c r="Q975" s="246"/>
      <c r="R975" s="233"/>
      <c r="S975" s="234" t="e">
        <f>IF(C975="",NA(),MATCH($B975&amp;$C975,'Smelter Reference List'!$J:$J,0))</f>
        <v>#N/A</v>
      </c>
      <c r="T975" s="235"/>
      <c r="U975" s="235">
        <f t="shared" ca="1" si="30"/>
        <v>0</v>
      </c>
      <c r="V975" s="235"/>
      <c r="W975" s="235"/>
      <c r="Y975" s="228" t="str">
        <f t="shared" si="31"/>
        <v/>
      </c>
    </row>
    <row r="976" spans="1:25" s="228" customFormat="1" ht="20.399999999999999">
      <c r="A976" s="257"/>
      <c r="B976" s="232" t="str">
        <f>IF(LEN(A976)=0,"",INDEX('Smelter Reference List'!$A:$A,MATCH($A976,'Smelter Reference List'!$E:$E,0)))</f>
        <v/>
      </c>
      <c r="C976" s="297" t="str">
        <f>IF(LEN(A976)=0,"",INDEX('Smelter Reference List'!$C:$C,MATCH($A976,'Smelter Reference List'!$E:$E,0)))</f>
        <v/>
      </c>
      <c r="D976" s="161" t="str">
        <f ca="1">IF(ISERROR($S976),"",OFFSET('Smelter Reference List'!$C$4,$S976-4,0)&amp;"")</f>
        <v/>
      </c>
      <c r="E976" s="161" t="str">
        <f ca="1">IF(ISERROR($S976),"",OFFSET('Smelter Reference List'!$D$4,$S976-4,0)&amp;"")</f>
        <v/>
      </c>
      <c r="F976" s="161" t="str">
        <f ca="1">IF(ISERROR($S976),"",OFFSET('Smelter Reference List'!$E$4,$S976-4,0))</f>
        <v/>
      </c>
      <c r="G976" s="161" t="str">
        <f ca="1">IF(C976=$U$4,"Enter smelter details", IF(ISERROR($S976),"",OFFSET('Smelter Reference List'!$F$4,$S976-4,0)))</f>
        <v/>
      </c>
      <c r="H976" s="247" t="str">
        <f ca="1">IF(ISERROR($S976),"",OFFSET('Smelter Reference List'!$G$4,$S976-4,0))</f>
        <v/>
      </c>
      <c r="I976" s="248" t="str">
        <f ca="1">IF(ISERROR($S976),"",OFFSET('Smelter Reference List'!$H$4,$S976-4,0))</f>
        <v/>
      </c>
      <c r="J976" s="248" t="str">
        <f ca="1">IF(ISERROR($S976),"",OFFSET('Smelter Reference List'!$I$4,$S976-4,0))</f>
        <v/>
      </c>
      <c r="K976" s="245"/>
      <c r="L976" s="245"/>
      <c r="M976" s="245"/>
      <c r="N976" s="245"/>
      <c r="O976" s="245"/>
      <c r="P976" s="245"/>
      <c r="Q976" s="246"/>
      <c r="R976" s="233"/>
      <c r="S976" s="234" t="e">
        <f>IF(C976="",NA(),MATCH($B976&amp;$C976,'Smelter Reference List'!$J:$J,0))</f>
        <v>#N/A</v>
      </c>
      <c r="T976" s="235"/>
      <c r="U976" s="235">
        <f t="shared" ca="1" si="30"/>
        <v>0</v>
      </c>
      <c r="V976" s="235"/>
      <c r="W976" s="235"/>
      <c r="Y976" s="228" t="str">
        <f t="shared" si="31"/>
        <v/>
      </c>
    </row>
    <row r="977" spans="1:25" s="228" customFormat="1" ht="20.399999999999999">
      <c r="A977" s="257"/>
      <c r="B977" s="232" t="str">
        <f>IF(LEN(A977)=0,"",INDEX('Smelter Reference List'!$A:$A,MATCH($A977,'Smelter Reference List'!$E:$E,0)))</f>
        <v/>
      </c>
      <c r="C977" s="297" t="str">
        <f>IF(LEN(A977)=0,"",INDEX('Smelter Reference List'!$C:$C,MATCH($A977,'Smelter Reference List'!$E:$E,0)))</f>
        <v/>
      </c>
      <c r="D977" s="161" t="str">
        <f ca="1">IF(ISERROR($S977),"",OFFSET('Smelter Reference List'!$C$4,$S977-4,0)&amp;"")</f>
        <v/>
      </c>
      <c r="E977" s="161" t="str">
        <f ca="1">IF(ISERROR($S977),"",OFFSET('Smelter Reference List'!$D$4,$S977-4,0)&amp;"")</f>
        <v/>
      </c>
      <c r="F977" s="161" t="str">
        <f ca="1">IF(ISERROR($S977),"",OFFSET('Smelter Reference List'!$E$4,$S977-4,0))</f>
        <v/>
      </c>
      <c r="G977" s="161" t="str">
        <f ca="1">IF(C977=$U$4,"Enter smelter details", IF(ISERROR($S977),"",OFFSET('Smelter Reference List'!$F$4,$S977-4,0)))</f>
        <v/>
      </c>
      <c r="H977" s="247" t="str">
        <f ca="1">IF(ISERROR($S977),"",OFFSET('Smelter Reference List'!$G$4,$S977-4,0))</f>
        <v/>
      </c>
      <c r="I977" s="248" t="str">
        <f ca="1">IF(ISERROR($S977),"",OFFSET('Smelter Reference List'!$H$4,$S977-4,0))</f>
        <v/>
      </c>
      <c r="J977" s="248" t="str">
        <f ca="1">IF(ISERROR($S977),"",OFFSET('Smelter Reference List'!$I$4,$S977-4,0))</f>
        <v/>
      </c>
      <c r="K977" s="245"/>
      <c r="L977" s="245"/>
      <c r="M977" s="245"/>
      <c r="N977" s="245"/>
      <c r="O977" s="245"/>
      <c r="P977" s="245"/>
      <c r="Q977" s="246"/>
      <c r="R977" s="233"/>
      <c r="S977" s="234" t="e">
        <f>IF(C977="",NA(),MATCH($B977&amp;$C977,'Smelter Reference List'!$J:$J,0))</f>
        <v>#N/A</v>
      </c>
      <c r="T977" s="235"/>
      <c r="U977" s="235">
        <f t="shared" ca="1" si="30"/>
        <v>0</v>
      </c>
      <c r="V977" s="235"/>
      <c r="W977" s="235"/>
      <c r="Y977" s="228" t="str">
        <f t="shared" si="31"/>
        <v/>
      </c>
    </row>
    <row r="978" spans="1:25" s="228" customFormat="1" ht="20.399999999999999">
      <c r="A978" s="257"/>
      <c r="B978" s="232" t="str">
        <f>IF(LEN(A978)=0,"",INDEX('Smelter Reference List'!$A:$A,MATCH($A978,'Smelter Reference List'!$E:$E,0)))</f>
        <v/>
      </c>
      <c r="C978" s="297" t="str">
        <f>IF(LEN(A978)=0,"",INDEX('Smelter Reference List'!$C:$C,MATCH($A978,'Smelter Reference List'!$E:$E,0)))</f>
        <v/>
      </c>
      <c r="D978" s="161" t="str">
        <f ca="1">IF(ISERROR($S978),"",OFFSET('Smelter Reference List'!$C$4,$S978-4,0)&amp;"")</f>
        <v/>
      </c>
      <c r="E978" s="161" t="str">
        <f ca="1">IF(ISERROR($S978),"",OFFSET('Smelter Reference List'!$D$4,$S978-4,0)&amp;"")</f>
        <v/>
      </c>
      <c r="F978" s="161" t="str">
        <f ca="1">IF(ISERROR($S978),"",OFFSET('Smelter Reference List'!$E$4,$S978-4,0))</f>
        <v/>
      </c>
      <c r="G978" s="161" t="str">
        <f ca="1">IF(C978=$U$4,"Enter smelter details", IF(ISERROR($S978),"",OFFSET('Smelter Reference List'!$F$4,$S978-4,0)))</f>
        <v/>
      </c>
      <c r="H978" s="247" t="str">
        <f ca="1">IF(ISERROR($S978),"",OFFSET('Smelter Reference List'!$G$4,$S978-4,0))</f>
        <v/>
      </c>
      <c r="I978" s="248" t="str">
        <f ca="1">IF(ISERROR($S978),"",OFFSET('Smelter Reference List'!$H$4,$S978-4,0))</f>
        <v/>
      </c>
      <c r="J978" s="248" t="str">
        <f ca="1">IF(ISERROR($S978),"",OFFSET('Smelter Reference List'!$I$4,$S978-4,0))</f>
        <v/>
      </c>
      <c r="K978" s="245"/>
      <c r="L978" s="245"/>
      <c r="M978" s="245"/>
      <c r="N978" s="245"/>
      <c r="O978" s="245"/>
      <c r="P978" s="245"/>
      <c r="Q978" s="246"/>
      <c r="R978" s="233"/>
      <c r="S978" s="234" t="e">
        <f>IF(C978="",NA(),MATCH($B978&amp;$C978,'Smelter Reference List'!$J:$J,0))</f>
        <v>#N/A</v>
      </c>
      <c r="T978" s="235"/>
      <c r="U978" s="235">
        <f t="shared" ca="1" si="30"/>
        <v>0</v>
      </c>
      <c r="V978" s="235"/>
      <c r="W978" s="235"/>
      <c r="Y978" s="228" t="str">
        <f t="shared" si="31"/>
        <v/>
      </c>
    </row>
    <row r="979" spans="1:25" s="228" customFormat="1" ht="20.399999999999999">
      <c r="A979" s="257"/>
      <c r="B979" s="232" t="str">
        <f>IF(LEN(A979)=0,"",INDEX('Smelter Reference List'!$A:$A,MATCH($A979,'Smelter Reference List'!$E:$E,0)))</f>
        <v/>
      </c>
      <c r="C979" s="297" t="str">
        <f>IF(LEN(A979)=0,"",INDEX('Smelter Reference List'!$C:$C,MATCH($A979,'Smelter Reference List'!$E:$E,0)))</f>
        <v/>
      </c>
      <c r="D979" s="161" t="str">
        <f ca="1">IF(ISERROR($S979),"",OFFSET('Smelter Reference List'!$C$4,$S979-4,0)&amp;"")</f>
        <v/>
      </c>
      <c r="E979" s="161" t="str">
        <f ca="1">IF(ISERROR($S979),"",OFFSET('Smelter Reference List'!$D$4,$S979-4,0)&amp;"")</f>
        <v/>
      </c>
      <c r="F979" s="161" t="str">
        <f ca="1">IF(ISERROR($S979),"",OFFSET('Smelter Reference List'!$E$4,$S979-4,0))</f>
        <v/>
      </c>
      <c r="G979" s="161" t="str">
        <f ca="1">IF(C979=$U$4,"Enter smelter details", IF(ISERROR($S979),"",OFFSET('Smelter Reference List'!$F$4,$S979-4,0)))</f>
        <v/>
      </c>
      <c r="H979" s="247" t="str">
        <f ca="1">IF(ISERROR($S979),"",OFFSET('Smelter Reference List'!$G$4,$S979-4,0))</f>
        <v/>
      </c>
      <c r="I979" s="248" t="str">
        <f ca="1">IF(ISERROR($S979),"",OFFSET('Smelter Reference List'!$H$4,$S979-4,0))</f>
        <v/>
      </c>
      <c r="J979" s="248" t="str">
        <f ca="1">IF(ISERROR($S979),"",OFFSET('Smelter Reference List'!$I$4,$S979-4,0))</f>
        <v/>
      </c>
      <c r="K979" s="245"/>
      <c r="L979" s="245"/>
      <c r="M979" s="245"/>
      <c r="N979" s="245"/>
      <c r="O979" s="245"/>
      <c r="P979" s="245"/>
      <c r="Q979" s="246"/>
      <c r="R979" s="233"/>
      <c r="S979" s="234" t="e">
        <f>IF(C979="",NA(),MATCH($B979&amp;$C979,'Smelter Reference List'!$J:$J,0))</f>
        <v>#N/A</v>
      </c>
      <c r="T979" s="235"/>
      <c r="U979" s="235">
        <f t="shared" ca="1" si="30"/>
        <v>0</v>
      </c>
      <c r="V979" s="235"/>
      <c r="W979" s="235"/>
      <c r="Y979" s="228" t="str">
        <f t="shared" si="31"/>
        <v/>
      </c>
    </row>
    <row r="980" spans="1:25" s="228" customFormat="1" ht="20.399999999999999">
      <c r="A980" s="257"/>
      <c r="B980" s="232" t="str">
        <f>IF(LEN(A980)=0,"",INDEX('Smelter Reference List'!$A:$A,MATCH($A980,'Smelter Reference List'!$E:$E,0)))</f>
        <v/>
      </c>
      <c r="C980" s="297" t="str">
        <f>IF(LEN(A980)=0,"",INDEX('Smelter Reference List'!$C:$C,MATCH($A980,'Smelter Reference List'!$E:$E,0)))</f>
        <v/>
      </c>
      <c r="D980" s="161" t="str">
        <f ca="1">IF(ISERROR($S980),"",OFFSET('Smelter Reference List'!$C$4,$S980-4,0)&amp;"")</f>
        <v/>
      </c>
      <c r="E980" s="161" t="str">
        <f ca="1">IF(ISERROR($S980),"",OFFSET('Smelter Reference List'!$D$4,$S980-4,0)&amp;"")</f>
        <v/>
      </c>
      <c r="F980" s="161" t="str">
        <f ca="1">IF(ISERROR($S980),"",OFFSET('Smelter Reference List'!$E$4,$S980-4,0))</f>
        <v/>
      </c>
      <c r="G980" s="161" t="str">
        <f ca="1">IF(C980=$U$4,"Enter smelter details", IF(ISERROR($S980),"",OFFSET('Smelter Reference List'!$F$4,$S980-4,0)))</f>
        <v/>
      </c>
      <c r="H980" s="247" t="str">
        <f ca="1">IF(ISERROR($S980),"",OFFSET('Smelter Reference List'!$G$4,$S980-4,0))</f>
        <v/>
      </c>
      <c r="I980" s="248" t="str">
        <f ca="1">IF(ISERROR($S980),"",OFFSET('Smelter Reference List'!$H$4,$S980-4,0))</f>
        <v/>
      </c>
      <c r="J980" s="248" t="str">
        <f ca="1">IF(ISERROR($S980),"",OFFSET('Smelter Reference List'!$I$4,$S980-4,0))</f>
        <v/>
      </c>
      <c r="K980" s="245"/>
      <c r="L980" s="245"/>
      <c r="M980" s="245"/>
      <c r="N980" s="245"/>
      <c r="O980" s="245"/>
      <c r="P980" s="245"/>
      <c r="Q980" s="246"/>
      <c r="R980" s="233"/>
      <c r="S980" s="234" t="e">
        <f>IF(C980="",NA(),MATCH($B980&amp;$C980,'Smelter Reference List'!$J:$J,0))</f>
        <v>#N/A</v>
      </c>
      <c r="T980" s="235"/>
      <c r="U980" s="235">
        <f t="shared" ca="1" si="30"/>
        <v>0</v>
      </c>
      <c r="V980" s="235"/>
      <c r="W980" s="235"/>
      <c r="Y980" s="228" t="str">
        <f t="shared" si="31"/>
        <v/>
      </c>
    </row>
    <row r="981" spans="1:25" s="228" customFormat="1" ht="20.399999999999999">
      <c r="A981" s="257"/>
      <c r="B981" s="232" t="str">
        <f>IF(LEN(A981)=0,"",INDEX('Smelter Reference List'!$A:$A,MATCH($A981,'Smelter Reference List'!$E:$E,0)))</f>
        <v/>
      </c>
      <c r="C981" s="297" t="str">
        <f>IF(LEN(A981)=0,"",INDEX('Smelter Reference List'!$C:$C,MATCH($A981,'Smelter Reference List'!$E:$E,0)))</f>
        <v/>
      </c>
      <c r="D981" s="161" t="str">
        <f ca="1">IF(ISERROR($S981),"",OFFSET('Smelter Reference List'!$C$4,$S981-4,0)&amp;"")</f>
        <v/>
      </c>
      <c r="E981" s="161" t="str">
        <f ca="1">IF(ISERROR($S981),"",OFFSET('Smelter Reference List'!$D$4,$S981-4,0)&amp;"")</f>
        <v/>
      </c>
      <c r="F981" s="161" t="str">
        <f ca="1">IF(ISERROR($S981),"",OFFSET('Smelter Reference List'!$E$4,$S981-4,0))</f>
        <v/>
      </c>
      <c r="G981" s="161" t="str">
        <f ca="1">IF(C981=$U$4,"Enter smelter details", IF(ISERROR($S981),"",OFFSET('Smelter Reference List'!$F$4,$S981-4,0)))</f>
        <v/>
      </c>
      <c r="H981" s="247" t="str">
        <f ca="1">IF(ISERROR($S981),"",OFFSET('Smelter Reference List'!$G$4,$S981-4,0))</f>
        <v/>
      </c>
      <c r="I981" s="248" t="str">
        <f ca="1">IF(ISERROR($S981),"",OFFSET('Smelter Reference List'!$H$4,$S981-4,0))</f>
        <v/>
      </c>
      <c r="J981" s="248" t="str">
        <f ca="1">IF(ISERROR($S981),"",OFFSET('Smelter Reference List'!$I$4,$S981-4,0))</f>
        <v/>
      </c>
      <c r="K981" s="245"/>
      <c r="L981" s="245"/>
      <c r="M981" s="245"/>
      <c r="N981" s="245"/>
      <c r="O981" s="245"/>
      <c r="P981" s="245"/>
      <c r="Q981" s="246"/>
      <c r="R981" s="233"/>
      <c r="S981" s="234" t="e">
        <f>IF(C981="",NA(),MATCH($B981&amp;$C981,'Smelter Reference List'!$J:$J,0))</f>
        <v>#N/A</v>
      </c>
      <c r="T981" s="235"/>
      <c r="U981" s="235">
        <f t="shared" ca="1" si="30"/>
        <v>0</v>
      </c>
      <c r="V981" s="235"/>
      <c r="W981" s="235"/>
      <c r="Y981" s="228" t="str">
        <f t="shared" si="31"/>
        <v/>
      </c>
    </row>
    <row r="982" spans="1:25" s="228" customFormat="1" ht="20.399999999999999">
      <c r="A982" s="257"/>
      <c r="B982" s="232" t="str">
        <f>IF(LEN(A982)=0,"",INDEX('Smelter Reference List'!$A:$A,MATCH($A982,'Smelter Reference List'!$E:$E,0)))</f>
        <v/>
      </c>
      <c r="C982" s="297" t="str">
        <f>IF(LEN(A982)=0,"",INDEX('Smelter Reference List'!$C:$C,MATCH($A982,'Smelter Reference List'!$E:$E,0)))</f>
        <v/>
      </c>
      <c r="D982" s="161" t="str">
        <f ca="1">IF(ISERROR($S982),"",OFFSET('Smelter Reference List'!$C$4,$S982-4,0)&amp;"")</f>
        <v/>
      </c>
      <c r="E982" s="161" t="str">
        <f ca="1">IF(ISERROR($S982),"",OFFSET('Smelter Reference List'!$D$4,$S982-4,0)&amp;"")</f>
        <v/>
      </c>
      <c r="F982" s="161" t="str">
        <f ca="1">IF(ISERROR($S982),"",OFFSET('Smelter Reference List'!$E$4,$S982-4,0))</f>
        <v/>
      </c>
      <c r="G982" s="161" t="str">
        <f ca="1">IF(C982=$U$4,"Enter smelter details", IF(ISERROR($S982),"",OFFSET('Smelter Reference List'!$F$4,$S982-4,0)))</f>
        <v/>
      </c>
      <c r="H982" s="247" t="str">
        <f ca="1">IF(ISERROR($S982),"",OFFSET('Smelter Reference List'!$G$4,$S982-4,0))</f>
        <v/>
      </c>
      <c r="I982" s="248" t="str">
        <f ca="1">IF(ISERROR($S982),"",OFFSET('Smelter Reference List'!$H$4,$S982-4,0))</f>
        <v/>
      </c>
      <c r="J982" s="248" t="str">
        <f ca="1">IF(ISERROR($S982),"",OFFSET('Smelter Reference List'!$I$4,$S982-4,0))</f>
        <v/>
      </c>
      <c r="K982" s="245"/>
      <c r="L982" s="245"/>
      <c r="M982" s="245"/>
      <c r="N982" s="245"/>
      <c r="O982" s="245"/>
      <c r="P982" s="245"/>
      <c r="Q982" s="246"/>
      <c r="R982" s="233"/>
      <c r="S982" s="234" t="e">
        <f>IF(C982="",NA(),MATCH($B982&amp;$C982,'Smelter Reference List'!$J:$J,0))</f>
        <v>#N/A</v>
      </c>
      <c r="T982" s="235"/>
      <c r="U982" s="235">
        <f t="shared" ca="1" si="30"/>
        <v>0</v>
      </c>
      <c r="V982" s="235"/>
      <c r="W982" s="235"/>
      <c r="Y982" s="228" t="str">
        <f t="shared" si="31"/>
        <v/>
      </c>
    </row>
    <row r="983" spans="1:25" s="228" customFormat="1" ht="20.399999999999999">
      <c r="A983" s="257"/>
      <c r="B983" s="232" t="str">
        <f>IF(LEN(A983)=0,"",INDEX('Smelter Reference List'!$A:$A,MATCH($A983,'Smelter Reference List'!$E:$E,0)))</f>
        <v/>
      </c>
      <c r="C983" s="297" t="str">
        <f>IF(LEN(A983)=0,"",INDEX('Smelter Reference List'!$C:$C,MATCH($A983,'Smelter Reference List'!$E:$E,0)))</f>
        <v/>
      </c>
      <c r="D983" s="161" t="str">
        <f ca="1">IF(ISERROR($S983),"",OFFSET('Smelter Reference List'!$C$4,$S983-4,0)&amp;"")</f>
        <v/>
      </c>
      <c r="E983" s="161" t="str">
        <f ca="1">IF(ISERROR($S983),"",OFFSET('Smelter Reference List'!$D$4,$S983-4,0)&amp;"")</f>
        <v/>
      </c>
      <c r="F983" s="161" t="str">
        <f ca="1">IF(ISERROR($S983),"",OFFSET('Smelter Reference List'!$E$4,$S983-4,0))</f>
        <v/>
      </c>
      <c r="G983" s="161" t="str">
        <f ca="1">IF(C983=$U$4,"Enter smelter details", IF(ISERROR($S983),"",OFFSET('Smelter Reference List'!$F$4,$S983-4,0)))</f>
        <v/>
      </c>
      <c r="H983" s="247" t="str">
        <f ca="1">IF(ISERROR($S983),"",OFFSET('Smelter Reference List'!$G$4,$S983-4,0))</f>
        <v/>
      </c>
      <c r="I983" s="248" t="str">
        <f ca="1">IF(ISERROR($S983),"",OFFSET('Smelter Reference List'!$H$4,$S983-4,0))</f>
        <v/>
      </c>
      <c r="J983" s="248" t="str">
        <f ca="1">IF(ISERROR($S983),"",OFFSET('Smelter Reference List'!$I$4,$S983-4,0))</f>
        <v/>
      </c>
      <c r="K983" s="245"/>
      <c r="L983" s="245"/>
      <c r="M983" s="245"/>
      <c r="N983" s="245"/>
      <c r="O983" s="245"/>
      <c r="P983" s="245"/>
      <c r="Q983" s="246"/>
      <c r="R983" s="233"/>
      <c r="S983" s="234" t="e">
        <f>IF(C983="",NA(),MATCH($B983&amp;$C983,'Smelter Reference List'!$J:$J,0))</f>
        <v>#N/A</v>
      </c>
      <c r="T983" s="235"/>
      <c r="U983" s="235">
        <f t="shared" ca="1" si="30"/>
        <v>0</v>
      </c>
      <c r="V983" s="235"/>
      <c r="W983" s="235"/>
      <c r="Y983" s="228" t="str">
        <f t="shared" si="31"/>
        <v/>
      </c>
    </row>
    <row r="984" spans="1:25" s="228" customFormat="1" ht="20.399999999999999">
      <c r="A984" s="257"/>
      <c r="B984" s="232" t="str">
        <f>IF(LEN(A984)=0,"",INDEX('Smelter Reference List'!$A:$A,MATCH($A984,'Smelter Reference List'!$E:$E,0)))</f>
        <v/>
      </c>
      <c r="C984" s="297" t="str">
        <f>IF(LEN(A984)=0,"",INDEX('Smelter Reference List'!$C:$C,MATCH($A984,'Smelter Reference List'!$E:$E,0)))</f>
        <v/>
      </c>
      <c r="D984" s="161" t="str">
        <f ca="1">IF(ISERROR($S984),"",OFFSET('Smelter Reference List'!$C$4,$S984-4,0)&amp;"")</f>
        <v/>
      </c>
      <c r="E984" s="161" t="str">
        <f ca="1">IF(ISERROR($S984),"",OFFSET('Smelter Reference List'!$D$4,$S984-4,0)&amp;"")</f>
        <v/>
      </c>
      <c r="F984" s="161" t="str">
        <f ca="1">IF(ISERROR($S984),"",OFFSET('Smelter Reference List'!$E$4,$S984-4,0))</f>
        <v/>
      </c>
      <c r="G984" s="161" t="str">
        <f ca="1">IF(C984=$U$4,"Enter smelter details", IF(ISERROR($S984),"",OFFSET('Smelter Reference List'!$F$4,$S984-4,0)))</f>
        <v/>
      </c>
      <c r="H984" s="247" t="str">
        <f ca="1">IF(ISERROR($S984),"",OFFSET('Smelter Reference List'!$G$4,$S984-4,0))</f>
        <v/>
      </c>
      <c r="I984" s="248" t="str">
        <f ca="1">IF(ISERROR($S984),"",OFFSET('Smelter Reference List'!$H$4,$S984-4,0))</f>
        <v/>
      </c>
      <c r="J984" s="248" t="str">
        <f ca="1">IF(ISERROR($S984),"",OFFSET('Smelter Reference List'!$I$4,$S984-4,0))</f>
        <v/>
      </c>
      <c r="K984" s="245"/>
      <c r="L984" s="245"/>
      <c r="M984" s="245"/>
      <c r="N984" s="245"/>
      <c r="O984" s="245"/>
      <c r="P984" s="245"/>
      <c r="Q984" s="246"/>
      <c r="R984" s="233"/>
      <c r="S984" s="234" t="e">
        <f>IF(C984="",NA(),MATCH($B984&amp;$C984,'Smelter Reference List'!$J:$J,0))</f>
        <v>#N/A</v>
      </c>
      <c r="T984" s="235"/>
      <c r="U984" s="235">
        <f t="shared" ca="1" si="30"/>
        <v>0</v>
      </c>
      <c r="V984" s="235"/>
      <c r="W984" s="235"/>
      <c r="Y984" s="228" t="str">
        <f t="shared" si="31"/>
        <v/>
      </c>
    </row>
    <row r="985" spans="1:25" s="228" customFormat="1" ht="20.399999999999999">
      <c r="A985" s="257"/>
      <c r="B985" s="232" t="str">
        <f>IF(LEN(A985)=0,"",INDEX('Smelter Reference List'!$A:$A,MATCH($A985,'Smelter Reference List'!$E:$E,0)))</f>
        <v/>
      </c>
      <c r="C985" s="297" t="str">
        <f>IF(LEN(A985)=0,"",INDEX('Smelter Reference List'!$C:$C,MATCH($A985,'Smelter Reference List'!$E:$E,0)))</f>
        <v/>
      </c>
      <c r="D985" s="161" t="str">
        <f ca="1">IF(ISERROR($S985),"",OFFSET('Smelter Reference List'!$C$4,$S985-4,0)&amp;"")</f>
        <v/>
      </c>
      <c r="E985" s="161" t="str">
        <f ca="1">IF(ISERROR($S985),"",OFFSET('Smelter Reference List'!$D$4,$S985-4,0)&amp;"")</f>
        <v/>
      </c>
      <c r="F985" s="161" t="str">
        <f ca="1">IF(ISERROR($S985),"",OFFSET('Smelter Reference List'!$E$4,$S985-4,0))</f>
        <v/>
      </c>
      <c r="G985" s="161" t="str">
        <f ca="1">IF(C985=$U$4,"Enter smelter details", IF(ISERROR($S985),"",OFFSET('Smelter Reference List'!$F$4,$S985-4,0)))</f>
        <v/>
      </c>
      <c r="H985" s="247" t="str">
        <f ca="1">IF(ISERROR($S985),"",OFFSET('Smelter Reference List'!$G$4,$S985-4,0))</f>
        <v/>
      </c>
      <c r="I985" s="248" t="str">
        <f ca="1">IF(ISERROR($S985),"",OFFSET('Smelter Reference List'!$H$4,$S985-4,0))</f>
        <v/>
      </c>
      <c r="J985" s="248" t="str">
        <f ca="1">IF(ISERROR($S985),"",OFFSET('Smelter Reference List'!$I$4,$S985-4,0))</f>
        <v/>
      </c>
      <c r="K985" s="245"/>
      <c r="L985" s="245"/>
      <c r="M985" s="245"/>
      <c r="N985" s="245"/>
      <c r="O985" s="245"/>
      <c r="P985" s="245"/>
      <c r="Q985" s="246"/>
      <c r="R985" s="233"/>
      <c r="S985" s="234" t="e">
        <f>IF(C985="",NA(),MATCH($B985&amp;$C985,'Smelter Reference List'!$J:$J,0))</f>
        <v>#N/A</v>
      </c>
      <c r="T985" s="235"/>
      <c r="U985" s="235">
        <f t="shared" ca="1" si="30"/>
        <v>0</v>
      </c>
      <c r="V985" s="235"/>
      <c r="W985" s="235"/>
      <c r="Y985" s="228" t="str">
        <f t="shared" si="31"/>
        <v/>
      </c>
    </row>
    <row r="986" spans="1:25" s="228" customFormat="1" ht="20.399999999999999">
      <c r="A986" s="257"/>
      <c r="B986" s="232" t="str">
        <f>IF(LEN(A986)=0,"",INDEX('Smelter Reference List'!$A:$A,MATCH($A986,'Smelter Reference List'!$E:$E,0)))</f>
        <v/>
      </c>
      <c r="C986" s="297" t="str">
        <f>IF(LEN(A986)=0,"",INDEX('Smelter Reference List'!$C:$C,MATCH($A986,'Smelter Reference List'!$E:$E,0)))</f>
        <v/>
      </c>
      <c r="D986" s="161" t="str">
        <f ca="1">IF(ISERROR($S986),"",OFFSET('Smelter Reference List'!$C$4,$S986-4,0)&amp;"")</f>
        <v/>
      </c>
      <c r="E986" s="161" t="str">
        <f ca="1">IF(ISERROR($S986),"",OFFSET('Smelter Reference List'!$D$4,$S986-4,0)&amp;"")</f>
        <v/>
      </c>
      <c r="F986" s="161" t="str">
        <f ca="1">IF(ISERROR($S986),"",OFFSET('Smelter Reference List'!$E$4,$S986-4,0))</f>
        <v/>
      </c>
      <c r="G986" s="161" t="str">
        <f ca="1">IF(C986=$U$4,"Enter smelter details", IF(ISERROR($S986),"",OFFSET('Smelter Reference List'!$F$4,$S986-4,0)))</f>
        <v/>
      </c>
      <c r="H986" s="247" t="str">
        <f ca="1">IF(ISERROR($S986),"",OFFSET('Smelter Reference List'!$G$4,$S986-4,0))</f>
        <v/>
      </c>
      <c r="I986" s="248" t="str">
        <f ca="1">IF(ISERROR($S986),"",OFFSET('Smelter Reference List'!$H$4,$S986-4,0))</f>
        <v/>
      </c>
      <c r="J986" s="248" t="str">
        <f ca="1">IF(ISERROR($S986),"",OFFSET('Smelter Reference List'!$I$4,$S986-4,0))</f>
        <v/>
      </c>
      <c r="K986" s="245"/>
      <c r="L986" s="245"/>
      <c r="M986" s="245"/>
      <c r="N986" s="245"/>
      <c r="O986" s="245"/>
      <c r="P986" s="245"/>
      <c r="Q986" s="246"/>
      <c r="R986" s="233"/>
      <c r="S986" s="234" t="e">
        <f>IF(C986="",NA(),MATCH($B986&amp;$C986,'Smelter Reference List'!$J:$J,0))</f>
        <v>#N/A</v>
      </c>
      <c r="T986" s="235"/>
      <c r="U986" s="235">
        <f t="shared" ca="1" si="30"/>
        <v>0</v>
      </c>
      <c r="V986" s="235"/>
      <c r="W986" s="235"/>
      <c r="Y986" s="228" t="str">
        <f t="shared" si="31"/>
        <v/>
      </c>
    </row>
    <row r="987" spans="1:25" s="228" customFormat="1" ht="20.399999999999999">
      <c r="A987" s="257"/>
      <c r="B987" s="232" t="str">
        <f>IF(LEN(A987)=0,"",INDEX('Smelter Reference List'!$A:$A,MATCH($A987,'Smelter Reference List'!$E:$E,0)))</f>
        <v/>
      </c>
      <c r="C987" s="297" t="str">
        <f>IF(LEN(A987)=0,"",INDEX('Smelter Reference List'!$C:$C,MATCH($A987,'Smelter Reference List'!$E:$E,0)))</f>
        <v/>
      </c>
      <c r="D987" s="161" t="str">
        <f ca="1">IF(ISERROR($S987),"",OFFSET('Smelter Reference List'!$C$4,$S987-4,0)&amp;"")</f>
        <v/>
      </c>
      <c r="E987" s="161" t="str">
        <f ca="1">IF(ISERROR($S987),"",OFFSET('Smelter Reference List'!$D$4,$S987-4,0)&amp;"")</f>
        <v/>
      </c>
      <c r="F987" s="161" t="str">
        <f ca="1">IF(ISERROR($S987),"",OFFSET('Smelter Reference List'!$E$4,$S987-4,0))</f>
        <v/>
      </c>
      <c r="G987" s="161" t="str">
        <f ca="1">IF(C987=$U$4,"Enter smelter details", IF(ISERROR($S987),"",OFFSET('Smelter Reference List'!$F$4,$S987-4,0)))</f>
        <v/>
      </c>
      <c r="H987" s="247" t="str">
        <f ca="1">IF(ISERROR($S987),"",OFFSET('Smelter Reference List'!$G$4,$S987-4,0))</f>
        <v/>
      </c>
      <c r="I987" s="248" t="str">
        <f ca="1">IF(ISERROR($S987),"",OFFSET('Smelter Reference List'!$H$4,$S987-4,0))</f>
        <v/>
      </c>
      <c r="J987" s="248" t="str">
        <f ca="1">IF(ISERROR($S987),"",OFFSET('Smelter Reference List'!$I$4,$S987-4,0))</f>
        <v/>
      </c>
      <c r="K987" s="245"/>
      <c r="L987" s="245"/>
      <c r="M987" s="245"/>
      <c r="N987" s="245"/>
      <c r="O987" s="245"/>
      <c r="P987" s="245"/>
      <c r="Q987" s="246"/>
      <c r="R987" s="233"/>
      <c r="S987" s="234" t="e">
        <f>IF(C987="",NA(),MATCH($B987&amp;$C987,'Smelter Reference List'!$J:$J,0))</f>
        <v>#N/A</v>
      </c>
      <c r="T987" s="235"/>
      <c r="U987" s="235">
        <f t="shared" ca="1" si="30"/>
        <v>0</v>
      </c>
      <c r="V987" s="235"/>
      <c r="W987" s="235"/>
      <c r="Y987" s="228" t="str">
        <f t="shared" si="31"/>
        <v/>
      </c>
    </row>
    <row r="988" spans="1:25" s="228" customFormat="1" ht="20.399999999999999">
      <c r="A988" s="257"/>
      <c r="B988" s="232" t="str">
        <f>IF(LEN(A988)=0,"",INDEX('Smelter Reference List'!$A:$A,MATCH($A988,'Smelter Reference List'!$E:$E,0)))</f>
        <v/>
      </c>
      <c r="C988" s="297" t="str">
        <f>IF(LEN(A988)=0,"",INDEX('Smelter Reference List'!$C:$C,MATCH($A988,'Smelter Reference List'!$E:$E,0)))</f>
        <v/>
      </c>
      <c r="D988" s="161" t="str">
        <f ca="1">IF(ISERROR($S988),"",OFFSET('Smelter Reference List'!$C$4,$S988-4,0)&amp;"")</f>
        <v/>
      </c>
      <c r="E988" s="161" t="str">
        <f ca="1">IF(ISERROR($S988),"",OFFSET('Smelter Reference List'!$D$4,$S988-4,0)&amp;"")</f>
        <v/>
      </c>
      <c r="F988" s="161" t="str">
        <f ca="1">IF(ISERROR($S988),"",OFFSET('Smelter Reference List'!$E$4,$S988-4,0))</f>
        <v/>
      </c>
      <c r="G988" s="161" t="str">
        <f ca="1">IF(C988=$U$4,"Enter smelter details", IF(ISERROR($S988),"",OFFSET('Smelter Reference List'!$F$4,$S988-4,0)))</f>
        <v/>
      </c>
      <c r="H988" s="247" t="str">
        <f ca="1">IF(ISERROR($S988),"",OFFSET('Smelter Reference List'!$G$4,$S988-4,0))</f>
        <v/>
      </c>
      <c r="I988" s="248" t="str">
        <f ca="1">IF(ISERROR($S988),"",OFFSET('Smelter Reference List'!$H$4,$S988-4,0))</f>
        <v/>
      </c>
      <c r="J988" s="248" t="str">
        <f ca="1">IF(ISERROR($S988),"",OFFSET('Smelter Reference List'!$I$4,$S988-4,0))</f>
        <v/>
      </c>
      <c r="K988" s="245"/>
      <c r="L988" s="245"/>
      <c r="M988" s="245"/>
      <c r="N988" s="245"/>
      <c r="O988" s="245"/>
      <c r="P988" s="245"/>
      <c r="Q988" s="246"/>
      <c r="R988" s="233"/>
      <c r="S988" s="234" t="e">
        <f>IF(C988="",NA(),MATCH($B988&amp;$C988,'Smelter Reference List'!$J:$J,0))</f>
        <v>#N/A</v>
      </c>
      <c r="T988" s="235"/>
      <c r="U988" s="235">
        <f t="shared" ca="1" si="30"/>
        <v>0</v>
      </c>
      <c r="V988" s="235"/>
      <c r="W988" s="235"/>
      <c r="Y988" s="228" t="str">
        <f t="shared" si="31"/>
        <v/>
      </c>
    </row>
    <row r="989" spans="1:25" s="228" customFormat="1" ht="20.399999999999999">
      <c r="A989" s="257"/>
      <c r="B989" s="232" t="str">
        <f>IF(LEN(A989)=0,"",INDEX('Smelter Reference List'!$A:$A,MATCH($A989,'Smelter Reference List'!$E:$E,0)))</f>
        <v/>
      </c>
      <c r="C989" s="297" t="str">
        <f>IF(LEN(A989)=0,"",INDEX('Smelter Reference List'!$C:$C,MATCH($A989,'Smelter Reference List'!$E:$E,0)))</f>
        <v/>
      </c>
      <c r="D989" s="161" t="str">
        <f ca="1">IF(ISERROR($S989),"",OFFSET('Smelter Reference List'!$C$4,$S989-4,0)&amp;"")</f>
        <v/>
      </c>
      <c r="E989" s="161" t="str">
        <f ca="1">IF(ISERROR($S989),"",OFFSET('Smelter Reference List'!$D$4,$S989-4,0)&amp;"")</f>
        <v/>
      </c>
      <c r="F989" s="161" t="str">
        <f ca="1">IF(ISERROR($S989),"",OFFSET('Smelter Reference List'!$E$4,$S989-4,0))</f>
        <v/>
      </c>
      <c r="G989" s="161" t="str">
        <f ca="1">IF(C989=$U$4,"Enter smelter details", IF(ISERROR($S989),"",OFFSET('Smelter Reference List'!$F$4,$S989-4,0)))</f>
        <v/>
      </c>
      <c r="H989" s="247" t="str">
        <f ca="1">IF(ISERROR($S989),"",OFFSET('Smelter Reference List'!$G$4,$S989-4,0))</f>
        <v/>
      </c>
      <c r="I989" s="248" t="str">
        <f ca="1">IF(ISERROR($S989),"",OFFSET('Smelter Reference List'!$H$4,$S989-4,0))</f>
        <v/>
      </c>
      <c r="J989" s="248" t="str">
        <f ca="1">IF(ISERROR($S989),"",OFFSET('Smelter Reference List'!$I$4,$S989-4,0))</f>
        <v/>
      </c>
      <c r="K989" s="245"/>
      <c r="L989" s="245"/>
      <c r="M989" s="245"/>
      <c r="N989" s="245"/>
      <c r="O989" s="245"/>
      <c r="P989" s="245"/>
      <c r="Q989" s="246"/>
      <c r="R989" s="233"/>
      <c r="S989" s="234" t="e">
        <f>IF(C989="",NA(),MATCH($B989&amp;$C989,'Smelter Reference List'!$J:$J,0))</f>
        <v>#N/A</v>
      </c>
      <c r="T989" s="235"/>
      <c r="U989" s="235">
        <f t="shared" ca="1" si="30"/>
        <v>0</v>
      </c>
      <c r="V989" s="235"/>
      <c r="W989" s="235"/>
      <c r="Y989" s="228" t="str">
        <f t="shared" si="31"/>
        <v/>
      </c>
    </row>
    <row r="990" spans="1:25" s="228" customFormat="1" ht="20.399999999999999">
      <c r="A990" s="257"/>
      <c r="B990" s="232" t="str">
        <f>IF(LEN(A990)=0,"",INDEX('Smelter Reference List'!$A:$A,MATCH($A990,'Smelter Reference List'!$E:$E,0)))</f>
        <v/>
      </c>
      <c r="C990" s="297" t="str">
        <f>IF(LEN(A990)=0,"",INDEX('Smelter Reference List'!$C:$C,MATCH($A990,'Smelter Reference List'!$E:$E,0)))</f>
        <v/>
      </c>
      <c r="D990" s="161" t="str">
        <f ca="1">IF(ISERROR($S990),"",OFFSET('Smelter Reference List'!$C$4,$S990-4,0)&amp;"")</f>
        <v/>
      </c>
      <c r="E990" s="161" t="str">
        <f ca="1">IF(ISERROR($S990),"",OFFSET('Smelter Reference List'!$D$4,$S990-4,0)&amp;"")</f>
        <v/>
      </c>
      <c r="F990" s="161" t="str">
        <f ca="1">IF(ISERROR($S990),"",OFFSET('Smelter Reference List'!$E$4,$S990-4,0))</f>
        <v/>
      </c>
      <c r="G990" s="161" t="str">
        <f ca="1">IF(C990=$U$4,"Enter smelter details", IF(ISERROR($S990),"",OFFSET('Smelter Reference List'!$F$4,$S990-4,0)))</f>
        <v/>
      </c>
      <c r="H990" s="247" t="str">
        <f ca="1">IF(ISERROR($S990),"",OFFSET('Smelter Reference List'!$G$4,$S990-4,0))</f>
        <v/>
      </c>
      <c r="I990" s="248" t="str">
        <f ca="1">IF(ISERROR($S990),"",OFFSET('Smelter Reference List'!$H$4,$S990-4,0))</f>
        <v/>
      </c>
      <c r="J990" s="248" t="str">
        <f ca="1">IF(ISERROR($S990),"",OFFSET('Smelter Reference List'!$I$4,$S990-4,0))</f>
        <v/>
      </c>
      <c r="K990" s="245"/>
      <c r="L990" s="245"/>
      <c r="M990" s="245"/>
      <c r="N990" s="245"/>
      <c r="O990" s="245"/>
      <c r="P990" s="245"/>
      <c r="Q990" s="246"/>
      <c r="R990" s="233"/>
      <c r="S990" s="234" t="e">
        <f>IF(C990="",NA(),MATCH($B990&amp;$C990,'Smelter Reference List'!$J:$J,0))</f>
        <v>#N/A</v>
      </c>
      <c r="T990" s="235"/>
      <c r="U990" s="235">
        <f t="shared" ca="1" si="30"/>
        <v>0</v>
      </c>
      <c r="V990" s="235"/>
      <c r="W990" s="235"/>
      <c r="Y990" s="228" t="str">
        <f t="shared" si="31"/>
        <v/>
      </c>
    </row>
    <row r="991" spans="1:25" s="228" customFormat="1" ht="20.399999999999999">
      <c r="A991" s="257"/>
      <c r="B991" s="232" t="str">
        <f>IF(LEN(A991)=0,"",INDEX('Smelter Reference List'!$A:$A,MATCH($A991,'Smelter Reference List'!$E:$E,0)))</f>
        <v/>
      </c>
      <c r="C991" s="297" t="str">
        <f>IF(LEN(A991)=0,"",INDEX('Smelter Reference List'!$C:$C,MATCH($A991,'Smelter Reference List'!$E:$E,0)))</f>
        <v/>
      </c>
      <c r="D991" s="161" t="str">
        <f ca="1">IF(ISERROR($S991),"",OFFSET('Smelter Reference List'!$C$4,$S991-4,0)&amp;"")</f>
        <v/>
      </c>
      <c r="E991" s="161" t="str">
        <f ca="1">IF(ISERROR($S991),"",OFFSET('Smelter Reference List'!$D$4,$S991-4,0)&amp;"")</f>
        <v/>
      </c>
      <c r="F991" s="161" t="str">
        <f ca="1">IF(ISERROR($S991),"",OFFSET('Smelter Reference List'!$E$4,$S991-4,0))</f>
        <v/>
      </c>
      <c r="G991" s="161" t="str">
        <f ca="1">IF(C991=$U$4,"Enter smelter details", IF(ISERROR($S991),"",OFFSET('Smelter Reference List'!$F$4,$S991-4,0)))</f>
        <v/>
      </c>
      <c r="H991" s="247" t="str">
        <f ca="1">IF(ISERROR($S991),"",OFFSET('Smelter Reference List'!$G$4,$S991-4,0))</f>
        <v/>
      </c>
      <c r="I991" s="248" t="str">
        <f ca="1">IF(ISERROR($S991),"",OFFSET('Smelter Reference List'!$H$4,$S991-4,0))</f>
        <v/>
      </c>
      <c r="J991" s="248" t="str">
        <f ca="1">IF(ISERROR($S991),"",OFFSET('Smelter Reference List'!$I$4,$S991-4,0))</f>
        <v/>
      </c>
      <c r="K991" s="245"/>
      <c r="L991" s="245"/>
      <c r="M991" s="245"/>
      <c r="N991" s="245"/>
      <c r="O991" s="245"/>
      <c r="P991" s="245"/>
      <c r="Q991" s="246"/>
      <c r="R991" s="233"/>
      <c r="S991" s="234" t="e">
        <f>IF(C991="",NA(),MATCH($B991&amp;$C991,'Smelter Reference List'!$J:$J,0))</f>
        <v>#N/A</v>
      </c>
      <c r="T991" s="235"/>
      <c r="U991" s="235">
        <f t="shared" ca="1" si="30"/>
        <v>0</v>
      </c>
      <c r="V991" s="235"/>
      <c r="W991" s="235"/>
      <c r="Y991" s="228" t="str">
        <f t="shared" si="31"/>
        <v/>
      </c>
    </row>
    <row r="992" spans="1:25" s="228" customFormat="1" ht="20.399999999999999">
      <c r="A992" s="257"/>
      <c r="B992" s="232" t="str">
        <f>IF(LEN(A992)=0,"",INDEX('Smelter Reference List'!$A:$A,MATCH($A992,'Smelter Reference List'!$E:$E,0)))</f>
        <v/>
      </c>
      <c r="C992" s="297" t="str">
        <f>IF(LEN(A992)=0,"",INDEX('Smelter Reference List'!$C:$C,MATCH($A992,'Smelter Reference List'!$E:$E,0)))</f>
        <v/>
      </c>
      <c r="D992" s="161" t="str">
        <f ca="1">IF(ISERROR($S992),"",OFFSET('Smelter Reference List'!$C$4,$S992-4,0)&amp;"")</f>
        <v/>
      </c>
      <c r="E992" s="161" t="str">
        <f ca="1">IF(ISERROR($S992),"",OFFSET('Smelter Reference List'!$D$4,$S992-4,0)&amp;"")</f>
        <v/>
      </c>
      <c r="F992" s="161" t="str">
        <f ca="1">IF(ISERROR($S992),"",OFFSET('Smelter Reference List'!$E$4,$S992-4,0))</f>
        <v/>
      </c>
      <c r="G992" s="161" t="str">
        <f ca="1">IF(C992=$U$4,"Enter smelter details", IF(ISERROR($S992),"",OFFSET('Smelter Reference List'!$F$4,$S992-4,0)))</f>
        <v/>
      </c>
      <c r="H992" s="247" t="str">
        <f ca="1">IF(ISERROR($S992),"",OFFSET('Smelter Reference List'!$G$4,$S992-4,0))</f>
        <v/>
      </c>
      <c r="I992" s="248" t="str">
        <f ca="1">IF(ISERROR($S992),"",OFFSET('Smelter Reference List'!$H$4,$S992-4,0))</f>
        <v/>
      </c>
      <c r="J992" s="248" t="str">
        <f ca="1">IF(ISERROR($S992),"",OFFSET('Smelter Reference List'!$I$4,$S992-4,0))</f>
        <v/>
      </c>
      <c r="K992" s="245"/>
      <c r="L992" s="245"/>
      <c r="M992" s="245"/>
      <c r="N992" s="245"/>
      <c r="O992" s="245"/>
      <c r="P992" s="245"/>
      <c r="Q992" s="246"/>
      <c r="R992" s="233"/>
      <c r="S992" s="234" t="e">
        <f>IF(C992="",NA(),MATCH($B992&amp;$C992,'Smelter Reference List'!$J:$J,0))</f>
        <v>#N/A</v>
      </c>
      <c r="T992" s="235"/>
      <c r="U992" s="235">
        <f t="shared" ca="1" si="30"/>
        <v>0</v>
      </c>
      <c r="V992" s="235"/>
      <c r="W992" s="235"/>
      <c r="Y992" s="228" t="str">
        <f t="shared" si="31"/>
        <v/>
      </c>
    </row>
    <row r="993" spans="1:25" s="228" customFormat="1" ht="20.399999999999999">
      <c r="A993" s="257"/>
      <c r="B993" s="232" t="str">
        <f>IF(LEN(A993)=0,"",INDEX('Smelter Reference List'!$A:$A,MATCH($A993,'Smelter Reference List'!$E:$E,0)))</f>
        <v/>
      </c>
      <c r="C993" s="297" t="str">
        <f>IF(LEN(A993)=0,"",INDEX('Smelter Reference List'!$C:$C,MATCH($A993,'Smelter Reference List'!$E:$E,0)))</f>
        <v/>
      </c>
      <c r="D993" s="161" t="str">
        <f ca="1">IF(ISERROR($S993),"",OFFSET('Smelter Reference List'!$C$4,$S993-4,0)&amp;"")</f>
        <v/>
      </c>
      <c r="E993" s="161" t="str">
        <f ca="1">IF(ISERROR($S993),"",OFFSET('Smelter Reference List'!$D$4,$S993-4,0)&amp;"")</f>
        <v/>
      </c>
      <c r="F993" s="161" t="str">
        <f ca="1">IF(ISERROR($S993),"",OFFSET('Smelter Reference List'!$E$4,$S993-4,0))</f>
        <v/>
      </c>
      <c r="G993" s="161" t="str">
        <f ca="1">IF(C993=$U$4,"Enter smelter details", IF(ISERROR($S993),"",OFFSET('Smelter Reference List'!$F$4,$S993-4,0)))</f>
        <v/>
      </c>
      <c r="H993" s="247" t="str">
        <f ca="1">IF(ISERROR($S993),"",OFFSET('Smelter Reference List'!$G$4,$S993-4,0))</f>
        <v/>
      </c>
      <c r="I993" s="248" t="str">
        <f ca="1">IF(ISERROR($S993),"",OFFSET('Smelter Reference List'!$H$4,$S993-4,0))</f>
        <v/>
      </c>
      <c r="J993" s="248" t="str">
        <f ca="1">IF(ISERROR($S993),"",OFFSET('Smelter Reference List'!$I$4,$S993-4,0))</f>
        <v/>
      </c>
      <c r="K993" s="245"/>
      <c r="L993" s="245"/>
      <c r="M993" s="245"/>
      <c r="N993" s="245"/>
      <c r="O993" s="245"/>
      <c r="P993" s="245"/>
      <c r="Q993" s="246"/>
      <c r="R993" s="233"/>
      <c r="S993" s="234" t="e">
        <f>IF(C993="",NA(),MATCH($B993&amp;$C993,'Smelter Reference List'!$J:$J,0))</f>
        <v>#N/A</v>
      </c>
      <c r="T993" s="235"/>
      <c r="U993" s="235">
        <f t="shared" ca="1" si="30"/>
        <v>0</v>
      </c>
      <c r="V993" s="235"/>
      <c r="W993" s="235"/>
      <c r="Y993" s="228" t="str">
        <f t="shared" si="31"/>
        <v/>
      </c>
    </row>
    <row r="994" spans="1:25" s="228" customFormat="1" ht="20.399999999999999">
      <c r="A994" s="257"/>
      <c r="B994" s="232" t="str">
        <f>IF(LEN(A994)=0,"",INDEX('Smelter Reference List'!$A:$A,MATCH($A994,'Smelter Reference List'!$E:$E,0)))</f>
        <v/>
      </c>
      <c r="C994" s="297" t="str">
        <f>IF(LEN(A994)=0,"",INDEX('Smelter Reference List'!$C:$C,MATCH($A994,'Smelter Reference List'!$E:$E,0)))</f>
        <v/>
      </c>
      <c r="D994" s="161" t="str">
        <f ca="1">IF(ISERROR($S994),"",OFFSET('Smelter Reference List'!$C$4,$S994-4,0)&amp;"")</f>
        <v/>
      </c>
      <c r="E994" s="161" t="str">
        <f ca="1">IF(ISERROR($S994),"",OFFSET('Smelter Reference List'!$D$4,$S994-4,0)&amp;"")</f>
        <v/>
      </c>
      <c r="F994" s="161" t="str">
        <f ca="1">IF(ISERROR($S994),"",OFFSET('Smelter Reference List'!$E$4,$S994-4,0))</f>
        <v/>
      </c>
      <c r="G994" s="161" t="str">
        <f ca="1">IF(C994=$U$4,"Enter smelter details", IF(ISERROR($S994),"",OFFSET('Smelter Reference List'!$F$4,$S994-4,0)))</f>
        <v/>
      </c>
      <c r="H994" s="247" t="str">
        <f ca="1">IF(ISERROR($S994),"",OFFSET('Smelter Reference List'!$G$4,$S994-4,0))</f>
        <v/>
      </c>
      <c r="I994" s="248" t="str">
        <f ca="1">IF(ISERROR($S994),"",OFFSET('Smelter Reference List'!$H$4,$S994-4,0))</f>
        <v/>
      </c>
      <c r="J994" s="248" t="str">
        <f ca="1">IF(ISERROR($S994),"",OFFSET('Smelter Reference List'!$I$4,$S994-4,0))</f>
        <v/>
      </c>
      <c r="K994" s="245"/>
      <c r="L994" s="245"/>
      <c r="M994" s="245"/>
      <c r="N994" s="245"/>
      <c r="O994" s="245"/>
      <c r="P994" s="245"/>
      <c r="Q994" s="246"/>
      <c r="R994" s="233"/>
      <c r="S994" s="234" t="e">
        <f>IF(C994="",NA(),MATCH($B994&amp;$C994,'Smelter Reference List'!$J:$J,0))</f>
        <v>#N/A</v>
      </c>
      <c r="T994" s="235"/>
      <c r="U994" s="235">
        <f t="shared" ca="1" si="30"/>
        <v>0</v>
      </c>
      <c r="V994" s="235"/>
      <c r="W994" s="235"/>
      <c r="Y994" s="228" t="str">
        <f t="shared" si="31"/>
        <v/>
      </c>
    </row>
    <row r="995" spans="1:25" s="228" customFormat="1" ht="20.399999999999999">
      <c r="A995" s="257"/>
      <c r="B995" s="232" t="str">
        <f>IF(LEN(A995)=0,"",INDEX('Smelter Reference List'!$A:$A,MATCH($A995,'Smelter Reference List'!$E:$E,0)))</f>
        <v/>
      </c>
      <c r="C995" s="297" t="str">
        <f>IF(LEN(A995)=0,"",INDEX('Smelter Reference List'!$C:$C,MATCH($A995,'Smelter Reference List'!$E:$E,0)))</f>
        <v/>
      </c>
      <c r="D995" s="161" t="str">
        <f ca="1">IF(ISERROR($S995),"",OFFSET('Smelter Reference List'!$C$4,$S995-4,0)&amp;"")</f>
        <v/>
      </c>
      <c r="E995" s="161" t="str">
        <f ca="1">IF(ISERROR($S995),"",OFFSET('Smelter Reference List'!$D$4,$S995-4,0)&amp;"")</f>
        <v/>
      </c>
      <c r="F995" s="161" t="str">
        <f ca="1">IF(ISERROR($S995),"",OFFSET('Smelter Reference List'!$E$4,$S995-4,0))</f>
        <v/>
      </c>
      <c r="G995" s="161" t="str">
        <f ca="1">IF(C995=$U$4,"Enter smelter details", IF(ISERROR($S995),"",OFFSET('Smelter Reference List'!$F$4,$S995-4,0)))</f>
        <v/>
      </c>
      <c r="H995" s="247" t="str">
        <f ca="1">IF(ISERROR($S995),"",OFFSET('Smelter Reference List'!$G$4,$S995-4,0))</f>
        <v/>
      </c>
      <c r="I995" s="248" t="str">
        <f ca="1">IF(ISERROR($S995),"",OFFSET('Smelter Reference List'!$H$4,$S995-4,0))</f>
        <v/>
      </c>
      <c r="J995" s="248" t="str">
        <f ca="1">IF(ISERROR($S995),"",OFFSET('Smelter Reference List'!$I$4,$S995-4,0))</f>
        <v/>
      </c>
      <c r="K995" s="245"/>
      <c r="L995" s="245"/>
      <c r="M995" s="245"/>
      <c r="N995" s="245"/>
      <c r="O995" s="245"/>
      <c r="P995" s="245"/>
      <c r="Q995" s="246"/>
      <c r="R995" s="233"/>
      <c r="S995" s="234" t="e">
        <f>IF(C995="",NA(),MATCH($B995&amp;$C995,'Smelter Reference List'!$J:$J,0))</f>
        <v>#N/A</v>
      </c>
      <c r="T995" s="235"/>
      <c r="U995" s="235">
        <f t="shared" ca="1" si="30"/>
        <v>0</v>
      </c>
      <c r="V995" s="235"/>
      <c r="W995" s="235"/>
      <c r="Y995" s="228" t="str">
        <f t="shared" si="31"/>
        <v/>
      </c>
    </row>
    <row r="996" spans="1:25" s="228" customFormat="1" ht="20.399999999999999">
      <c r="A996" s="257"/>
      <c r="B996" s="232" t="str">
        <f>IF(LEN(A996)=0,"",INDEX('Smelter Reference List'!$A:$A,MATCH($A996,'Smelter Reference List'!$E:$E,0)))</f>
        <v/>
      </c>
      <c r="C996" s="297" t="str">
        <f>IF(LEN(A996)=0,"",INDEX('Smelter Reference List'!$C:$C,MATCH($A996,'Smelter Reference List'!$E:$E,0)))</f>
        <v/>
      </c>
      <c r="D996" s="161" t="str">
        <f ca="1">IF(ISERROR($S996),"",OFFSET('Smelter Reference List'!$C$4,$S996-4,0)&amp;"")</f>
        <v/>
      </c>
      <c r="E996" s="161" t="str">
        <f ca="1">IF(ISERROR($S996),"",OFFSET('Smelter Reference List'!$D$4,$S996-4,0)&amp;"")</f>
        <v/>
      </c>
      <c r="F996" s="161" t="str">
        <f ca="1">IF(ISERROR($S996),"",OFFSET('Smelter Reference List'!$E$4,$S996-4,0))</f>
        <v/>
      </c>
      <c r="G996" s="161" t="str">
        <f ca="1">IF(C996=$U$4,"Enter smelter details", IF(ISERROR($S996),"",OFFSET('Smelter Reference List'!$F$4,$S996-4,0)))</f>
        <v/>
      </c>
      <c r="H996" s="247" t="str">
        <f ca="1">IF(ISERROR($S996),"",OFFSET('Smelter Reference List'!$G$4,$S996-4,0))</f>
        <v/>
      </c>
      <c r="I996" s="248" t="str">
        <f ca="1">IF(ISERROR($S996),"",OFFSET('Smelter Reference List'!$H$4,$S996-4,0))</f>
        <v/>
      </c>
      <c r="J996" s="248" t="str">
        <f ca="1">IF(ISERROR($S996),"",OFFSET('Smelter Reference List'!$I$4,$S996-4,0))</f>
        <v/>
      </c>
      <c r="K996" s="245"/>
      <c r="L996" s="245"/>
      <c r="M996" s="245"/>
      <c r="N996" s="245"/>
      <c r="O996" s="245"/>
      <c r="P996" s="245"/>
      <c r="Q996" s="246"/>
      <c r="R996" s="233"/>
      <c r="S996" s="234" t="e">
        <f>IF(C996="",NA(),MATCH($B996&amp;$C996,'Smelter Reference List'!$J:$J,0))</f>
        <v>#N/A</v>
      </c>
      <c r="T996" s="235"/>
      <c r="U996" s="235">
        <f t="shared" ca="1" si="30"/>
        <v>0</v>
      </c>
      <c r="V996" s="235"/>
      <c r="W996" s="235"/>
      <c r="Y996" s="228" t="str">
        <f t="shared" si="31"/>
        <v/>
      </c>
    </row>
    <row r="997" spans="1:25" s="228" customFormat="1" ht="20.399999999999999">
      <c r="A997" s="257"/>
      <c r="B997" s="232" t="str">
        <f>IF(LEN(A997)=0,"",INDEX('Smelter Reference List'!$A:$A,MATCH($A997,'Smelter Reference List'!$E:$E,0)))</f>
        <v/>
      </c>
      <c r="C997" s="297" t="str">
        <f>IF(LEN(A997)=0,"",INDEX('Smelter Reference List'!$C:$C,MATCH($A997,'Smelter Reference List'!$E:$E,0)))</f>
        <v/>
      </c>
      <c r="D997" s="161" t="str">
        <f ca="1">IF(ISERROR($S997),"",OFFSET('Smelter Reference List'!$C$4,$S997-4,0)&amp;"")</f>
        <v/>
      </c>
      <c r="E997" s="161" t="str">
        <f ca="1">IF(ISERROR($S997),"",OFFSET('Smelter Reference List'!$D$4,$S997-4,0)&amp;"")</f>
        <v/>
      </c>
      <c r="F997" s="161" t="str">
        <f ca="1">IF(ISERROR($S997),"",OFFSET('Smelter Reference List'!$E$4,$S997-4,0))</f>
        <v/>
      </c>
      <c r="G997" s="161" t="str">
        <f ca="1">IF(C997=$U$4,"Enter smelter details", IF(ISERROR($S997),"",OFFSET('Smelter Reference List'!$F$4,$S997-4,0)))</f>
        <v/>
      </c>
      <c r="H997" s="247" t="str">
        <f ca="1">IF(ISERROR($S997),"",OFFSET('Smelter Reference List'!$G$4,$S997-4,0))</f>
        <v/>
      </c>
      <c r="I997" s="248" t="str">
        <f ca="1">IF(ISERROR($S997),"",OFFSET('Smelter Reference List'!$H$4,$S997-4,0))</f>
        <v/>
      </c>
      <c r="J997" s="248" t="str">
        <f ca="1">IF(ISERROR($S997),"",OFFSET('Smelter Reference List'!$I$4,$S997-4,0))</f>
        <v/>
      </c>
      <c r="K997" s="245"/>
      <c r="L997" s="245"/>
      <c r="M997" s="245"/>
      <c r="N997" s="245"/>
      <c r="O997" s="245"/>
      <c r="P997" s="245"/>
      <c r="Q997" s="246"/>
      <c r="R997" s="233"/>
      <c r="S997" s="234" t="e">
        <f>IF(C997="",NA(),MATCH($B997&amp;$C997,'Smelter Reference List'!$J:$J,0))</f>
        <v>#N/A</v>
      </c>
      <c r="T997" s="235"/>
      <c r="U997" s="235">
        <f t="shared" ca="1" si="30"/>
        <v>0</v>
      </c>
      <c r="V997" s="235"/>
      <c r="W997" s="235"/>
      <c r="Y997" s="228" t="str">
        <f t="shared" si="31"/>
        <v/>
      </c>
    </row>
    <row r="998" spans="1:25" s="228" customFormat="1" ht="20.399999999999999">
      <c r="A998" s="257"/>
      <c r="B998" s="232" t="str">
        <f>IF(LEN(A998)=0,"",INDEX('Smelter Reference List'!$A:$A,MATCH($A998,'Smelter Reference List'!$E:$E,0)))</f>
        <v/>
      </c>
      <c r="C998" s="297" t="str">
        <f>IF(LEN(A998)=0,"",INDEX('Smelter Reference List'!$C:$C,MATCH($A998,'Smelter Reference List'!$E:$E,0)))</f>
        <v/>
      </c>
      <c r="D998" s="161" t="str">
        <f ca="1">IF(ISERROR($S998),"",OFFSET('Smelter Reference List'!$C$4,$S998-4,0)&amp;"")</f>
        <v/>
      </c>
      <c r="E998" s="161" t="str">
        <f ca="1">IF(ISERROR($S998),"",OFFSET('Smelter Reference List'!$D$4,$S998-4,0)&amp;"")</f>
        <v/>
      </c>
      <c r="F998" s="161" t="str">
        <f ca="1">IF(ISERROR($S998),"",OFFSET('Smelter Reference List'!$E$4,$S998-4,0))</f>
        <v/>
      </c>
      <c r="G998" s="161" t="str">
        <f ca="1">IF(C998=$U$4,"Enter smelter details", IF(ISERROR($S998),"",OFFSET('Smelter Reference List'!$F$4,$S998-4,0)))</f>
        <v/>
      </c>
      <c r="H998" s="247" t="str">
        <f ca="1">IF(ISERROR($S998),"",OFFSET('Smelter Reference List'!$G$4,$S998-4,0))</f>
        <v/>
      </c>
      <c r="I998" s="248" t="str">
        <f ca="1">IF(ISERROR($S998),"",OFFSET('Smelter Reference List'!$H$4,$S998-4,0))</f>
        <v/>
      </c>
      <c r="J998" s="248" t="str">
        <f ca="1">IF(ISERROR($S998),"",OFFSET('Smelter Reference List'!$I$4,$S998-4,0))</f>
        <v/>
      </c>
      <c r="K998" s="245"/>
      <c r="L998" s="245"/>
      <c r="M998" s="245"/>
      <c r="N998" s="245"/>
      <c r="O998" s="245"/>
      <c r="P998" s="245"/>
      <c r="Q998" s="246"/>
      <c r="R998" s="233"/>
      <c r="S998" s="234" t="e">
        <f>IF(C998="",NA(),MATCH($B998&amp;$C998,'Smelter Reference List'!$J:$J,0))</f>
        <v>#N/A</v>
      </c>
      <c r="T998" s="235"/>
      <c r="U998" s="235">
        <f t="shared" ca="1" si="30"/>
        <v>0</v>
      </c>
      <c r="V998" s="235"/>
      <c r="W998" s="235"/>
      <c r="Y998" s="228" t="str">
        <f t="shared" si="31"/>
        <v/>
      </c>
    </row>
    <row r="999" spans="1:25" s="228" customFormat="1" ht="20.399999999999999">
      <c r="A999" s="257"/>
      <c r="B999" s="232" t="str">
        <f>IF(LEN(A999)=0,"",INDEX('Smelter Reference List'!$A:$A,MATCH($A999,'Smelter Reference List'!$E:$E,0)))</f>
        <v/>
      </c>
      <c r="C999" s="297" t="str">
        <f>IF(LEN(A999)=0,"",INDEX('Smelter Reference List'!$C:$C,MATCH($A999,'Smelter Reference List'!$E:$E,0)))</f>
        <v/>
      </c>
      <c r="D999" s="161" t="str">
        <f ca="1">IF(ISERROR($S999),"",OFFSET('Smelter Reference List'!$C$4,$S999-4,0)&amp;"")</f>
        <v/>
      </c>
      <c r="E999" s="161" t="str">
        <f ca="1">IF(ISERROR($S999),"",OFFSET('Smelter Reference List'!$D$4,$S999-4,0)&amp;"")</f>
        <v/>
      </c>
      <c r="F999" s="161" t="str">
        <f ca="1">IF(ISERROR($S999),"",OFFSET('Smelter Reference List'!$E$4,$S999-4,0))</f>
        <v/>
      </c>
      <c r="G999" s="161" t="str">
        <f ca="1">IF(C999=$U$4,"Enter smelter details", IF(ISERROR($S999),"",OFFSET('Smelter Reference List'!$F$4,$S999-4,0)))</f>
        <v/>
      </c>
      <c r="H999" s="247" t="str">
        <f ca="1">IF(ISERROR($S999),"",OFFSET('Smelter Reference List'!$G$4,$S999-4,0))</f>
        <v/>
      </c>
      <c r="I999" s="248" t="str">
        <f ca="1">IF(ISERROR($S999),"",OFFSET('Smelter Reference List'!$H$4,$S999-4,0))</f>
        <v/>
      </c>
      <c r="J999" s="248" t="str">
        <f ca="1">IF(ISERROR($S999),"",OFFSET('Smelter Reference List'!$I$4,$S999-4,0))</f>
        <v/>
      </c>
      <c r="K999" s="245"/>
      <c r="L999" s="245"/>
      <c r="M999" s="245"/>
      <c r="N999" s="245"/>
      <c r="O999" s="245"/>
      <c r="P999" s="245"/>
      <c r="Q999" s="246"/>
      <c r="R999" s="233"/>
      <c r="S999" s="234" t="e">
        <f>IF(C999="",NA(),MATCH($B999&amp;$C999,'Smelter Reference List'!$J:$J,0))</f>
        <v>#N/A</v>
      </c>
      <c r="T999" s="235"/>
      <c r="U999" s="235">
        <f t="shared" ca="1" si="30"/>
        <v>0</v>
      </c>
      <c r="V999" s="235"/>
      <c r="W999" s="235"/>
      <c r="Y999" s="228" t="str">
        <f t="shared" si="31"/>
        <v/>
      </c>
    </row>
    <row r="1000" spans="1:25" s="228" customFormat="1" ht="20.399999999999999">
      <c r="A1000" s="257"/>
      <c r="B1000" s="232" t="str">
        <f>IF(LEN(A1000)=0,"",INDEX('Smelter Reference List'!$A:$A,MATCH($A1000,'Smelter Reference List'!$E:$E,0)))</f>
        <v/>
      </c>
      <c r="C1000" s="297" t="str">
        <f>IF(LEN(A1000)=0,"",INDEX('Smelter Reference List'!$C:$C,MATCH($A1000,'Smelter Reference List'!$E:$E,0)))</f>
        <v/>
      </c>
      <c r="D1000" s="161" t="str">
        <f ca="1">IF(ISERROR($S1000),"",OFFSET('Smelter Reference List'!$C$4,$S1000-4,0)&amp;"")</f>
        <v/>
      </c>
      <c r="E1000" s="161" t="str">
        <f ca="1">IF(ISERROR($S1000),"",OFFSET('Smelter Reference List'!$D$4,$S1000-4,0)&amp;"")</f>
        <v/>
      </c>
      <c r="F1000" s="161" t="str">
        <f ca="1">IF(ISERROR($S1000),"",OFFSET('Smelter Reference List'!$E$4,$S1000-4,0))</f>
        <v/>
      </c>
      <c r="G1000" s="161" t="str">
        <f ca="1">IF(C1000=$U$4,"Enter smelter details", IF(ISERROR($S1000),"",OFFSET('Smelter Reference List'!$F$4,$S1000-4,0)))</f>
        <v/>
      </c>
      <c r="H1000" s="247" t="str">
        <f ca="1">IF(ISERROR($S1000),"",OFFSET('Smelter Reference List'!$G$4,$S1000-4,0))</f>
        <v/>
      </c>
      <c r="I1000" s="248" t="str">
        <f ca="1">IF(ISERROR($S1000),"",OFFSET('Smelter Reference List'!$H$4,$S1000-4,0))</f>
        <v/>
      </c>
      <c r="J1000" s="248" t="str">
        <f ca="1">IF(ISERROR($S1000),"",OFFSET('Smelter Reference List'!$I$4,$S1000-4,0))</f>
        <v/>
      </c>
      <c r="K1000" s="245"/>
      <c r="L1000" s="245"/>
      <c r="M1000" s="245"/>
      <c r="N1000" s="245"/>
      <c r="O1000" s="245"/>
      <c r="P1000" s="245"/>
      <c r="Q1000" s="246"/>
      <c r="R1000" s="233"/>
      <c r="S1000" s="234" t="e">
        <f>IF(C1000="",NA(),MATCH($B1000&amp;$C1000,'Smelter Reference List'!$J:$J,0))</f>
        <v>#N/A</v>
      </c>
      <c r="T1000" s="235"/>
      <c r="U1000" s="235">
        <f t="shared" ca="1" si="30"/>
        <v>0</v>
      </c>
      <c r="V1000" s="235"/>
      <c r="W1000" s="235"/>
      <c r="Y1000" s="228" t="str">
        <f t="shared" si="31"/>
        <v/>
      </c>
    </row>
    <row r="1001" spans="1:25" s="228" customFormat="1" ht="20.399999999999999">
      <c r="A1001" s="257"/>
      <c r="B1001" s="232" t="str">
        <f>IF(LEN(A1001)=0,"",INDEX('Smelter Reference List'!$A:$A,MATCH($A1001,'Smelter Reference List'!$E:$E,0)))</f>
        <v/>
      </c>
      <c r="C1001" s="297" t="str">
        <f>IF(LEN(A1001)=0,"",INDEX('Smelter Reference List'!$C:$C,MATCH($A1001,'Smelter Reference List'!$E:$E,0)))</f>
        <v/>
      </c>
      <c r="D1001" s="161" t="str">
        <f ca="1">IF(ISERROR($S1001),"",OFFSET('Smelter Reference List'!$C$4,$S1001-4,0)&amp;"")</f>
        <v/>
      </c>
      <c r="E1001" s="161" t="str">
        <f ca="1">IF(ISERROR($S1001),"",OFFSET('Smelter Reference List'!$D$4,$S1001-4,0)&amp;"")</f>
        <v/>
      </c>
      <c r="F1001" s="161" t="str">
        <f ca="1">IF(ISERROR($S1001),"",OFFSET('Smelter Reference List'!$E$4,$S1001-4,0))</f>
        <v/>
      </c>
      <c r="G1001" s="161" t="str">
        <f ca="1">IF(C1001=$U$4,"Enter smelter details", IF(ISERROR($S1001),"",OFFSET('Smelter Reference List'!$F$4,$S1001-4,0)))</f>
        <v/>
      </c>
      <c r="H1001" s="247" t="str">
        <f ca="1">IF(ISERROR($S1001),"",OFFSET('Smelter Reference List'!$G$4,$S1001-4,0))</f>
        <v/>
      </c>
      <c r="I1001" s="248" t="str">
        <f ca="1">IF(ISERROR($S1001),"",OFFSET('Smelter Reference List'!$H$4,$S1001-4,0))</f>
        <v/>
      </c>
      <c r="J1001" s="248" t="str">
        <f ca="1">IF(ISERROR($S1001),"",OFFSET('Smelter Reference List'!$I$4,$S1001-4,0))</f>
        <v/>
      </c>
      <c r="K1001" s="245"/>
      <c r="L1001" s="245"/>
      <c r="M1001" s="245"/>
      <c r="N1001" s="245"/>
      <c r="O1001" s="245"/>
      <c r="P1001" s="245"/>
      <c r="Q1001" s="246"/>
      <c r="R1001" s="233"/>
      <c r="S1001" s="234" t="e">
        <f>IF(C1001="",NA(),MATCH($B1001&amp;$C1001,'Smelter Reference List'!$J:$J,0))</f>
        <v>#N/A</v>
      </c>
      <c r="T1001" s="235"/>
      <c r="U1001" s="235">
        <f t="shared" ca="1" si="30"/>
        <v>0</v>
      </c>
      <c r="V1001" s="235"/>
      <c r="W1001" s="235"/>
      <c r="Y1001" s="228" t="str">
        <f t="shared" si="31"/>
        <v/>
      </c>
    </row>
    <row r="1002" spans="1:25" s="228" customFormat="1" ht="20.399999999999999">
      <c r="A1002" s="257"/>
      <c r="B1002" s="232" t="str">
        <f>IF(LEN(A1002)=0,"",INDEX('Smelter Reference List'!$A:$A,MATCH($A1002,'Smelter Reference List'!$E:$E,0)))</f>
        <v/>
      </c>
      <c r="C1002" s="297" t="str">
        <f>IF(LEN(A1002)=0,"",INDEX('Smelter Reference List'!$C:$C,MATCH($A1002,'Smelter Reference List'!$E:$E,0)))</f>
        <v/>
      </c>
      <c r="D1002" s="161" t="str">
        <f ca="1">IF(ISERROR($S1002),"",OFFSET('Smelter Reference List'!$C$4,$S1002-4,0)&amp;"")</f>
        <v/>
      </c>
      <c r="E1002" s="161" t="str">
        <f ca="1">IF(ISERROR($S1002),"",OFFSET('Smelter Reference List'!$D$4,$S1002-4,0)&amp;"")</f>
        <v/>
      </c>
      <c r="F1002" s="161" t="str">
        <f ca="1">IF(ISERROR($S1002),"",OFFSET('Smelter Reference List'!$E$4,$S1002-4,0))</f>
        <v/>
      </c>
      <c r="G1002" s="161" t="str">
        <f ca="1">IF(C1002=$U$4,"Enter smelter details", IF(ISERROR($S1002),"",OFFSET('Smelter Reference List'!$F$4,$S1002-4,0)))</f>
        <v/>
      </c>
      <c r="H1002" s="247" t="str">
        <f ca="1">IF(ISERROR($S1002),"",OFFSET('Smelter Reference List'!$G$4,$S1002-4,0))</f>
        <v/>
      </c>
      <c r="I1002" s="248" t="str">
        <f ca="1">IF(ISERROR($S1002),"",OFFSET('Smelter Reference List'!$H$4,$S1002-4,0))</f>
        <v/>
      </c>
      <c r="J1002" s="248" t="str">
        <f ca="1">IF(ISERROR($S1002),"",OFFSET('Smelter Reference List'!$I$4,$S1002-4,0))</f>
        <v/>
      </c>
      <c r="K1002" s="245"/>
      <c r="L1002" s="245"/>
      <c r="M1002" s="245"/>
      <c r="N1002" s="245"/>
      <c r="O1002" s="245"/>
      <c r="P1002" s="245"/>
      <c r="Q1002" s="246"/>
      <c r="R1002" s="233"/>
      <c r="S1002" s="234" t="e">
        <f>IF(C1002="",NA(),MATCH($B1002&amp;$C1002,'Smelter Reference List'!$J:$J,0))</f>
        <v>#N/A</v>
      </c>
      <c r="T1002" s="235"/>
      <c r="U1002" s="235">
        <f t="shared" ca="1" si="30"/>
        <v>0</v>
      </c>
      <c r="V1002" s="235"/>
      <c r="W1002" s="235"/>
      <c r="Y1002" s="228" t="str">
        <f t="shared" si="31"/>
        <v/>
      </c>
    </row>
    <row r="1003" spans="1:25" s="228" customFormat="1" ht="20.399999999999999">
      <c r="A1003" s="257"/>
      <c r="B1003" s="232" t="str">
        <f>IF(LEN(A1003)=0,"",INDEX('Smelter Reference List'!$A:$A,MATCH($A1003,'Smelter Reference List'!$E:$E,0)))</f>
        <v/>
      </c>
      <c r="C1003" s="297" t="str">
        <f>IF(LEN(A1003)=0,"",INDEX('Smelter Reference List'!$C:$C,MATCH($A1003,'Smelter Reference List'!$E:$E,0)))</f>
        <v/>
      </c>
      <c r="D1003" s="161" t="str">
        <f ca="1">IF(ISERROR($S1003),"",OFFSET('Smelter Reference List'!$C$4,$S1003-4,0)&amp;"")</f>
        <v/>
      </c>
      <c r="E1003" s="161" t="str">
        <f ca="1">IF(ISERROR($S1003),"",OFFSET('Smelter Reference List'!$D$4,$S1003-4,0)&amp;"")</f>
        <v/>
      </c>
      <c r="F1003" s="161" t="str">
        <f ca="1">IF(ISERROR($S1003),"",OFFSET('Smelter Reference List'!$E$4,$S1003-4,0))</f>
        <v/>
      </c>
      <c r="G1003" s="161" t="str">
        <f ca="1">IF(C1003=$U$4,"Enter smelter details", IF(ISERROR($S1003),"",OFFSET('Smelter Reference List'!$F$4,$S1003-4,0)))</f>
        <v/>
      </c>
      <c r="H1003" s="247" t="str">
        <f ca="1">IF(ISERROR($S1003),"",OFFSET('Smelter Reference List'!$G$4,$S1003-4,0))</f>
        <v/>
      </c>
      <c r="I1003" s="248" t="str">
        <f ca="1">IF(ISERROR($S1003),"",OFFSET('Smelter Reference List'!$H$4,$S1003-4,0))</f>
        <v/>
      </c>
      <c r="J1003" s="248" t="str">
        <f ca="1">IF(ISERROR($S1003),"",OFFSET('Smelter Reference List'!$I$4,$S1003-4,0))</f>
        <v/>
      </c>
      <c r="K1003" s="245"/>
      <c r="L1003" s="245"/>
      <c r="M1003" s="245"/>
      <c r="N1003" s="245"/>
      <c r="O1003" s="245"/>
      <c r="P1003" s="245"/>
      <c r="Q1003" s="246"/>
      <c r="R1003" s="233"/>
      <c r="S1003" s="234" t="e">
        <f>IF(C1003="",NA(),MATCH($B1003&amp;$C1003,'Smelter Reference List'!$J:$J,0))</f>
        <v>#N/A</v>
      </c>
      <c r="T1003" s="235"/>
      <c r="U1003" s="235">
        <f t="shared" ca="1" si="30"/>
        <v>0</v>
      </c>
      <c r="V1003" s="235"/>
      <c r="W1003" s="235"/>
      <c r="Y1003" s="228" t="str">
        <f t="shared" si="31"/>
        <v/>
      </c>
    </row>
    <row r="1004" spans="1:25" s="228" customFormat="1" ht="20.399999999999999">
      <c r="A1004" s="257"/>
      <c r="B1004" s="232" t="str">
        <f>IF(LEN(A1004)=0,"",INDEX('Smelter Reference List'!$A:$A,MATCH($A1004,'Smelter Reference List'!$E:$E,0)))</f>
        <v/>
      </c>
      <c r="C1004" s="297" t="str">
        <f>IF(LEN(A1004)=0,"",INDEX('Smelter Reference List'!$C:$C,MATCH($A1004,'Smelter Reference List'!$E:$E,0)))</f>
        <v/>
      </c>
      <c r="D1004" s="161" t="str">
        <f ca="1">IF(ISERROR($S1004),"",OFFSET('Smelter Reference List'!$C$4,$S1004-4,0)&amp;"")</f>
        <v/>
      </c>
      <c r="E1004" s="161" t="str">
        <f ca="1">IF(ISERROR($S1004),"",OFFSET('Smelter Reference List'!$D$4,$S1004-4,0)&amp;"")</f>
        <v/>
      </c>
      <c r="F1004" s="161" t="str">
        <f ca="1">IF(ISERROR($S1004),"",OFFSET('Smelter Reference List'!$E$4,$S1004-4,0))</f>
        <v/>
      </c>
      <c r="G1004" s="161" t="str">
        <f ca="1">IF(C1004=$U$4,"Enter smelter details", IF(ISERROR($S1004),"",OFFSET('Smelter Reference List'!$F$4,$S1004-4,0)))</f>
        <v/>
      </c>
      <c r="H1004" s="247" t="str">
        <f ca="1">IF(ISERROR($S1004),"",OFFSET('Smelter Reference List'!$G$4,$S1004-4,0))</f>
        <v/>
      </c>
      <c r="I1004" s="248" t="str">
        <f ca="1">IF(ISERROR($S1004),"",OFFSET('Smelter Reference List'!$H$4,$S1004-4,0))</f>
        <v/>
      </c>
      <c r="J1004" s="248" t="str">
        <f ca="1">IF(ISERROR($S1004),"",OFFSET('Smelter Reference List'!$I$4,$S1004-4,0))</f>
        <v/>
      </c>
      <c r="K1004" s="245"/>
      <c r="L1004" s="245"/>
      <c r="M1004" s="245"/>
      <c r="N1004" s="245"/>
      <c r="O1004" s="245"/>
      <c r="P1004" s="245"/>
      <c r="Q1004" s="246"/>
      <c r="R1004" s="233"/>
      <c r="S1004" s="234" t="e">
        <f>IF(C1004="",NA(),MATCH($B1004&amp;$C1004,'Smelter Reference List'!$J:$J,0))</f>
        <v>#N/A</v>
      </c>
      <c r="T1004" s="235"/>
      <c r="U1004" s="235">
        <f t="shared" ca="1" si="30"/>
        <v>0</v>
      </c>
      <c r="V1004" s="235"/>
      <c r="W1004" s="235"/>
      <c r="Y1004" s="228" t="str">
        <f t="shared" si="31"/>
        <v/>
      </c>
    </row>
    <row r="1005" spans="1:25" s="228" customFormat="1" ht="20.399999999999999">
      <c r="A1005" s="257"/>
      <c r="B1005" s="232" t="str">
        <f>IF(LEN(A1005)=0,"",INDEX('Smelter Reference List'!$A:$A,MATCH($A1005,'Smelter Reference List'!$E:$E,0)))</f>
        <v/>
      </c>
      <c r="C1005" s="297" t="str">
        <f>IF(LEN(A1005)=0,"",INDEX('Smelter Reference List'!$C:$C,MATCH($A1005,'Smelter Reference List'!$E:$E,0)))</f>
        <v/>
      </c>
      <c r="D1005" s="161" t="str">
        <f ca="1">IF(ISERROR($S1005),"",OFFSET('Smelter Reference List'!$C$4,$S1005-4,0)&amp;"")</f>
        <v/>
      </c>
      <c r="E1005" s="161" t="str">
        <f ca="1">IF(ISERROR($S1005),"",OFFSET('Smelter Reference List'!$D$4,$S1005-4,0)&amp;"")</f>
        <v/>
      </c>
      <c r="F1005" s="161" t="str">
        <f ca="1">IF(ISERROR($S1005),"",OFFSET('Smelter Reference List'!$E$4,$S1005-4,0))</f>
        <v/>
      </c>
      <c r="G1005" s="161" t="str">
        <f ca="1">IF(C1005=$U$4,"Enter smelter details", IF(ISERROR($S1005),"",OFFSET('Smelter Reference List'!$F$4,$S1005-4,0)))</f>
        <v/>
      </c>
      <c r="H1005" s="247" t="str">
        <f ca="1">IF(ISERROR($S1005),"",OFFSET('Smelter Reference List'!$G$4,$S1005-4,0))</f>
        <v/>
      </c>
      <c r="I1005" s="248" t="str">
        <f ca="1">IF(ISERROR($S1005),"",OFFSET('Smelter Reference List'!$H$4,$S1005-4,0))</f>
        <v/>
      </c>
      <c r="J1005" s="248" t="str">
        <f ca="1">IF(ISERROR($S1005),"",OFFSET('Smelter Reference List'!$I$4,$S1005-4,0))</f>
        <v/>
      </c>
      <c r="K1005" s="245"/>
      <c r="L1005" s="245"/>
      <c r="M1005" s="245"/>
      <c r="N1005" s="245"/>
      <c r="O1005" s="245"/>
      <c r="P1005" s="245"/>
      <c r="Q1005" s="246"/>
      <c r="R1005" s="233"/>
      <c r="S1005" s="234" t="e">
        <f>IF(C1005="",NA(),MATCH($B1005&amp;$C1005,'Smelter Reference List'!$J:$J,0))</f>
        <v>#N/A</v>
      </c>
      <c r="T1005" s="235"/>
      <c r="U1005" s="235">
        <f t="shared" ca="1" si="30"/>
        <v>0</v>
      </c>
      <c r="V1005" s="235"/>
      <c r="W1005" s="235"/>
      <c r="Y1005" s="228" t="str">
        <f t="shared" si="31"/>
        <v/>
      </c>
    </row>
    <row r="1006" spans="1:25" s="228" customFormat="1" ht="20.399999999999999">
      <c r="A1006" s="257"/>
      <c r="B1006" s="232" t="str">
        <f>IF(LEN(A1006)=0,"",INDEX('Smelter Reference List'!$A:$A,MATCH($A1006,'Smelter Reference List'!$E:$E,0)))</f>
        <v/>
      </c>
      <c r="C1006" s="297" t="str">
        <f>IF(LEN(A1006)=0,"",INDEX('Smelter Reference List'!$C:$C,MATCH($A1006,'Smelter Reference List'!$E:$E,0)))</f>
        <v/>
      </c>
      <c r="D1006" s="161" t="str">
        <f ca="1">IF(ISERROR($S1006),"",OFFSET('Smelter Reference List'!$C$4,$S1006-4,0)&amp;"")</f>
        <v/>
      </c>
      <c r="E1006" s="161" t="str">
        <f ca="1">IF(ISERROR($S1006),"",OFFSET('Smelter Reference List'!$D$4,$S1006-4,0)&amp;"")</f>
        <v/>
      </c>
      <c r="F1006" s="161" t="str">
        <f ca="1">IF(ISERROR($S1006),"",OFFSET('Smelter Reference List'!$E$4,$S1006-4,0))</f>
        <v/>
      </c>
      <c r="G1006" s="161" t="str">
        <f ca="1">IF(C1006=$U$4,"Enter smelter details", IF(ISERROR($S1006),"",OFFSET('Smelter Reference List'!$F$4,$S1006-4,0)))</f>
        <v/>
      </c>
      <c r="H1006" s="247" t="str">
        <f ca="1">IF(ISERROR($S1006),"",OFFSET('Smelter Reference List'!$G$4,$S1006-4,0))</f>
        <v/>
      </c>
      <c r="I1006" s="248" t="str">
        <f ca="1">IF(ISERROR($S1006),"",OFFSET('Smelter Reference List'!$H$4,$S1006-4,0))</f>
        <v/>
      </c>
      <c r="J1006" s="248" t="str">
        <f ca="1">IF(ISERROR($S1006),"",OFFSET('Smelter Reference List'!$I$4,$S1006-4,0))</f>
        <v/>
      </c>
      <c r="K1006" s="245"/>
      <c r="L1006" s="245"/>
      <c r="M1006" s="245"/>
      <c r="N1006" s="245"/>
      <c r="O1006" s="245"/>
      <c r="P1006" s="245"/>
      <c r="Q1006" s="246"/>
      <c r="R1006" s="233"/>
      <c r="S1006" s="234" t="e">
        <f>IF(C1006="",NA(),MATCH($B1006&amp;$C1006,'Smelter Reference List'!$J:$J,0))</f>
        <v>#N/A</v>
      </c>
      <c r="T1006" s="235"/>
      <c r="U1006" s="235">
        <f t="shared" ca="1" si="30"/>
        <v>0</v>
      </c>
      <c r="V1006" s="235"/>
      <c r="W1006" s="235"/>
      <c r="Y1006" s="228" t="str">
        <f t="shared" si="31"/>
        <v/>
      </c>
    </row>
    <row r="1007" spans="1:25" s="228" customFormat="1" ht="20.399999999999999">
      <c r="A1007" s="257"/>
      <c r="B1007" s="232" t="str">
        <f>IF(LEN(A1007)=0,"",INDEX('Smelter Reference List'!$A:$A,MATCH($A1007,'Smelter Reference List'!$E:$E,0)))</f>
        <v/>
      </c>
      <c r="C1007" s="297" t="str">
        <f>IF(LEN(A1007)=0,"",INDEX('Smelter Reference List'!$C:$C,MATCH($A1007,'Smelter Reference List'!$E:$E,0)))</f>
        <v/>
      </c>
      <c r="D1007" s="161" t="str">
        <f ca="1">IF(ISERROR($S1007),"",OFFSET('Smelter Reference List'!$C$4,$S1007-4,0)&amp;"")</f>
        <v/>
      </c>
      <c r="E1007" s="161" t="str">
        <f ca="1">IF(ISERROR($S1007),"",OFFSET('Smelter Reference List'!$D$4,$S1007-4,0)&amp;"")</f>
        <v/>
      </c>
      <c r="F1007" s="161" t="str">
        <f ca="1">IF(ISERROR($S1007),"",OFFSET('Smelter Reference List'!$E$4,$S1007-4,0))</f>
        <v/>
      </c>
      <c r="G1007" s="161" t="str">
        <f ca="1">IF(C1007=$U$4,"Enter smelter details", IF(ISERROR($S1007),"",OFFSET('Smelter Reference List'!$F$4,$S1007-4,0)))</f>
        <v/>
      </c>
      <c r="H1007" s="247" t="str">
        <f ca="1">IF(ISERROR($S1007),"",OFFSET('Smelter Reference List'!$G$4,$S1007-4,0))</f>
        <v/>
      </c>
      <c r="I1007" s="248" t="str">
        <f ca="1">IF(ISERROR($S1007),"",OFFSET('Smelter Reference List'!$H$4,$S1007-4,0))</f>
        <v/>
      </c>
      <c r="J1007" s="248" t="str">
        <f ca="1">IF(ISERROR($S1007),"",OFFSET('Smelter Reference List'!$I$4,$S1007-4,0))</f>
        <v/>
      </c>
      <c r="K1007" s="245"/>
      <c r="L1007" s="245"/>
      <c r="M1007" s="245"/>
      <c r="N1007" s="245"/>
      <c r="O1007" s="245"/>
      <c r="P1007" s="245"/>
      <c r="Q1007" s="246"/>
      <c r="R1007" s="233"/>
      <c r="S1007" s="234" t="e">
        <f>IF(C1007="",NA(),MATCH($B1007&amp;$C1007,'Smelter Reference List'!$J:$J,0))</f>
        <v>#N/A</v>
      </c>
      <c r="T1007" s="235"/>
      <c r="U1007" s="235">
        <f t="shared" ca="1" si="30"/>
        <v>0</v>
      </c>
      <c r="V1007" s="235"/>
      <c r="W1007" s="235"/>
      <c r="Y1007" s="228" t="str">
        <f t="shared" si="31"/>
        <v/>
      </c>
    </row>
    <row r="1008" spans="1:25" s="228" customFormat="1" ht="20.399999999999999">
      <c r="A1008" s="257"/>
      <c r="B1008" s="232" t="str">
        <f>IF(LEN(A1008)=0,"",INDEX('Smelter Reference List'!$A:$A,MATCH($A1008,'Smelter Reference List'!$E:$E,0)))</f>
        <v/>
      </c>
      <c r="C1008" s="297" t="str">
        <f>IF(LEN(A1008)=0,"",INDEX('Smelter Reference List'!$C:$C,MATCH($A1008,'Smelter Reference List'!$E:$E,0)))</f>
        <v/>
      </c>
      <c r="D1008" s="161" t="str">
        <f ca="1">IF(ISERROR($S1008),"",OFFSET('Smelter Reference List'!$C$4,$S1008-4,0)&amp;"")</f>
        <v/>
      </c>
      <c r="E1008" s="161" t="str">
        <f ca="1">IF(ISERROR($S1008),"",OFFSET('Smelter Reference List'!$D$4,$S1008-4,0)&amp;"")</f>
        <v/>
      </c>
      <c r="F1008" s="161" t="str">
        <f ca="1">IF(ISERROR($S1008),"",OFFSET('Smelter Reference List'!$E$4,$S1008-4,0))</f>
        <v/>
      </c>
      <c r="G1008" s="161" t="str">
        <f ca="1">IF(C1008=$U$4,"Enter smelter details", IF(ISERROR($S1008),"",OFFSET('Smelter Reference List'!$F$4,$S1008-4,0)))</f>
        <v/>
      </c>
      <c r="H1008" s="247" t="str">
        <f ca="1">IF(ISERROR($S1008),"",OFFSET('Smelter Reference List'!$G$4,$S1008-4,0))</f>
        <v/>
      </c>
      <c r="I1008" s="248" t="str">
        <f ca="1">IF(ISERROR($S1008),"",OFFSET('Smelter Reference List'!$H$4,$S1008-4,0))</f>
        <v/>
      </c>
      <c r="J1008" s="248" t="str">
        <f ca="1">IF(ISERROR($S1008),"",OFFSET('Smelter Reference List'!$I$4,$S1008-4,0))</f>
        <v/>
      </c>
      <c r="K1008" s="245"/>
      <c r="L1008" s="245"/>
      <c r="M1008" s="245"/>
      <c r="N1008" s="245"/>
      <c r="O1008" s="245"/>
      <c r="P1008" s="245"/>
      <c r="Q1008" s="246"/>
      <c r="R1008" s="233"/>
      <c r="S1008" s="234" t="e">
        <f>IF(C1008="",NA(),MATCH($B1008&amp;$C1008,'Smelter Reference List'!$J:$J,0))</f>
        <v>#N/A</v>
      </c>
      <c r="T1008" s="235"/>
      <c r="U1008" s="235">
        <f t="shared" ca="1" si="30"/>
        <v>0</v>
      </c>
      <c r="V1008" s="235"/>
      <c r="W1008" s="235"/>
      <c r="Y1008" s="228" t="str">
        <f t="shared" si="31"/>
        <v/>
      </c>
    </row>
    <row r="1009" spans="1:25" s="228" customFormat="1" ht="20.399999999999999">
      <c r="A1009" s="257"/>
      <c r="B1009" s="232" t="str">
        <f>IF(LEN(A1009)=0,"",INDEX('Smelter Reference List'!$A:$A,MATCH($A1009,'Smelter Reference List'!$E:$E,0)))</f>
        <v/>
      </c>
      <c r="C1009" s="297" t="str">
        <f>IF(LEN(A1009)=0,"",INDEX('Smelter Reference List'!$C:$C,MATCH($A1009,'Smelter Reference List'!$E:$E,0)))</f>
        <v/>
      </c>
      <c r="D1009" s="161" t="str">
        <f ca="1">IF(ISERROR($S1009),"",OFFSET('Smelter Reference List'!$C$4,$S1009-4,0)&amp;"")</f>
        <v/>
      </c>
      <c r="E1009" s="161" t="str">
        <f ca="1">IF(ISERROR($S1009),"",OFFSET('Smelter Reference List'!$D$4,$S1009-4,0)&amp;"")</f>
        <v/>
      </c>
      <c r="F1009" s="161" t="str">
        <f ca="1">IF(ISERROR($S1009),"",OFFSET('Smelter Reference List'!$E$4,$S1009-4,0))</f>
        <v/>
      </c>
      <c r="G1009" s="161" t="str">
        <f ca="1">IF(C1009=$U$4,"Enter smelter details", IF(ISERROR($S1009),"",OFFSET('Smelter Reference List'!$F$4,$S1009-4,0)))</f>
        <v/>
      </c>
      <c r="H1009" s="247" t="str">
        <f ca="1">IF(ISERROR($S1009),"",OFFSET('Smelter Reference List'!$G$4,$S1009-4,0))</f>
        <v/>
      </c>
      <c r="I1009" s="248" t="str">
        <f ca="1">IF(ISERROR($S1009),"",OFFSET('Smelter Reference List'!$H$4,$S1009-4,0))</f>
        <v/>
      </c>
      <c r="J1009" s="248" t="str">
        <f ca="1">IF(ISERROR($S1009),"",OFFSET('Smelter Reference List'!$I$4,$S1009-4,0))</f>
        <v/>
      </c>
      <c r="K1009" s="245"/>
      <c r="L1009" s="245"/>
      <c r="M1009" s="245"/>
      <c r="N1009" s="245"/>
      <c r="O1009" s="245"/>
      <c r="P1009" s="245"/>
      <c r="Q1009" s="246"/>
      <c r="R1009" s="233"/>
      <c r="S1009" s="234" t="e">
        <f>IF(C1009="",NA(),MATCH($B1009&amp;$C1009,'Smelter Reference List'!$J:$J,0))</f>
        <v>#N/A</v>
      </c>
      <c r="T1009" s="235"/>
      <c r="U1009" s="235">
        <f t="shared" ca="1" si="30"/>
        <v>0</v>
      </c>
      <c r="V1009" s="235"/>
      <c r="W1009" s="235"/>
      <c r="Y1009" s="228" t="str">
        <f t="shared" si="31"/>
        <v/>
      </c>
    </row>
    <row r="1010" spans="1:25" s="228" customFormat="1" ht="20.399999999999999">
      <c r="A1010" s="257"/>
      <c r="B1010" s="232" t="str">
        <f>IF(LEN(A1010)=0,"",INDEX('Smelter Reference List'!$A:$A,MATCH($A1010,'Smelter Reference List'!$E:$E,0)))</f>
        <v/>
      </c>
      <c r="C1010" s="297" t="str">
        <f>IF(LEN(A1010)=0,"",INDEX('Smelter Reference List'!$C:$C,MATCH($A1010,'Smelter Reference List'!$E:$E,0)))</f>
        <v/>
      </c>
      <c r="D1010" s="161" t="str">
        <f ca="1">IF(ISERROR($S1010),"",OFFSET('Smelter Reference List'!$C$4,$S1010-4,0)&amp;"")</f>
        <v/>
      </c>
      <c r="E1010" s="161" t="str">
        <f ca="1">IF(ISERROR($S1010),"",OFFSET('Smelter Reference List'!$D$4,$S1010-4,0)&amp;"")</f>
        <v/>
      </c>
      <c r="F1010" s="161" t="str">
        <f ca="1">IF(ISERROR($S1010),"",OFFSET('Smelter Reference List'!$E$4,$S1010-4,0))</f>
        <v/>
      </c>
      <c r="G1010" s="161" t="str">
        <f ca="1">IF(C1010=$U$4,"Enter smelter details", IF(ISERROR($S1010),"",OFFSET('Smelter Reference List'!$F$4,$S1010-4,0)))</f>
        <v/>
      </c>
      <c r="H1010" s="247" t="str">
        <f ca="1">IF(ISERROR($S1010),"",OFFSET('Smelter Reference List'!$G$4,$S1010-4,0))</f>
        <v/>
      </c>
      <c r="I1010" s="248" t="str">
        <f ca="1">IF(ISERROR($S1010),"",OFFSET('Smelter Reference List'!$H$4,$S1010-4,0))</f>
        <v/>
      </c>
      <c r="J1010" s="248" t="str">
        <f ca="1">IF(ISERROR($S1010),"",OFFSET('Smelter Reference List'!$I$4,$S1010-4,0))</f>
        <v/>
      </c>
      <c r="K1010" s="245"/>
      <c r="L1010" s="245"/>
      <c r="M1010" s="245"/>
      <c r="N1010" s="245"/>
      <c r="O1010" s="245"/>
      <c r="P1010" s="245"/>
      <c r="Q1010" s="246"/>
      <c r="R1010" s="233"/>
      <c r="S1010" s="234" t="e">
        <f>IF(C1010="",NA(),MATCH($B1010&amp;$C1010,'Smelter Reference List'!$J:$J,0))</f>
        <v>#N/A</v>
      </c>
      <c r="T1010" s="235"/>
      <c r="U1010" s="235">
        <f t="shared" ca="1" si="30"/>
        <v>0</v>
      </c>
      <c r="V1010" s="235"/>
      <c r="W1010" s="235"/>
      <c r="Y1010" s="228" t="str">
        <f t="shared" si="31"/>
        <v/>
      </c>
    </row>
    <row r="1011" spans="1:25" s="228" customFormat="1" ht="20.399999999999999">
      <c r="A1011" s="257"/>
      <c r="B1011" s="232" t="str">
        <f>IF(LEN(A1011)=0,"",INDEX('Smelter Reference List'!$A:$A,MATCH($A1011,'Smelter Reference List'!$E:$E,0)))</f>
        <v/>
      </c>
      <c r="C1011" s="297" t="str">
        <f>IF(LEN(A1011)=0,"",INDEX('Smelter Reference List'!$C:$C,MATCH($A1011,'Smelter Reference List'!$E:$E,0)))</f>
        <v/>
      </c>
      <c r="D1011" s="161" t="str">
        <f ca="1">IF(ISERROR($S1011),"",OFFSET('Smelter Reference List'!$C$4,$S1011-4,0)&amp;"")</f>
        <v/>
      </c>
      <c r="E1011" s="161" t="str">
        <f ca="1">IF(ISERROR($S1011),"",OFFSET('Smelter Reference List'!$D$4,$S1011-4,0)&amp;"")</f>
        <v/>
      </c>
      <c r="F1011" s="161" t="str">
        <f ca="1">IF(ISERROR($S1011),"",OFFSET('Smelter Reference List'!$E$4,$S1011-4,0))</f>
        <v/>
      </c>
      <c r="G1011" s="161" t="str">
        <f ca="1">IF(C1011=$U$4,"Enter smelter details", IF(ISERROR($S1011),"",OFFSET('Smelter Reference List'!$F$4,$S1011-4,0)))</f>
        <v/>
      </c>
      <c r="H1011" s="247" t="str">
        <f ca="1">IF(ISERROR($S1011),"",OFFSET('Smelter Reference List'!$G$4,$S1011-4,0))</f>
        <v/>
      </c>
      <c r="I1011" s="248" t="str">
        <f ca="1">IF(ISERROR($S1011),"",OFFSET('Smelter Reference List'!$H$4,$S1011-4,0))</f>
        <v/>
      </c>
      <c r="J1011" s="248" t="str">
        <f ca="1">IF(ISERROR($S1011),"",OFFSET('Smelter Reference List'!$I$4,$S1011-4,0))</f>
        <v/>
      </c>
      <c r="K1011" s="245"/>
      <c r="L1011" s="245"/>
      <c r="M1011" s="245"/>
      <c r="N1011" s="245"/>
      <c r="O1011" s="245"/>
      <c r="P1011" s="245"/>
      <c r="Q1011" s="246"/>
      <c r="R1011" s="233"/>
      <c r="S1011" s="234" t="e">
        <f>IF(C1011="",NA(),MATCH($B1011&amp;$C1011,'Smelter Reference List'!$J:$J,0))</f>
        <v>#N/A</v>
      </c>
      <c r="T1011" s="235"/>
      <c r="U1011" s="235">
        <f t="shared" ca="1" si="30"/>
        <v>0</v>
      </c>
      <c r="V1011" s="235"/>
      <c r="W1011" s="235"/>
      <c r="Y1011" s="228" t="str">
        <f t="shared" si="31"/>
        <v/>
      </c>
    </row>
    <row r="1012" spans="1:25" s="228" customFormat="1" ht="20.399999999999999">
      <c r="A1012" s="257"/>
      <c r="B1012" s="232" t="str">
        <f>IF(LEN(A1012)=0,"",INDEX('Smelter Reference List'!$A:$A,MATCH($A1012,'Smelter Reference List'!$E:$E,0)))</f>
        <v/>
      </c>
      <c r="C1012" s="297" t="str">
        <f>IF(LEN(A1012)=0,"",INDEX('Smelter Reference List'!$C:$C,MATCH($A1012,'Smelter Reference List'!$E:$E,0)))</f>
        <v/>
      </c>
      <c r="D1012" s="161" t="str">
        <f ca="1">IF(ISERROR($S1012),"",OFFSET('Smelter Reference List'!$C$4,$S1012-4,0)&amp;"")</f>
        <v/>
      </c>
      <c r="E1012" s="161" t="str">
        <f ca="1">IF(ISERROR($S1012),"",OFFSET('Smelter Reference List'!$D$4,$S1012-4,0)&amp;"")</f>
        <v/>
      </c>
      <c r="F1012" s="161" t="str">
        <f ca="1">IF(ISERROR($S1012),"",OFFSET('Smelter Reference List'!$E$4,$S1012-4,0))</f>
        <v/>
      </c>
      <c r="G1012" s="161" t="str">
        <f ca="1">IF(C1012=$U$4,"Enter smelter details", IF(ISERROR($S1012),"",OFFSET('Smelter Reference List'!$F$4,$S1012-4,0)))</f>
        <v/>
      </c>
      <c r="H1012" s="247" t="str">
        <f ca="1">IF(ISERROR($S1012),"",OFFSET('Smelter Reference List'!$G$4,$S1012-4,0))</f>
        <v/>
      </c>
      <c r="I1012" s="248" t="str">
        <f ca="1">IF(ISERROR($S1012),"",OFFSET('Smelter Reference List'!$H$4,$S1012-4,0))</f>
        <v/>
      </c>
      <c r="J1012" s="248" t="str">
        <f ca="1">IF(ISERROR($S1012),"",OFFSET('Smelter Reference List'!$I$4,$S1012-4,0))</f>
        <v/>
      </c>
      <c r="K1012" s="245"/>
      <c r="L1012" s="245"/>
      <c r="M1012" s="245"/>
      <c r="N1012" s="245"/>
      <c r="O1012" s="245"/>
      <c r="P1012" s="245"/>
      <c r="Q1012" s="246"/>
      <c r="R1012" s="233"/>
      <c r="S1012" s="234" t="e">
        <f>IF(C1012="",NA(),MATCH($B1012&amp;$C1012,'Smelter Reference List'!$J:$J,0))</f>
        <v>#N/A</v>
      </c>
      <c r="T1012" s="235"/>
      <c r="U1012" s="235">
        <f t="shared" ca="1" si="30"/>
        <v>0</v>
      </c>
      <c r="V1012" s="235"/>
      <c r="W1012" s="235"/>
      <c r="Y1012" s="228" t="str">
        <f t="shared" si="31"/>
        <v/>
      </c>
    </row>
    <row r="1013" spans="1:25" s="228" customFormat="1" ht="20.399999999999999">
      <c r="A1013" s="257"/>
      <c r="B1013" s="232" t="str">
        <f>IF(LEN(A1013)=0,"",INDEX('Smelter Reference List'!$A:$A,MATCH($A1013,'Smelter Reference List'!$E:$E,0)))</f>
        <v/>
      </c>
      <c r="C1013" s="297" t="str">
        <f>IF(LEN(A1013)=0,"",INDEX('Smelter Reference List'!$C:$C,MATCH($A1013,'Smelter Reference List'!$E:$E,0)))</f>
        <v/>
      </c>
      <c r="D1013" s="161" t="str">
        <f ca="1">IF(ISERROR($S1013),"",OFFSET('Smelter Reference List'!$C$4,$S1013-4,0)&amp;"")</f>
        <v/>
      </c>
      <c r="E1013" s="161" t="str">
        <f ca="1">IF(ISERROR($S1013),"",OFFSET('Smelter Reference List'!$D$4,$S1013-4,0)&amp;"")</f>
        <v/>
      </c>
      <c r="F1013" s="161" t="str">
        <f ca="1">IF(ISERROR($S1013),"",OFFSET('Smelter Reference List'!$E$4,$S1013-4,0))</f>
        <v/>
      </c>
      <c r="G1013" s="161" t="str">
        <f ca="1">IF(C1013=$U$4,"Enter smelter details", IF(ISERROR($S1013),"",OFFSET('Smelter Reference List'!$F$4,$S1013-4,0)))</f>
        <v/>
      </c>
      <c r="H1013" s="247" t="str">
        <f ca="1">IF(ISERROR($S1013),"",OFFSET('Smelter Reference List'!$G$4,$S1013-4,0))</f>
        <v/>
      </c>
      <c r="I1013" s="248" t="str">
        <f ca="1">IF(ISERROR($S1013),"",OFFSET('Smelter Reference List'!$H$4,$S1013-4,0))</f>
        <v/>
      </c>
      <c r="J1013" s="248" t="str">
        <f ca="1">IF(ISERROR($S1013),"",OFFSET('Smelter Reference List'!$I$4,$S1013-4,0))</f>
        <v/>
      </c>
      <c r="K1013" s="245"/>
      <c r="L1013" s="245"/>
      <c r="M1013" s="245"/>
      <c r="N1013" s="245"/>
      <c r="O1013" s="245"/>
      <c r="P1013" s="245"/>
      <c r="Q1013" s="246"/>
      <c r="R1013" s="233"/>
      <c r="S1013" s="234" t="e">
        <f>IF(C1013="",NA(),MATCH($B1013&amp;$C1013,'Smelter Reference List'!$J:$J,0))</f>
        <v>#N/A</v>
      </c>
      <c r="T1013" s="235"/>
      <c r="U1013" s="235">
        <f t="shared" ca="1" si="30"/>
        <v>0</v>
      </c>
      <c r="V1013" s="235"/>
      <c r="W1013" s="235"/>
      <c r="Y1013" s="228" t="str">
        <f t="shared" si="31"/>
        <v/>
      </c>
    </row>
    <row r="1014" spans="1:25" s="228" customFormat="1" ht="20.399999999999999">
      <c r="A1014" s="257"/>
      <c r="B1014" s="232" t="str">
        <f>IF(LEN(A1014)=0,"",INDEX('Smelter Reference List'!$A:$A,MATCH($A1014,'Smelter Reference List'!$E:$E,0)))</f>
        <v/>
      </c>
      <c r="C1014" s="297" t="str">
        <f>IF(LEN(A1014)=0,"",INDEX('Smelter Reference List'!$C:$C,MATCH($A1014,'Smelter Reference List'!$E:$E,0)))</f>
        <v/>
      </c>
      <c r="D1014" s="161" t="str">
        <f ca="1">IF(ISERROR($S1014),"",OFFSET('Smelter Reference List'!$C$4,$S1014-4,0)&amp;"")</f>
        <v/>
      </c>
      <c r="E1014" s="161" t="str">
        <f ca="1">IF(ISERROR($S1014),"",OFFSET('Smelter Reference List'!$D$4,$S1014-4,0)&amp;"")</f>
        <v/>
      </c>
      <c r="F1014" s="161" t="str">
        <f ca="1">IF(ISERROR($S1014),"",OFFSET('Smelter Reference List'!$E$4,$S1014-4,0))</f>
        <v/>
      </c>
      <c r="G1014" s="161" t="str">
        <f ca="1">IF(C1014=$U$4,"Enter smelter details", IF(ISERROR($S1014),"",OFFSET('Smelter Reference List'!$F$4,$S1014-4,0)))</f>
        <v/>
      </c>
      <c r="H1014" s="247" t="str">
        <f ca="1">IF(ISERROR($S1014),"",OFFSET('Smelter Reference List'!$G$4,$S1014-4,0))</f>
        <v/>
      </c>
      <c r="I1014" s="248" t="str">
        <f ca="1">IF(ISERROR($S1014),"",OFFSET('Smelter Reference List'!$H$4,$S1014-4,0))</f>
        <v/>
      </c>
      <c r="J1014" s="248" t="str">
        <f ca="1">IF(ISERROR($S1014),"",OFFSET('Smelter Reference List'!$I$4,$S1014-4,0))</f>
        <v/>
      </c>
      <c r="K1014" s="245"/>
      <c r="L1014" s="245"/>
      <c r="M1014" s="245"/>
      <c r="N1014" s="245"/>
      <c r="O1014" s="245"/>
      <c r="P1014" s="245"/>
      <c r="Q1014" s="246"/>
      <c r="R1014" s="233"/>
      <c r="S1014" s="234" t="e">
        <f>IF(C1014="",NA(),MATCH($B1014&amp;$C1014,'Smelter Reference List'!$J:$J,0))</f>
        <v>#N/A</v>
      </c>
      <c r="T1014" s="235"/>
      <c r="U1014" s="235">
        <f t="shared" ca="1" si="30"/>
        <v>0</v>
      </c>
      <c r="V1014" s="235"/>
      <c r="W1014" s="235"/>
      <c r="Y1014" s="228" t="str">
        <f t="shared" si="31"/>
        <v/>
      </c>
    </row>
    <row r="1015" spans="1:25" s="228" customFormat="1" ht="20.399999999999999">
      <c r="A1015" s="257"/>
      <c r="B1015" s="232" t="str">
        <f>IF(LEN(A1015)=0,"",INDEX('Smelter Reference List'!$A:$A,MATCH($A1015,'Smelter Reference List'!$E:$E,0)))</f>
        <v/>
      </c>
      <c r="C1015" s="297" t="str">
        <f>IF(LEN(A1015)=0,"",INDEX('Smelter Reference List'!$C:$C,MATCH($A1015,'Smelter Reference List'!$E:$E,0)))</f>
        <v/>
      </c>
      <c r="D1015" s="161" t="str">
        <f ca="1">IF(ISERROR($S1015),"",OFFSET('Smelter Reference List'!$C$4,$S1015-4,0)&amp;"")</f>
        <v/>
      </c>
      <c r="E1015" s="161" t="str">
        <f ca="1">IF(ISERROR($S1015),"",OFFSET('Smelter Reference List'!$D$4,$S1015-4,0)&amp;"")</f>
        <v/>
      </c>
      <c r="F1015" s="161" t="str">
        <f ca="1">IF(ISERROR($S1015),"",OFFSET('Smelter Reference List'!$E$4,$S1015-4,0))</f>
        <v/>
      </c>
      <c r="G1015" s="161" t="str">
        <f ca="1">IF(C1015=$U$4,"Enter smelter details", IF(ISERROR($S1015),"",OFFSET('Smelter Reference List'!$F$4,$S1015-4,0)))</f>
        <v/>
      </c>
      <c r="H1015" s="247" t="str">
        <f ca="1">IF(ISERROR($S1015),"",OFFSET('Smelter Reference List'!$G$4,$S1015-4,0))</f>
        <v/>
      </c>
      <c r="I1015" s="248" t="str">
        <f ca="1">IF(ISERROR($S1015),"",OFFSET('Smelter Reference List'!$H$4,$S1015-4,0))</f>
        <v/>
      </c>
      <c r="J1015" s="248" t="str">
        <f ca="1">IF(ISERROR($S1015),"",OFFSET('Smelter Reference List'!$I$4,$S1015-4,0))</f>
        <v/>
      </c>
      <c r="K1015" s="245"/>
      <c r="L1015" s="245"/>
      <c r="M1015" s="245"/>
      <c r="N1015" s="245"/>
      <c r="O1015" s="245"/>
      <c r="P1015" s="245"/>
      <c r="Q1015" s="246"/>
      <c r="R1015" s="233"/>
      <c r="S1015" s="234" t="e">
        <f>IF(C1015="",NA(),MATCH($B1015&amp;$C1015,'Smelter Reference List'!$J:$J,0))</f>
        <v>#N/A</v>
      </c>
      <c r="T1015" s="235"/>
      <c r="U1015" s="235">
        <f t="shared" ca="1" si="30"/>
        <v>0</v>
      </c>
      <c r="V1015" s="235"/>
      <c r="W1015" s="235"/>
      <c r="Y1015" s="228" t="str">
        <f t="shared" si="31"/>
        <v/>
      </c>
    </row>
    <row r="1016" spans="1:25" s="228" customFormat="1" ht="20.399999999999999">
      <c r="A1016" s="257"/>
      <c r="B1016" s="232" t="str">
        <f>IF(LEN(A1016)=0,"",INDEX('Smelter Reference List'!$A:$A,MATCH($A1016,'Smelter Reference List'!$E:$E,0)))</f>
        <v/>
      </c>
      <c r="C1016" s="297" t="str">
        <f>IF(LEN(A1016)=0,"",INDEX('Smelter Reference List'!$C:$C,MATCH($A1016,'Smelter Reference List'!$E:$E,0)))</f>
        <v/>
      </c>
      <c r="D1016" s="161" t="str">
        <f ca="1">IF(ISERROR($S1016),"",OFFSET('Smelter Reference List'!$C$4,$S1016-4,0)&amp;"")</f>
        <v/>
      </c>
      <c r="E1016" s="161" t="str">
        <f ca="1">IF(ISERROR($S1016),"",OFFSET('Smelter Reference List'!$D$4,$S1016-4,0)&amp;"")</f>
        <v/>
      </c>
      <c r="F1016" s="161" t="str">
        <f ca="1">IF(ISERROR($S1016),"",OFFSET('Smelter Reference List'!$E$4,$S1016-4,0))</f>
        <v/>
      </c>
      <c r="G1016" s="161" t="str">
        <f ca="1">IF(C1016=$U$4,"Enter smelter details", IF(ISERROR($S1016),"",OFFSET('Smelter Reference List'!$F$4,$S1016-4,0)))</f>
        <v/>
      </c>
      <c r="H1016" s="247" t="str">
        <f ca="1">IF(ISERROR($S1016),"",OFFSET('Smelter Reference List'!$G$4,$S1016-4,0))</f>
        <v/>
      </c>
      <c r="I1016" s="248" t="str">
        <f ca="1">IF(ISERROR($S1016),"",OFFSET('Smelter Reference List'!$H$4,$S1016-4,0))</f>
        <v/>
      </c>
      <c r="J1016" s="248" t="str">
        <f ca="1">IF(ISERROR($S1016),"",OFFSET('Smelter Reference List'!$I$4,$S1016-4,0))</f>
        <v/>
      </c>
      <c r="K1016" s="245"/>
      <c r="L1016" s="245"/>
      <c r="M1016" s="245"/>
      <c r="N1016" s="245"/>
      <c r="O1016" s="245"/>
      <c r="P1016" s="245"/>
      <c r="Q1016" s="246"/>
      <c r="R1016" s="233"/>
      <c r="S1016" s="234" t="e">
        <f>IF(C1016="",NA(),MATCH($B1016&amp;$C1016,'Smelter Reference List'!$J:$J,0))</f>
        <v>#N/A</v>
      </c>
      <c r="T1016" s="235"/>
      <c r="U1016" s="235">
        <f t="shared" ref="U1016:U1079" ca="1" si="32">IF(AND(C1016="Smelter not listed",OR(LEN(D1016)=0,LEN(E1016)=0)),1,0)</f>
        <v>0</v>
      </c>
      <c r="V1016" s="235"/>
      <c r="W1016" s="235"/>
      <c r="Y1016" s="228" t="str">
        <f t="shared" ref="Y1016:Y1079" si="33">B1016&amp;C1016</f>
        <v/>
      </c>
    </row>
    <row r="1017" spans="1:25" s="228" customFormat="1" ht="20.399999999999999">
      <c r="A1017" s="257"/>
      <c r="B1017" s="232" t="str">
        <f>IF(LEN(A1017)=0,"",INDEX('Smelter Reference List'!$A:$A,MATCH($A1017,'Smelter Reference List'!$E:$E,0)))</f>
        <v/>
      </c>
      <c r="C1017" s="297" t="str">
        <f>IF(LEN(A1017)=0,"",INDEX('Smelter Reference List'!$C:$C,MATCH($A1017,'Smelter Reference List'!$E:$E,0)))</f>
        <v/>
      </c>
      <c r="D1017" s="161" t="str">
        <f ca="1">IF(ISERROR($S1017),"",OFFSET('Smelter Reference List'!$C$4,$S1017-4,0)&amp;"")</f>
        <v/>
      </c>
      <c r="E1017" s="161" t="str">
        <f ca="1">IF(ISERROR($S1017),"",OFFSET('Smelter Reference List'!$D$4,$S1017-4,0)&amp;"")</f>
        <v/>
      </c>
      <c r="F1017" s="161" t="str">
        <f ca="1">IF(ISERROR($S1017),"",OFFSET('Smelter Reference List'!$E$4,$S1017-4,0))</f>
        <v/>
      </c>
      <c r="G1017" s="161" t="str">
        <f ca="1">IF(C1017=$U$4,"Enter smelter details", IF(ISERROR($S1017),"",OFFSET('Smelter Reference List'!$F$4,$S1017-4,0)))</f>
        <v/>
      </c>
      <c r="H1017" s="247" t="str">
        <f ca="1">IF(ISERROR($S1017),"",OFFSET('Smelter Reference List'!$G$4,$S1017-4,0))</f>
        <v/>
      </c>
      <c r="I1017" s="248" t="str">
        <f ca="1">IF(ISERROR($S1017),"",OFFSET('Smelter Reference List'!$H$4,$S1017-4,0))</f>
        <v/>
      </c>
      <c r="J1017" s="248" t="str">
        <f ca="1">IF(ISERROR($S1017),"",OFFSET('Smelter Reference List'!$I$4,$S1017-4,0))</f>
        <v/>
      </c>
      <c r="K1017" s="245"/>
      <c r="L1017" s="245"/>
      <c r="M1017" s="245"/>
      <c r="N1017" s="245"/>
      <c r="O1017" s="245"/>
      <c r="P1017" s="245"/>
      <c r="Q1017" s="246"/>
      <c r="R1017" s="233"/>
      <c r="S1017" s="234" t="e">
        <f>IF(C1017="",NA(),MATCH($B1017&amp;$C1017,'Smelter Reference List'!$J:$J,0))</f>
        <v>#N/A</v>
      </c>
      <c r="T1017" s="235"/>
      <c r="U1017" s="235">
        <f t="shared" ca="1" si="32"/>
        <v>0</v>
      </c>
      <c r="V1017" s="235"/>
      <c r="W1017" s="235"/>
      <c r="Y1017" s="228" t="str">
        <f t="shared" si="33"/>
        <v/>
      </c>
    </row>
    <row r="1018" spans="1:25" s="228" customFormat="1" ht="20.399999999999999">
      <c r="A1018" s="257"/>
      <c r="B1018" s="232" t="str">
        <f>IF(LEN(A1018)=0,"",INDEX('Smelter Reference List'!$A:$A,MATCH($A1018,'Smelter Reference List'!$E:$E,0)))</f>
        <v/>
      </c>
      <c r="C1018" s="297" t="str">
        <f>IF(LEN(A1018)=0,"",INDEX('Smelter Reference List'!$C:$C,MATCH($A1018,'Smelter Reference List'!$E:$E,0)))</f>
        <v/>
      </c>
      <c r="D1018" s="161" t="str">
        <f ca="1">IF(ISERROR($S1018),"",OFFSET('Smelter Reference List'!$C$4,$S1018-4,0)&amp;"")</f>
        <v/>
      </c>
      <c r="E1018" s="161" t="str">
        <f ca="1">IF(ISERROR($S1018),"",OFFSET('Smelter Reference List'!$D$4,$S1018-4,0)&amp;"")</f>
        <v/>
      </c>
      <c r="F1018" s="161" t="str">
        <f ca="1">IF(ISERROR($S1018),"",OFFSET('Smelter Reference List'!$E$4,$S1018-4,0))</f>
        <v/>
      </c>
      <c r="G1018" s="161" t="str">
        <f ca="1">IF(C1018=$U$4,"Enter smelter details", IF(ISERROR($S1018),"",OFFSET('Smelter Reference List'!$F$4,$S1018-4,0)))</f>
        <v/>
      </c>
      <c r="H1018" s="247" t="str">
        <f ca="1">IF(ISERROR($S1018),"",OFFSET('Smelter Reference List'!$G$4,$S1018-4,0))</f>
        <v/>
      </c>
      <c r="I1018" s="248" t="str">
        <f ca="1">IF(ISERROR($S1018),"",OFFSET('Smelter Reference List'!$H$4,$S1018-4,0))</f>
        <v/>
      </c>
      <c r="J1018" s="248" t="str">
        <f ca="1">IF(ISERROR($S1018),"",OFFSET('Smelter Reference List'!$I$4,$S1018-4,0))</f>
        <v/>
      </c>
      <c r="K1018" s="245"/>
      <c r="L1018" s="245"/>
      <c r="M1018" s="245"/>
      <c r="N1018" s="245"/>
      <c r="O1018" s="245"/>
      <c r="P1018" s="245"/>
      <c r="Q1018" s="246"/>
      <c r="R1018" s="233"/>
      <c r="S1018" s="234" t="e">
        <f>IF(C1018="",NA(),MATCH($B1018&amp;$C1018,'Smelter Reference List'!$J:$J,0))</f>
        <v>#N/A</v>
      </c>
      <c r="T1018" s="235"/>
      <c r="U1018" s="235">
        <f t="shared" ca="1" si="32"/>
        <v>0</v>
      </c>
      <c r="V1018" s="235"/>
      <c r="W1018" s="235"/>
      <c r="Y1018" s="228" t="str">
        <f t="shared" si="33"/>
        <v/>
      </c>
    </row>
    <row r="1019" spans="1:25" s="228" customFormat="1" ht="20.399999999999999">
      <c r="A1019" s="257"/>
      <c r="B1019" s="232" t="str">
        <f>IF(LEN(A1019)=0,"",INDEX('Smelter Reference List'!$A:$A,MATCH($A1019,'Smelter Reference List'!$E:$E,0)))</f>
        <v/>
      </c>
      <c r="C1019" s="297" t="str">
        <f>IF(LEN(A1019)=0,"",INDEX('Smelter Reference List'!$C:$C,MATCH($A1019,'Smelter Reference List'!$E:$E,0)))</f>
        <v/>
      </c>
      <c r="D1019" s="161" t="str">
        <f ca="1">IF(ISERROR($S1019),"",OFFSET('Smelter Reference List'!$C$4,$S1019-4,0)&amp;"")</f>
        <v/>
      </c>
      <c r="E1019" s="161" t="str">
        <f ca="1">IF(ISERROR($S1019),"",OFFSET('Smelter Reference List'!$D$4,$S1019-4,0)&amp;"")</f>
        <v/>
      </c>
      <c r="F1019" s="161" t="str">
        <f ca="1">IF(ISERROR($S1019),"",OFFSET('Smelter Reference List'!$E$4,$S1019-4,0))</f>
        <v/>
      </c>
      <c r="G1019" s="161" t="str">
        <f ca="1">IF(C1019=$U$4,"Enter smelter details", IF(ISERROR($S1019),"",OFFSET('Smelter Reference List'!$F$4,$S1019-4,0)))</f>
        <v/>
      </c>
      <c r="H1019" s="247" t="str">
        <f ca="1">IF(ISERROR($S1019),"",OFFSET('Smelter Reference List'!$G$4,$S1019-4,0))</f>
        <v/>
      </c>
      <c r="I1019" s="248" t="str">
        <f ca="1">IF(ISERROR($S1019),"",OFFSET('Smelter Reference List'!$H$4,$S1019-4,0))</f>
        <v/>
      </c>
      <c r="J1019" s="248" t="str">
        <f ca="1">IF(ISERROR($S1019),"",OFFSET('Smelter Reference List'!$I$4,$S1019-4,0))</f>
        <v/>
      </c>
      <c r="K1019" s="245"/>
      <c r="L1019" s="245"/>
      <c r="M1019" s="245"/>
      <c r="N1019" s="245"/>
      <c r="O1019" s="245"/>
      <c r="P1019" s="245"/>
      <c r="Q1019" s="246"/>
      <c r="R1019" s="233"/>
      <c r="S1019" s="234" t="e">
        <f>IF(C1019="",NA(),MATCH($B1019&amp;$C1019,'Smelter Reference List'!$J:$J,0))</f>
        <v>#N/A</v>
      </c>
      <c r="T1019" s="235"/>
      <c r="U1019" s="235">
        <f t="shared" ca="1" si="32"/>
        <v>0</v>
      </c>
      <c r="V1019" s="235"/>
      <c r="W1019" s="235"/>
      <c r="Y1019" s="228" t="str">
        <f t="shared" si="33"/>
        <v/>
      </c>
    </row>
    <row r="1020" spans="1:25" s="228" customFormat="1" ht="20.399999999999999">
      <c r="A1020" s="257"/>
      <c r="B1020" s="232" t="str">
        <f>IF(LEN(A1020)=0,"",INDEX('Smelter Reference List'!$A:$A,MATCH($A1020,'Smelter Reference List'!$E:$E,0)))</f>
        <v/>
      </c>
      <c r="C1020" s="297" t="str">
        <f>IF(LEN(A1020)=0,"",INDEX('Smelter Reference List'!$C:$C,MATCH($A1020,'Smelter Reference List'!$E:$E,0)))</f>
        <v/>
      </c>
      <c r="D1020" s="161" t="str">
        <f ca="1">IF(ISERROR($S1020),"",OFFSET('Smelter Reference List'!$C$4,$S1020-4,0)&amp;"")</f>
        <v/>
      </c>
      <c r="E1020" s="161" t="str">
        <f ca="1">IF(ISERROR($S1020),"",OFFSET('Smelter Reference List'!$D$4,$S1020-4,0)&amp;"")</f>
        <v/>
      </c>
      <c r="F1020" s="161" t="str">
        <f ca="1">IF(ISERROR($S1020),"",OFFSET('Smelter Reference List'!$E$4,$S1020-4,0))</f>
        <v/>
      </c>
      <c r="G1020" s="161" t="str">
        <f ca="1">IF(C1020=$U$4,"Enter smelter details", IF(ISERROR($S1020),"",OFFSET('Smelter Reference List'!$F$4,$S1020-4,0)))</f>
        <v/>
      </c>
      <c r="H1020" s="247" t="str">
        <f ca="1">IF(ISERROR($S1020),"",OFFSET('Smelter Reference List'!$G$4,$S1020-4,0))</f>
        <v/>
      </c>
      <c r="I1020" s="248" t="str">
        <f ca="1">IF(ISERROR($S1020),"",OFFSET('Smelter Reference List'!$H$4,$S1020-4,0))</f>
        <v/>
      </c>
      <c r="J1020" s="248" t="str">
        <f ca="1">IF(ISERROR($S1020),"",OFFSET('Smelter Reference List'!$I$4,$S1020-4,0))</f>
        <v/>
      </c>
      <c r="K1020" s="245"/>
      <c r="L1020" s="245"/>
      <c r="M1020" s="245"/>
      <c r="N1020" s="245"/>
      <c r="O1020" s="245"/>
      <c r="P1020" s="245"/>
      <c r="Q1020" s="246"/>
      <c r="R1020" s="233"/>
      <c r="S1020" s="234" t="e">
        <f>IF(C1020="",NA(),MATCH($B1020&amp;$C1020,'Smelter Reference List'!$J:$J,0))</f>
        <v>#N/A</v>
      </c>
      <c r="T1020" s="235"/>
      <c r="U1020" s="235">
        <f t="shared" ca="1" si="32"/>
        <v>0</v>
      </c>
      <c r="V1020" s="235"/>
      <c r="W1020" s="235"/>
      <c r="Y1020" s="228" t="str">
        <f t="shared" si="33"/>
        <v/>
      </c>
    </row>
    <row r="1021" spans="1:25" s="228" customFormat="1" ht="20.399999999999999">
      <c r="A1021" s="257"/>
      <c r="B1021" s="232" t="str">
        <f>IF(LEN(A1021)=0,"",INDEX('Smelter Reference List'!$A:$A,MATCH($A1021,'Smelter Reference List'!$E:$E,0)))</f>
        <v/>
      </c>
      <c r="C1021" s="297" t="str">
        <f>IF(LEN(A1021)=0,"",INDEX('Smelter Reference List'!$C:$C,MATCH($A1021,'Smelter Reference List'!$E:$E,0)))</f>
        <v/>
      </c>
      <c r="D1021" s="161" t="str">
        <f ca="1">IF(ISERROR($S1021),"",OFFSET('Smelter Reference List'!$C$4,$S1021-4,0)&amp;"")</f>
        <v/>
      </c>
      <c r="E1021" s="161" t="str">
        <f ca="1">IF(ISERROR($S1021),"",OFFSET('Smelter Reference List'!$D$4,$S1021-4,0)&amp;"")</f>
        <v/>
      </c>
      <c r="F1021" s="161" t="str">
        <f ca="1">IF(ISERROR($S1021),"",OFFSET('Smelter Reference List'!$E$4,$S1021-4,0))</f>
        <v/>
      </c>
      <c r="G1021" s="161" t="str">
        <f ca="1">IF(C1021=$U$4,"Enter smelter details", IF(ISERROR($S1021),"",OFFSET('Smelter Reference List'!$F$4,$S1021-4,0)))</f>
        <v/>
      </c>
      <c r="H1021" s="247" t="str">
        <f ca="1">IF(ISERROR($S1021),"",OFFSET('Smelter Reference List'!$G$4,$S1021-4,0))</f>
        <v/>
      </c>
      <c r="I1021" s="248" t="str">
        <f ca="1">IF(ISERROR($S1021),"",OFFSET('Smelter Reference List'!$H$4,$S1021-4,0))</f>
        <v/>
      </c>
      <c r="J1021" s="248" t="str">
        <f ca="1">IF(ISERROR($S1021),"",OFFSET('Smelter Reference List'!$I$4,$S1021-4,0))</f>
        <v/>
      </c>
      <c r="K1021" s="245"/>
      <c r="L1021" s="245"/>
      <c r="M1021" s="245"/>
      <c r="N1021" s="245"/>
      <c r="O1021" s="245"/>
      <c r="P1021" s="245"/>
      <c r="Q1021" s="246"/>
      <c r="R1021" s="233"/>
      <c r="S1021" s="234" t="e">
        <f>IF(C1021="",NA(),MATCH($B1021&amp;$C1021,'Smelter Reference List'!$J:$J,0))</f>
        <v>#N/A</v>
      </c>
      <c r="T1021" s="235"/>
      <c r="U1021" s="235">
        <f t="shared" ca="1" si="32"/>
        <v>0</v>
      </c>
      <c r="V1021" s="235"/>
      <c r="W1021" s="235"/>
      <c r="Y1021" s="228" t="str">
        <f t="shared" si="33"/>
        <v/>
      </c>
    </row>
    <row r="1022" spans="1:25" s="228" customFormat="1" ht="20.399999999999999">
      <c r="A1022" s="257"/>
      <c r="B1022" s="232" t="str">
        <f>IF(LEN(A1022)=0,"",INDEX('Smelter Reference List'!$A:$A,MATCH($A1022,'Smelter Reference List'!$E:$E,0)))</f>
        <v/>
      </c>
      <c r="C1022" s="297" t="str">
        <f>IF(LEN(A1022)=0,"",INDEX('Smelter Reference List'!$C:$C,MATCH($A1022,'Smelter Reference List'!$E:$E,0)))</f>
        <v/>
      </c>
      <c r="D1022" s="161" t="str">
        <f ca="1">IF(ISERROR($S1022),"",OFFSET('Smelter Reference List'!$C$4,$S1022-4,0)&amp;"")</f>
        <v/>
      </c>
      <c r="E1022" s="161" t="str">
        <f ca="1">IF(ISERROR($S1022),"",OFFSET('Smelter Reference List'!$D$4,$S1022-4,0)&amp;"")</f>
        <v/>
      </c>
      <c r="F1022" s="161" t="str">
        <f ca="1">IF(ISERROR($S1022),"",OFFSET('Smelter Reference List'!$E$4,$S1022-4,0))</f>
        <v/>
      </c>
      <c r="G1022" s="161" t="str">
        <f ca="1">IF(C1022=$U$4,"Enter smelter details", IF(ISERROR($S1022),"",OFFSET('Smelter Reference List'!$F$4,$S1022-4,0)))</f>
        <v/>
      </c>
      <c r="H1022" s="247" t="str">
        <f ca="1">IF(ISERROR($S1022),"",OFFSET('Smelter Reference List'!$G$4,$S1022-4,0))</f>
        <v/>
      </c>
      <c r="I1022" s="248" t="str">
        <f ca="1">IF(ISERROR($S1022),"",OFFSET('Smelter Reference List'!$H$4,$S1022-4,0))</f>
        <v/>
      </c>
      <c r="J1022" s="248" t="str">
        <f ca="1">IF(ISERROR($S1022),"",OFFSET('Smelter Reference List'!$I$4,$S1022-4,0))</f>
        <v/>
      </c>
      <c r="K1022" s="245"/>
      <c r="L1022" s="245"/>
      <c r="M1022" s="245"/>
      <c r="N1022" s="245"/>
      <c r="O1022" s="245"/>
      <c r="P1022" s="245"/>
      <c r="Q1022" s="246"/>
      <c r="R1022" s="233"/>
      <c r="S1022" s="234" t="e">
        <f>IF(C1022="",NA(),MATCH($B1022&amp;$C1022,'Smelter Reference List'!$J:$J,0))</f>
        <v>#N/A</v>
      </c>
      <c r="T1022" s="235"/>
      <c r="U1022" s="235">
        <f t="shared" ca="1" si="32"/>
        <v>0</v>
      </c>
      <c r="V1022" s="235"/>
      <c r="W1022" s="235"/>
      <c r="Y1022" s="228" t="str">
        <f t="shared" si="33"/>
        <v/>
      </c>
    </row>
    <row r="1023" spans="1:25" s="228" customFormat="1" ht="20.399999999999999">
      <c r="A1023" s="257"/>
      <c r="B1023" s="232" t="str">
        <f>IF(LEN(A1023)=0,"",INDEX('Smelter Reference List'!$A:$A,MATCH($A1023,'Smelter Reference List'!$E:$E,0)))</f>
        <v/>
      </c>
      <c r="C1023" s="297" t="str">
        <f>IF(LEN(A1023)=0,"",INDEX('Smelter Reference List'!$C:$C,MATCH($A1023,'Smelter Reference List'!$E:$E,0)))</f>
        <v/>
      </c>
      <c r="D1023" s="161" t="str">
        <f ca="1">IF(ISERROR($S1023),"",OFFSET('Smelter Reference List'!$C$4,$S1023-4,0)&amp;"")</f>
        <v/>
      </c>
      <c r="E1023" s="161" t="str">
        <f ca="1">IF(ISERROR($S1023),"",OFFSET('Smelter Reference List'!$D$4,$S1023-4,0)&amp;"")</f>
        <v/>
      </c>
      <c r="F1023" s="161" t="str">
        <f ca="1">IF(ISERROR($S1023),"",OFFSET('Smelter Reference List'!$E$4,$S1023-4,0))</f>
        <v/>
      </c>
      <c r="G1023" s="161" t="str">
        <f ca="1">IF(C1023=$U$4,"Enter smelter details", IF(ISERROR($S1023),"",OFFSET('Smelter Reference List'!$F$4,$S1023-4,0)))</f>
        <v/>
      </c>
      <c r="H1023" s="247" t="str">
        <f ca="1">IF(ISERROR($S1023),"",OFFSET('Smelter Reference List'!$G$4,$S1023-4,0))</f>
        <v/>
      </c>
      <c r="I1023" s="248" t="str">
        <f ca="1">IF(ISERROR($S1023),"",OFFSET('Smelter Reference List'!$H$4,$S1023-4,0))</f>
        <v/>
      </c>
      <c r="J1023" s="248" t="str">
        <f ca="1">IF(ISERROR($S1023),"",OFFSET('Smelter Reference List'!$I$4,$S1023-4,0))</f>
        <v/>
      </c>
      <c r="K1023" s="245"/>
      <c r="L1023" s="245"/>
      <c r="M1023" s="245"/>
      <c r="N1023" s="245"/>
      <c r="O1023" s="245"/>
      <c r="P1023" s="245"/>
      <c r="Q1023" s="246"/>
      <c r="R1023" s="233"/>
      <c r="S1023" s="234" t="e">
        <f>IF(C1023="",NA(),MATCH($B1023&amp;$C1023,'Smelter Reference List'!$J:$J,0))</f>
        <v>#N/A</v>
      </c>
      <c r="T1023" s="235"/>
      <c r="U1023" s="235">
        <f t="shared" ca="1" si="32"/>
        <v>0</v>
      </c>
      <c r="V1023" s="235"/>
      <c r="W1023" s="235"/>
      <c r="Y1023" s="228" t="str">
        <f t="shared" si="33"/>
        <v/>
      </c>
    </row>
    <row r="1024" spans="1:25" s="228" customFormat="1" ht="20.399999999999999">
      <c r="A1024" s="257"/>
      <c r="B1024" s="232" t="str">
        <f>IF(LEN(A1024)=0,"",INDEX('Smelter Reference List'!$A:$A,MATCH($A1024,'Smelter Reference List'!$E:$E,0)))</f>
        <v/>
      </c>
      <c r="C1024" s="297" t="str">
        <f>IF(LEN(A1024)=0,"",INDEX('Smelter Reference List'!$C:$C,MATCH($A1024,'Smelter Reference List'!$E:$E,0)))</f>
        <v/>
      </c>
      <c r="D1024" s="161" t="str">
        <f ca="1">IF(ISERROR($S1024),"",OFFSET('Smelter Reference List'!$C$4,$S1024-4,0)&amp;"")</f>
        <v/>
      </c>
      <c r="E1024" s="161" t="str">
        <f ca="1">IF(ISERROR($S1024),"",OFFSET('Smelter Reference List'!$D$4,$S1024-4,0)&amp;"")</f>
        <v/>
      </c>
      <c r="F1024" s="161" t="str">
        <f ca="1">IF(ISERROR($S1024),"",OFFSET('Smelter Reference List'!$E$4,$S1024-4,0))</f>
        <v/>
      </c>
      <c r="G1024" s="161" t="str">
        <f ca="1">IF(C1024=$U$4,"Enter smelter details", IF(ISERROR($S1024),"",OFFSET('Smelter Reference List'!$F$4,$S1024-4,0)))</f>
        <v/>
      </c>
      <c r="H1024" s="247" t="str">
        <f ca="1">IF(ISERROR($S1024),"",OFFSET('Smelter Reference List'!$G$4,$S1024-4,0))</f>
        <v/>
      </c>
      <c r="I1024" s="248" t="str">
        <f ca="1">IF(ISERROR($S1024),"",OFFSET('Smelter Reference List'!$H$4,$S1024-4,0))</f>
        <v/>
      </c>
      <c r="J1024" s="248" t="str">
        <f ca="1">IF(ISERROR($S1024),"",OFFSET('Smelter Reference List'!$I$4,$S1024-4,0))</f>
        <v/>
      </c>
      <c r="K1024" s="245"/>
      <c r="L1024" s="245"/>
      <c r="M1024" s="245"/>
      <c r="N1024" s="245"/>
      <c r="O1024" s="245"/>
      <c r="P1024" s="245"/>
      <c r="Q1024" s="246"/>
      <c r="R1024" s="233"/>
      <c r="S1024" s="234" t="e">
        <f>IF(C1024="",NA(),MATCH($B1024&amp;$C1024,'Smelter Reference List'!$J:$J,0))</f>
        <v>#N/A</v>
      </c>
      <c r="T1024" s="235"/>
      <c r="U1024" s="235">
        <f t="shared" ca="1" si="32"/>
        <v>0</v>
      </c>
      <c r="V1024" s="235"/>
      <c r="W1024" s="235"/>
      <c r="Y1024" s="228" t="str">
        <f t="shared" si="33"/>
        <v/>
      </c>
    </row>
    <row r="1025" spans="1:25" s="228" customFormat="1" ht="20.399999999999999">
      <c r="A1025" s="257"/>
      <c r="B1025" s="232" t="str">
        <f>IF(LEN(A1025)=0,"",INDEX('Smelter Reference List'!$A:$A,MATCH($A1025,'Smelter Reference List'!$E:$E,0)))</f>
        <v/>
      </c>
      <c r="C1025" s="297" t="str">
        <f>IF(LEN(A1025)=0,"",INDEX('Smelter Reference List'!$C:$C,MATCH($A1025,'Smelter Reference List'!$E:$E,0)))</f>
        <v/>
      </c>
      <c r="D1025" s="161" t="str">
        <f ca="1">IF(ISERROR($S1025),"",OFFSET('Smelter Reference List'!$C$4,$S1025-4,0)&amp;"")</f>
        <v/>
      </c>
      <c r="E1025" s="161" t="str">
        <f ca="1">IF(ISERROR($S1025),"",OFFSET('Smelter Reference List'!$D$4,$S1025-4,0)&amp;"")</f>
        <v/>
      </c>
      <c r="F1025" s="161" t="str">
        <f ca="1">IF(ISERROR($S1025),"",OFFSET('Smelter Reference List'!$E$4,$S1025-4,0))</f>
        <v/>
      </c>
      <c r="G1025" s="161" t="str">
        <f ca="1">IF(C1025=$U$4,"Enter smelter details", IF(ISERROR($S1025),"",OFFSET('Smelter Reference List'!$F$4,$S1025-4,0)))</f>
        <v/>
      </c>
      <c r="H1025" s="247" t="str">
        <f ca="1">IF(ISERROR($S1025),"",OFFSET('Smelter Reference List'!$G$4,$S1025-4,0))</f>
        <v/>
      </c>
      <c r="I1025" s="248" t="str">
        <f ca="1">IF(ISERROR($S1025),"",OFFSET('Smelter Reference List'!$H$4,$S1025-4,0))</f>
        <v/>
      </c>
      <c r="J1025" s="248" t="str">
        <f ca="1">IF(ISERROR($S1025),"",OFFSET('Smelter Reference List'!$I$4,$S1025-4,0))</f>
        <v/>
      </c>
      <c r="K1025" s="245"/>
      <c r="L1025" s="245"/>
      <c r="M1025" s="245"/>
      <c r="N1025" s="245"/>
      <c r="O1025" s="245"/>
      <c r="P1025" s="245"/>
      <c r="Q1025" s="246"/>
      <c r="R1025" s="233"/>
      <c r="S1025" s="234" t="e">
        <f>IF(C1025="",NA(),MATCH($B1025&amp;$C1025,'Smelter Reference List'!$J:$J,0))</f>
        <v>#N/A</v>
      </c>
      <c r="T1025" s="235"/>
      <c r="U1025" s="235">
        <f t="shared" ca="1" si="32"/>
        <v>0</v>
      </c>
      <c r="V1025" s="235"/>
      <c r="W1025" s="235"/>
      <c r="Y1025" s="228" t="str">
        <f t="shared" si="33"/>
        <v/>
      </c>
    </row>
    <row r="1026" spans="1:25" s="228" customFormat="1" ht="20.399999999999999">
      <c r="A1026" s="257"/>
      <c r="B1026" s="232" t="str">
        <f>IF(LEN(A1026)=0,"",INDEX('Smelter Reference List'!$A:$A,MATCH($A1026,'Smelter Reference List'!$E:$E,0)))</f>
        <v/>
      </c>
      <c r="C1026" s="297" t="str">
        <f>IF(LEN(A1026)=0,"",INDEX('Smelter Reference List'!$C:$C,MATCH($A1026,'Smelter Reference List'!$E:$E,0)))</f>
        <v/>
      </c>
      <c r="D1026" s="161" t="str">
        <f ca="1">IF(ISERROR($S1026),"",OFFSET('Smelter Reference List'!$C$4,$S1026-4,0)&amp;"")</f>
        <v/>
      </c>
      <c r="E1026" s="161" t="str">
        <f ca="1">IF(ISERROR($S1026),"",OFFSET('Smelter Reference List'!$D$4,$S1026-4,0)&amp;"")</f>
        <v/>
      </c>
      <c r="F1026" s="161" t="str">
        <f ca="1">IF(ISERROR($S1026),"",OFFSET('Smelter Reference List'!$E$4,$S1026-4,0))</f>
        <v/>
      </c>
      <c r="G1026" s="161" t="str">
        <f ca="1">IF(C1026=$U$4,"Enter smelter details", IF(ISERROR($S1026),"",OFFSET('Smelter Reference List'!$F$4,$S1026-4,0)))</f>
        <v/>
      </c>
      <c r="H1026" s="247" t="str">
        <f ca="1">IF(ISERROR($S1026),"",OFFSET('Smelter Reference List'!$G$4,$S1026-4,0))</f>
        <v/>
      </c>
      <c r="I1026" s="248" t="str">
        <f ca="1">IF(ISERROR($S1026),"",OFFSET('Smelter Reference List'!$H$4,$S1026-4,0))</f>
        <v/>
      </c>
      <c r="J1026" s="248" t="str">
        <f ca="1">IF(ISERROR($S1026),"",OFFSET('Smelter Reference List'!$I$4,$S1026-4,0))</f>
        <v/>
      </c>
      <c r="K1026" s="245"/>
      <c r="L1026" s="245"/>
      <c r="M1026" s="245"/>
      <c r="N1026" s="245"/>
      <c r="O1026" s="245"/>
      <c r="P1026" s="245"/>
      <c r="Q1026" s="246"/>
      <c r="R1026" s="233"/>
      <c r="S1026" s="234" t="e">
        <f>IF(C1026="",NA(),MATCH($B1026&amp;$C1026,'Smelter Reference List'!$J:$J,0))</f>
        <v>#N/A</v>
      </c>
      <c r="T1026" s="235"/>
      <c r="U1026" s="235">
        <f t="shared" ca="1" si="32"/>
        <v>0</v>
      </c>
      <c r="V1026" s="235"/>
      <c r="W1026" s="235"/>
      <c r="Y1026" s="228" t="str">
        <f t="shared" si="33"/>
        <v/>
      </c>
    </row>
    <row r="1027" spans="1:25" s="228" customFormat="1" ht="20.399999999999999">
      <c r="A1027" s="257"/>
      <c r="B1027" s="232" t="str">
        <f>IF(LEN(A1027)=0,"",INDEX('Smelter Reference List'!$A:$A,MATCH($A1027,'Smelter Reference List'!$E:$E,0)))</f>
        <v/>
      </c>
      <c r="C1027" s="297" t="str">
        <f>IF(LEN(A1027)=0,"",INDEX('Smelter Reference List'!$C:$C,MATCH($A1027,'Smelter Reference List'!$E:$E,0)))</f>
        <v/>
      </c>
      <c r="D1027" s="161" t="str">
        <f ca="1">IF(ISERROR($S1027),"",OFFSET('Smelter Reference List'!$C$4,$S1027-4,0)&amp;"")</f>
        <v/>
      </c>
      <c r="E1027" s="161" t="str">
        <f ca="1">IF(ISERROR($S1027),"",OFFSET('Smelter Reference List'!$D$4,$S1027-4,0)&amp;"")</f>
        <v/>
      </c>
      <c r="F1027" s="161" t="str">
        <f ca="1">IF(ISERROR($S1027),"",OFFSET('Smelter Reference List'!$E$4,$S1027-4,0))</f>
        <v/>
      </c>
      <c r="G1027" s="161" t="str">
        <f ca="1">IF(C1027=$U$4,"Enter smelter details", IF(ISERROR($S1027),"",OFFSET('Smelter Reference List'!$F$4,$S1027-4,0)))</f>
        <v/>
      </c>
      <c r="H1027" s="247" t="str">
        <f ca="1">IF(ISERROR($S1027),"",OFFSET('Smelter Reference List'!$G$4,$S1027-4,0))</f>
        <v/>
      </c>
      <c r="I1027" s="248" t="str">
        <f ca="1">IF(ISERROR($S1027),"",OFFSET('Smelter Reference List'!$H$4,$S1027-4,0))</f>
        <v/>
      </c>
      <c r="J1027" s="248" t="str">
        <f ca="1">IF(ISERROR($S1027),"",OFFSET('Smelter Reference List'!$I$4,$S1027-4,0))</f>
        <v/>
      </c>
      <c r="K1027" s="245"/>
      <c r="L1027" s="245"/>
      <c r="M1027" s="245"/>
      <c r="N1027" s="245"/>
      <c r="O1027" s="245"/>
      <c r="P1027" s="245"/>
      <c r="Q1027" s="246"/>
      <c r="R1027" s="233"/>
      <c r="S1027" s="234" t="e">
        <f>IF(C1027="",NA(),MATCH($B1027&amp;$C1027,'Smelter Reference List'!$J:$J,0))</f>
        <v>#N/A</v>
      </c>
      <c r="T1027" s="235"/>
      <c r="U1027" s="235">
        <f t="shared" ca="1" si="32"/>
        <v>0</v>
      </c>
      <c r="V1027" s="235"/>
      <c r="W1027" s="235"/>
      <c r="Y1027" s="228" t="str">
        <f t="shared" si="33"/>
        <v/>
      </c>
    </row>
    <row r="1028" spans="1:25" s="228" customFormat="1" ht="20.399999999999999">
      <c r="A1028" s="257"/>
      <c r="B1028" s="232" t="str">
        <f>IF(LEN(A1028)=0,"",INDEX('Smelter Reference List'!$A:$A,MATCH($A1028,'Smelter Reference List'!$E:$E,0)))</f>
        <v/>
      </c>
      <c r="C1028" s="297" t="str">
        <f>IF(LEN(A1028)=0,"",INDEX('Smelter Reference List'!$C:$C,MATCH($A1028,'Smelter Reference List'!$E:$E,0)))</f>
        <v/>
      </c>
      <c r="D1028" s="161" t="str">
        <f ca="1">IF(ISERROR($S1028),"",OFFSET('Smelter Reference List'!$C$4,$S1028-4,0)&amp;"")</f>
        <v/>
      </c>
      <c r="E1028" s="161" t="str">
        <f ca="1">IF(ISERROR($S1028),"",OFFSET('Smelter Reference List'!$D$4,$S1028-4,0)&amp;"")</f>
        <v/>
      </c>
      <c r="F1028" s="161" t="str">
        <f ca="1">IF(ISERROR($S1028),"",OFFSET('Smelter Reference List'!$E$4,$S1028-4,0))</f>
        <v/>
      </c>
      <c r="G1028" s="161" t="str">
        <f ca="1">IF(C1028=$U$4,"Enter smelter details", IF(ISERROR($S1028),"",OFFSET('Smelter Reference List'!$F$4,$S1028-4,0)))</f>
        <v/>
      </c>
      <c r="H1028" s="247" t="str">
        <f ca="1">IF(ISERROR($S1028),"",OFFSET('Smelter Reference List'!$G$4,$S1028-4,0))</f>
        <v/>
      </c>
      <c r="I1028" s="248" t="str">
        <f ca="1">IF(ISERROR($S1028),"",OFFSET('Smelter Reference List'!$H$4,$S1028-4,0))</f>
        <v/>
      </c>
      <c r="J1028" s="248" t="str">
        <f ca="1">IF(ISERROR($S1028),"",OFFSET('Smelter Reference List'!$I$4,$S1028-4,0))</f>
        <v/>
      </c>
      <c r="K1028" s="245"/>
      <c r="L1028" s="245"/>
      <c r="M1028" s="245"/>
      <c r="N1028" s="245"/>
      <c r="O1028" s="245"/>
      <c r="P1028" s="245"/>
      <c r="Q1028" s="246"/>
      <c r="R1028" s="233"/>
      <c r="S1028" s="234" t="e">
        <f>IF(C1028="",NA(),MATCH($B1028&amp;$C1028,'Smelter Reference List'!$J:$J,0))</f>
        <v>#N/A</v>
      </c>
      <c r="T1028" s="235"/>
      <c r="U1028" s="235">
        <f t="shared" ca="1" si="32"/>
        <v>0</v>
      </c>
      <c r="V1028" s="235"/>
      <c r="W1028" s="235"/>
      <c r="Y1028" s="228" t="str">
        <f t="shared" si="33"/>
        <v/>
      </c>
    </row>
    <row r="1029" spans="1:25" s="228" customFormat="1" ht="20.399999999999999">
      <c r="A1029" s="257"/>
      <c r="B1029" s="232" t="str">
        <f>IF(LEN(A1029)=0,"",INDEX('Smelter Reference List'!$A:$A,MATCH($A1029,'Smelter Reference List'!$E:$E,0)))</f>
        <v/>
      </c>
      <c r="C1029" s="297" t="str">
        <f>IF(LEN(A1029)=0,"",INDEX('Smelter Reference List'!$C:$C,MATCH($A1029,'Smelter Reference List'!$E:$E,0)))</f>
        <v/>
      </c>
      <c r="D1029" s="161" t="str">
        <f ca="1">IF(ISERROR($S1029),"",OFFSET('Smelter Reference List'!$C$4,$S1029-4,0)&amp;"")</f>
        <v/>
      </c>
      <c r="E1029" s="161" t="str">
        <f ca="1">IF(ISERROR($S1029),"",OFFSET('Smelter Reference List'!$D$4,$S1029-4,0)&amp;"")</f>
        <v/>
      </c>
      <c r="F1029" s="161" t="str">
        <f ca="1">IF(ISERROR($S1029),"",OFFSET('Smelter Reference List'!$E$4,$S1029-4,0))</f>
        <v/>
      </c>
      <c r="G1029" s="161" t="str">
        <f ca="1">IF(C1029=$U$4,"Enter smelter details", IF(ISERROR($S1029),"",OFFSET('Smelter Reference List'!$F$4,$S1029-4,0)))</f>
        <v/>
      </c>
      <c r="H1029" s="247" t="str">
        <f ca="1">IF(ISERROR($S1029),"",OFFSET('Smelter Reference List'!$G$4,$S1029-4,0))</f>
        <v/>
      </c>
      <c r="I1029" s="248" t="str">
        <f ca="1">IF(ISERROR($S1029),"",OFFSET('Smelter Reference List'!$H$4,$S1029-4,0))</f>
        <v/>
      </c>
      <c r="J1029" s="248" t="str">
        <f ca="1">IF(ISERROR($S1029),"",OFFSET('Smelter Reference List'!$I$4,$S1029-4,0))</f>
        <v/>
      </c>
      <c r="K1029" s="245"/>
      <c r="L1029" s="245"/>
      <c r="M1029" s="245"/>
      <c r="N1029" s="245"/>
      <c r="O1029" s="245"/>
      <c r="P1029" s="245"/>
      <c r="Q1029" s="246"/>
      <c r="R1029" s="233"/>
      <c r="S1029" s="234" t="e">
        <f>IF(C1029="",NA(),MATCH($B1029&amp;$C1029,'Smelter Reference List'!$J:$J,0))</f>
        <v>#N/A</v>
      </c>
      <c r="T1029" s="235"/>
      <c r="U1029" s="235">
        <f t="shared" ca="1" si="32"/>
        <v>0</v>
      </c>
      <c r="V1029" s="235"/>
      <c r="W1029" s="235"/>
      <c r="Y1029" s="228" t="str">
        <f t="shared" si="33"/>
        <v/>
      </c>
    </row>
    <row r="1030" spans="1:25" s="228" customFormat="1" ht="20.399999999999999">
      <c r="A1030" s="257"/>
      <c r="B1030" s="232" t="str">
        <f>IF(LEN(A1030)=0,"",INDEX('Smelter Reference List'!$A:$A,MATCH($A1030,'Smelter Reference List'!$E:$E,0)))</f>
        <v/>
      </c>
      <c r="C1030" s="297" t="str">
        <f>IF(LEN(A1030)=0,"",INDEX('Smelter Reference List'!$C:$C,MATCH($A1030,'Smelter Reference List'!$E:$E,0)))</f>
        <v/>
      </c>
      <c r="D1030" s="161" t="str">
        <f ca="1">IF(ISERROR($S1030),"",OFFSET('Smelter Reference List'!$C$4,$S1030-4,0)&amp;"")</f>
        <v/>
      </c>
      <c r="E1030" s="161" t="str">
        <f ca="1">IF(ISERROR($S1030),"",OFFSET('Smelter Reference List'!$D$4,$S1030-4,0)&amp;"")</f>
        <v/>
      </c>
      <c r="F1030" s="161" t="str">
        <f ca="1">IF(ISERROR($S1030),"",OFFSET('Smelter Reference List'!$E$4,$S1030-4,0))</f>
        <v/>
      </c>
      <c r="G1030" s="161" t="str">
        <f ca="1">IF(C1030=$U$4,"Enter smelter details", IF(ISERROR($S1030),"",OFFSET('Smelter Reference List'!$F$4,$S1030-4,0)))</f>
        <v/>
      </c>
      <c r="H1030" s="247" t="str">
        <f ca="1">IF(ISERROR($S1030),"",OFFSET('Smelter Reference List'!$G$4,$S1030-4,0))</f>
        <v/>
      </c>
      <c r="I1030" s="248" t="str">
        <f ca="1">IF(ISERROR($S1030),"",OFFSET('Smelter Reference List'!$H$4,$S1030-4,0))</f>
        <v/>
      </c>
      <c r="J1030" s="248" t="str">
        <f ca="1">IF(ISERROR($S1030),"",OFFSET('Smelter Reference List'!$I$4,$S1030-4,0))</f>
        <v/>
      </c>
      <c r="K1030" s="245"/>
      <c r="L1030" s="245"/>
      <c r="M1030" s="245"/>
      <c r="N1030" s="245"/>
      <c r="O1030" s="245"/>
      <c r="P1030" s="245"/>
      <c r="Q1030" s="246"/>
      <c r="R1030" s="233"/>
      <c r="S1030" s="234" t="e">
        <f>IF(C1030="",NA(),MATCH($B1030&amp;$C1030,'Smelter Reference List'!$J:$J,0))</f>
        <v>#N/A</v>
      </c>
      <c r="T1030" s="235"/>
      <c r="U1030" s="235">
        <f t="shared" ca="1" si="32"/>
        <v>0</v>
      </c>
      <c r="V1030" s="235"/>
      <c r="W1030" s="235"/>
      <c r="Y1030" s="228" t="str">
        <f t="shared" si="33"/>
        <v/>
      </c>
    </row>
    <row r="1031" spans="1:25" s="228" customFormat="1" ht="20.399999999999999">
      <c r="A1031" s="257"/>
      <c r="B1031" s="232" t="str">
        <f>IF(LEN(A1031)=0,"",INDEX('Smelter Reference List'!$A:$A,MATCH($A1031,'Smelter Reference List'!$E:$E,0)))</f>
        <v/>
      </c>
      <c r="C1031" s="297" t="str">
        <f>IF(LEN(A1031)=0,"",INDEX('Smelter Reference List'!$C:$C,MATCH($A1031,'Smelter Reference List'!$E:$E,0)))</f>
        <v/>
      </c>
      <c r="D1031" s="161" t="str">
        <f ca="1">IF(ISERROR($S1031),"",OFFSET('Smelter Reference List'!$C$4,$S1031-4,0)&amp;"")</f>
        <v/>
      </c>
      <c r="E1031" s="161" t="str">
        <f ca="1">IF(ISERROR($S1031),"",OFFSET('Smelter Reference List'!$D$4,$S1031-4,0)&amp;"")</f>
        <v/>
      </c>
      <c r="F1031" s="161" t="str">
        <f ca="1">IF(ISERROR($S1031),"",OFFSET('Smelter Reference List'!$E$4,$S1031-4,0))</f>
        <v/>
      </c>
      <c r="G1031" s="161" t="str">
        <f ca="1">IF(C1031=$U$4,"Enter smelter details", IF(ISERROR($S1031),"",OFFSET('Smelter Reference List'!$F$4,$S1031-4,0)))</f>
        <v/>
      </c>
      <c r="H1031" s="247" t="str">
        <f ca="1">IF(ISERROR($S1031),"",OFFSET('Smelter Reference List'!$G$4,$S1031-4,0))</f>
        <v/>
      </c>
      <c r="I1031" s="248" t="str">
        <f ca="1">IF(ISERROR($S1031),"",OFFSET('Smelter Reference List'!$H$4,$S1031-4,0))</f>
        <v/>
      </c>
      <c r="J1031" s="248" t="str">
        <f ca="1">IF(ISERROR($S1031),"",OFFSET('Smelter Reference List'!$I$4,$S1031-4,0))</f>
        <v/>
      </c>
      <c r="K1031" s="245"/>
      <c r="L1031" s="245"/>
      <c r="M1031" s="245"/>
      <c r="N1031" s="245"/>
      <c r="O1031" s="245"/>
      <c r="P1031" s="245"/>
      <c r="Q1031" s="246"/>
      <c r="R1031" s="233"/>
      <c r="S1031" s="234" t="e">
        <f>IF(C1031="",NA(),MATCH($B1031&amp;$C1031,'Smelter Reference List'!$J:$J,0))</f>
        <v>#N/A</v>
      </c>
      <c r="T1031" s="235"/>
      <c r="U1031" s="235">
        <f t="shared" ca="1" si="32"/>
        <v>0</v>
      </c>
      <c r="V1031" s="235"/>
      <c r="W1031" s="235"/>
      <c r="Y1031" s="228" t="str">
        <f t="shared" si="33"/>
        <v/>
      </c>
    </row>
    <row r="1032" spans="1:25" s="228" customFormat="1" ht="20.399999999999999">
      <c r="A1032" s="257"/>
      <c r="B1032" s="232" t="str">
        <f>IF(LEN(A1032)=0,"",INDEX('Smelter Reference List'!$A:$A,MATCH($A1032,'Smelter Reference List'!$E:$E,0)))</f>
        <v/>
      </c>
      <c r="C1032" s="297" t="str">
        <f>IF(LEN(A1032)=0,"",INDEX('Smelter Reference List'!$C:$C,MATCH($A1032,'Smelter Reference List'!$E:$E,0)))</f>
        <v/>
      </c>
      <c r="D1032" s="161" t="str">
        <f ca="1">IF(ISERROR($S1032),"",OFFSET('Smelter Reference List'!$C$4,$S1032-4,0)&amp;"")</f>
        <v/>
      </c>
      <c r="E1032" s="161" t="str">
        <f ca="1">IF(ISERROR($S1032),"",OFFSET('Smelter Reference List'!$D$4,$S1032-4,0)&amp;"")</f>
        <v/>
      </c>
      <c r="F1032" s="161" t="str">
        <f ca="1">IF(ISERROR($S1032),"",OFFSET('Smelter Reference List'!$E$4,$S1032-4,0))</f>
        <v/>
      </c>
      <c r="G1032" s="161" t="str">
        <f ca="1">IF(C1032=$U$4,"Enter smelter details", IF(ISERROR($S1032),"",OFFSET('Smelter Reference List'!$F$4,$S1032-4,0)))</f>
        <v/>
      </c>
      <c r="H1032" s="247" t="str">
        <f ca="1">IF(ISERROR($S1032),"",OFFSET('Smelter Reference List'!$G$4,$S1032-4,0))</f>
        <v/>
      </c>
      <c r="I1032" s="248" t="str">
        <f ca="1">IF(ISERROR($S1032),"",OFFSET('Smelter Reference List'!$H$4,$S1032-4,0))</f>
        <v/>
      </c>
      <c r="J1032" s="248" t="str">
        <f ca="1">IF(ISERROR($S1032),"",OFFSET('Smelter Reference List'!$I$4,$S1032-4,0))</f>
        <v/>
      </c>
      <c r="K1032" s="245"/>
      <c r="L1032" s="245"/>
      <c r="M1032" s="245"/>
      <c r="N1032" s="245"/>
      <c r="O1032" s="245"/>
      <c r="P1032" s="245"/>
      <c r="Q1032" s="246"/>
      <c r="R1032" s="233"/>
      <c r="S1032" s="234" t="e">
        <f>IF(C1032="",NA(),MATCH($B1032&amp;$C1032,'Smelter Reference List'!$J:$J,0))</f>
        <v>#N/A</v>
      </c>
      <c r="T1032" s="235"/>
      <c r="U1032" s="235">
        <f t="shared" ca="1" si="32"/>
        <v>0</v>
      </c>
      <c r="V1032" s="235"/>
      <c r="W1032" s="235"/>
      <c r="Y1032" s="228" t="str">
        <f t="shared" si="33"/>
        <v/>
      </c>
    </row>
    <row r="1033" spans="1:25" s="228" customFormat="1" ht="20.399999999999999">
      <c r="A1033" s="257"/>
      <c r="B1033" s="232" t="str">
        <f>IF(LEN(A1033)=0,"",INDEX('Smelter Reference List'!$A:$A,MATCH($A1033,'Smelter Reference List'!$E:$E,0)))</f>
        <v/>
      </c>
      <c r="C1033" s="297" t="str">
        <f>IF(LEN(A1033)=0,"",INDEX('Smelter Reference List'!$C:$C,MATCH($A1033,'Smelter Reference List'!$E:$E,0)))</f>
        <v/>
      </c>
      <c r="D1033" s="161" t="str">
        <f ca="1">IF(ISERROR($S1033),"",OFFSET('Smelter Reference List'!$C$4,$S1033-4,0)&amp;"")</f>
        <v/>
      </c>
      <c r="E1033" s="161" t="str">
        <f ca="1">IF(ISERROR($S1033),"",OFFSET('Smelter Reference List'!$D$4,$S1033-4,0)&amp;"")</f>
        <v/>
      </c>
      <c r="F1033" s="161" t="str">
        <f ca="1">IF(ISERROR($S1033),"",OFFSET('Smelter Reference List'!$E$4,$S1033-4,0))</f>
        <v/>
      </c>
      <c r="G1033" s="161" t="str">
        <f ca="1">IF(C1033=$U$4,"Enter smelter details", IF(ISERROR($S1033),"",OFFSET('Smelter Reference List'!$F$4,$S1033-4,0)))</f>
        <v/>
      </c>
      <c r="H1033" s="247" t="str">
        <f ca="1">IF(ISERROR($S1033),"",OFFSET('Smelter Reference List'!$G$4,$S1033-4,0))</f>
        <v/>
      </c>
      <c r="I1033" s="248" t="str">
        <f ca="1">IF(ISERROR($S1033),"",OFFSET('Smelter Reference List'!$H$4,$S1033-4,0))</f>
        <v/>
      </c>
      <c r="J1033" s="248" t="str">
        <f ca="1">IF(ISERROR($S1033),"",OFFSET('Smelter Reference List'!$I$4,$S1033-4,0))</f>
        <v/>
      </c>
      <c r="K1033" s="245"/>
      <c r="L1033" s="245"/>
      <c r="M1033" s="245"/>
      <c r="N1033" s="245"/>
      <c r="O1033" s="245"/>
      <c r="P1033" s="245"/>
      <c r="Q1033" s="246"/>
      <c r="R1033" s="233"/>
      <c r="S1033" s="234" t="e">
        <f>IF(C1033="",NA(),MATCH($B1033&amp;$C1033,'Smelter Reference List'!$J:$J,0))</f>
        <v>#N/A</v>
      </c>
      <c r="T1033" s="235"/>
      <c r="U1033" s="235">
        <f t="shared" ca="1" si="32"/>
        <v>0</v>
      </c>
      <c r="V1033" s="235"/>
      <c r="W1033" s="235"/>
      <c r="Y1033" s="228" t="str">
        <f t="shared" si="33"/>
        <v/>
      </c>
    </row>
    <row r="1034" spans="1:25" s="228" customFormat="1" ht="20.399999999999999">
      <c r="A1034" s="257"/>
      <c r="B1034" s="232" t="str">
        <f>IF(LEN(A1034)=0,"",INDEX('Smelter Reference List'!$A:$A,MATCH($A1034,'Smelter Reference List'!$E:$E,0)))</f>
        <v/>
      </c>
      <c r="C1034" s="297" t="str">
        <f>IF(LEN(A1034)=0,"",INDEX('Smelter Reference List'!$C:$C,MATCH($A1034,'Smelter Reference List'!$E:$E,0)))</f>
        <v/>
      </c>
      <c r="D1034" s="161" t="str">
        <f ca="1">IF(ISERROR($S1034),"",OFFSET('Smelter Reference List'!$C$4,$S1034-4,0)&amp;"")</f>
        <v/>
      </c>
      <c r="E1034" s="161" t="str">
        <f ca="1">IF(ISERROR($S1034),"",OFFSET('Smelter Reference List'!$D$4,$S1034-4,0)&amp;"")</f>
        <v/>
      </c>
      <c r="F1034" s="161" t="str">
        <f ca="1">IF(ISERROR($S1034),"",OFFSET('Smelter Reference List'!$E$4,$S1034-4,0))</f>
        <v/>
      </c>
      <c r="G1034" s="161" t="str">
        <f ca="1">IF(C1034=$U$4,"Enter smelter details", IF(ISERROR($S1034),"",OFFSET('Smelter Reference List'!$F$4,$S1034-4,0)))</f>
        <v/>
      </c>
      <c r="H1034" s="247" t="str">
        <f ca="1">IF(ISERROR($S1034),"",OFFSET('Smelter Reference List'!$G$4,$S1034-4,0))</f>
        <v/>
      </c>
      <c r="I1034" s="248" t="str">
        <f ca="1">IF(ISERROR($S1034),"",OFFSET('Smelter Reference List'!$H$4,$S1034-4,0))</f>
        <v/>
      </c>
      <c r="J1034" s="248" t="str">
        <f ca="1">IF(ISERROR($S1034),"",OFFSET('Smelter Reference List'!$I$4,$S1034-4,0))</f>
        <v/>
      </c>
      <c r="K1034" s="245"/>
      <c r="L1034" s="245"/>
      <c r="M1034" s="245"/>
      <c r="N1034" s="245"/>
      <c r="O1034" s="245"/>
      <c r="P1034" s="245"/>
      <c r="Q1034" s="246"/>
      <c r="R1034" s="233"/>
      <c r="S1034" s="234" t="e">
        <f>IF(C1034="",NA(),MATCH($B1034&amp;$C1034,'Smelter Reference List'!$J:$J,0))</f>
        <v>#N/A</v>
      </c>
      <c r="T1034" s="235"/>
      <c r="U1034" s="235">
        <f t="shared" ca="1" si="32"/>
        <v>0</v>
      </c>
      <c r="V1034" s="235"/>
      <c r="W1034" s="235"/>
      <c r="Y1034" s="228" t="str">
        <f t="shared" si="33"/>
        <v/>
      </c>
    </row>
    <row r="1035" spans="1:25" s="228" customFormat="1" ht="20.399999999999999">
      <c r="A1035" s="257"/>
      <c r="B1035" s="232" t="str">
        <f>IF(LEN(A1035)=0,"",INDEX('Smelter Reference List'!$A:$A,MATCH($A1035,'Smelter Reference List'!$E:$E,0)))</f>
        <v/>
      </c>
      <c r="C1035" s="297" t="str">
        <f>IF(LEN(A1035)=0,"",INDEX('Smelter Reference List'!$C:$C,MATCH($A1035,'Smelter Reference List'!$E:$E,0)))</f>
        <v/>
      </c>
      <c r="D1035" s="161" t="str">
        <f ca="1">IF(ISERROR($S1035),"",OFFSET('Smelter Reference List'!$C$4,$S1035-4,0)&amp;"")</f>
        <v/>
      </c>
      <c r="E1035" s="161" t="str">
        <f ca="1">IF(ISERROR($S1035),"",OFFSET('Smelter Reference List'!$D$4,$S1035-4,0)&amp;"")</f>
        <v/>
      </c>
      <c r="F1035" s="161" t="str">
        <f ca="1">IF(ISERROR($S1035),"",OFFSET('Smelter Reference List'!$E$4,$S1035-4,0))</f>
        <v/>
      </c>
      <c r="G1035" s="161" t="str">
        <f ca="1">IF(C1035=$U$4,"Enter smelter details", IF(ISERROR($S1035),"",OFFSET('Smelter Reference List'!$F$4,$S1035-4,0)))</f>
        <v/>
      </c>
      <c r="H1035" s="247" t="str">
        <f ca="1">IF(ISERROR($S1035),"",OFFSET('Smelter Reference List'!$G$4,$S1035-4,0))</f>
        <v/>
      </c>
      <c r="I1035" s="248" t="str">
        <f ca="1">IF(ISERROR($S1035),"",OFFSET('Smelter Reference List'!$H$4,$S1035-4,0))</f>
        <v/>
      </c>
      <c r="J1035" s="248" t="str">
        <f ca="1">IF(ISERROR($S1035),"",OFFSET('Smelter Reference List'!$I$4,$S1035-4,0))</f>
        <v/>
      </c>
      <c r="K1035" s="245"/>
      <c r="L1035" s="245"/>
      <c r="M1035" s="245"/>
      <c r="N1035" s="245"/>
      <c r="O1035" s="245"/>
      <c r="P1035" s="245"/>
      <c r="Q1035" s="246"/>
      <c r="R1035" s="233"/>
      <c r="S1035" s="234" t="e">
        <f>IF(C1035="",NA(),MATCH($B1035&amp;$C1035,'Smelter Reference List'!$J:$J,0))</f>
        <v>#N/A</v>
      </c>
      <c r="T1035" s="235"/>
      <c r="U1035" s="235">
        <f t="shared" ca="1" si="32"/>
        <v>0</v>
      </c>
      <c r="V1035" s="235"/>
      <c r="W1035" s="235"/>
      <c r="Y1035" s="228" t="str">
        <f t="shared" si="33"/>
        <v/>
      </c>
    </row>
    <row r="1036" spans="1:25" s="228" customFormat="1" ht="20.399999999999999">
      <c r="A1036" s="257"/>
      <c r="B1036" s="232" t="str">
        <f>IF(LEN(A1036)=0,"",INDEX('Smelter Reference List'!$A:$A,MATCH($A1036,'Smelter Reference List'!$E:$E,0)))</f>
        <v/>
      </c>
      <c r="C1036" s="297" t="str">
        <f>IF(LEN(A1036)=0,"",INDEX('Smelter Reference List'!$C:$C,MATCH($A1036,'Smelter Reference List'!$E:$E,0)))</f>
        <v/>
      </c>
      <c r="D1036" s="161" t="str">
        <f ca="1">IF(ISERROR($S1036),"",OFFSET('Smelter Reference List'!$C$4,$S1036-4,0)&amp;"")</f>
        <v/>
      </c>
      <c r="E1036" s="161" t="str">
        <f ca="1">IF(ISERROR($S1036),"",OFFSET('Smelter Reference List'!$D$4,$S1036-4,0)&amp;"")</f>
        <v/>
      </c>
      <c r="F1036" s="161" t="str">
        <f ca="1">IF(ISERROR($S1036),"",OFFSET('Smelter Reference List'!$E$4,$S1036-4,0))</f>
        <v/>
      </c>
      <c r="G1036" s="161" t="str">
        <f ca="1">IF(C1036=$U$4,"Enter smelter details", IF(ISERROR($S1036),"",OFFSET('Smelter Reference List'!$F$4,$S1036-4,0)))</f>
        <v/>
      </c>
      <c r="H1036" s="247" t="str">
        <f ca="1">IF(ISERROR($S1036),"",OFFSET('Smelter Reference List'!$G$4,$S1036-4,0))</f>
        <v/>
      </c>
      <c r="I1036" s="248" t="str">
        <f ca="1">IF(ISERROR($S1036),"",OFFSET('Smelter Reference List'!$H$4,$S1036-4,0))</f>
        <v/>
      </c>
      <c r="J1036" s="248" t="str">
        <f ca="1">IF(ISERROR($S1036),"",OFFSET('Smelter Reference List'!$I$4,$S1036-4,0))</f>
        <v/>
      </c>
      <c r="K1036" s="245"/>
      <c r="L1036" s="245"/>
      <c r="M1036" s="245"/>
      <c r="N1036" s="245"/>
      <c r="O1036" s="245"/>
      <c r="P1036" s="245"/>
      <c r="Q1036" s="246"/>
      <c r="R1036" s="233"/>
      <c r="S1036" s="234" t="e">
        <f>IF(C1036="",NA(),MATCH($B1036&amp;$C1036,'Smelter Reference List'!$J:$J,0))</f>
        <v>#N/A</v>
      </c>
      <c r="T1036" s="235"/>
      <c r="U1036" s="235">
        <f t="shared" ca="1" si="32"/>
        <v>0</v>
      </c>
      <c r="V1036" s="235"/>
      <c r="W1036" s="235"/>
      <c r="Y1036" s="228" t="str">
        <f t="shared" si="33"/>
        <v/>
      </c>
    </row>
    <row r="1037" spans="1:25" s="228" customFormat="1" ht="20.399999999999999">
      <c r="A1037" s="257"/>
      <c r="B1037" s="232" t="str">
        <f>IF(LEN(A1037)=0,"",INDEX('Smelter Reference List'!$A:$A,MATCH($A1037,'Smelter Reference List'!$E:$E,0)))</f>
        <v/>
      </c>
      <c r="C1037" s="297" t="str">
        <f>IF(LEN(A1037)=0,"",INDEX('Smelter Reference List'!$C:$C,MATCH($A1037,'Smelter Reference List'!$E:$E,0)))</f>
        <v/>
      </c>
      <c r="D1037" s="161" t="str">
        <f ca="1">IF(ISERROR($S1037),"",OFFSET('Smelter Reference List'!$C$4,$S1037-4,0)&amp;"")</f>
        <v/>
      </c>
      <c r="E1037" s="161" t="str">
        <f ca="1">IF(ISERROR($S1037),"",OFFSET('Smelter Reference List'!$D$4,$S1037-4,0)&amp;"")</f>
        <v/>
      </c>
      <c r="F1037" s="161" t="str">
        <f ca="1">IF(ISERROR($S1037),"",OFFSET('Smelter Reference List'!$E$4,$S1037-4,0))</f>
        <v/>
      </c>
      <c r="G1037" s="161" t="str">
        <f ca="1">IF(C1037=$U$4,"Enter smelter details", IF(ISERROR($S1037),"",OFFSET('Smelter Reference List'!$F$4,$S1037-4,0)))</f>
        <v/>
      </c>
      <c r="H1037" s="247" t="str">
        <f ca="1">IF(ISERROR($S1037),"",OFFSET('Smelter Reference List'!$G$4,$S1037-4,0))</f>
        <v/>
      </c>
      <c r="I1037" s="248" t="str">
        <f ca="1">IF(ISERROR($S1037),"",OFFSET('Smelter Reference List'!$H$4,$S1037-4,0))</f>
        <v/>
      </c>
      <c r="J1037" s="248" t="str">
        <f ca="1">IF(ISERROR($S1037),"",OFFSET('Smelter Reference List'!$I$4,$S1037-4,0))</f>
        <v/>
      </c>
      <c r="K1037" s="245"/>
      <c r="L1037" s="245"/>
      <c r="M1037" s="245"/>
      <c r="N1037" s="245"/>
      <c r="O1037" s="245"/>
      <c r="P1037" s="245"/>
      <c r="Q1037" s="246"/>
      <c r="R1037" s="233"/>
      <c r="S1037" s="234" t="e">
        <f>IF(C1037="",NA(),MATCH($B1037&amp;$C1037,'Smelter Reference List'!$J:$J,0))</f>
        <v>#N/A</v>
      </c>
      <c r="T1037" s="235"/>
      <c r="U1037" s="235">
        <f t="shared" ca="1" si="32"/>
        <v>0</v>
      </c>
      <c r="V1037" s="235"/>
      <c r="W1037" s="235"/>
      <c r="Y1037" s="228" t="str">
        <f t="shared" si="33"/>
        <v/>
      </c>
    </row>
    <row r="1038" spans="1:25" s="228" customFormat="1" ht="20.399999999999999">
      <c r="A1038" s="257"/>
      <c r="B1038" s="232" t="str">
        <f>IF(LEN(A1038)=0,"",INDEX('Smelter Reference List'!$A:$A,MATCH($A1038,'Smelter Reference List'!$E:$E,0)))</f>
        <v/>
      </c>
      <c r="C1038" s="297" t="str">
        <f>IF(LEN(A1038)=0,"",INDEX('Smelter Reference List'!$C:$C,MATCH($A1038,'Smelter Reference List'!$E:$E,0)))</f>
        <v/>
      </c>
      <c r="D1038" s="161" t="str">
        <f ca="1">IF(ISERROR($S1038),"",OFFSET('Smelter Reference List'!$C$4,$S1038-4,0)&amp;"")</f>
        <v/>
      </c>
      <c r="E1038" s="161" t="str">
        <f ca="1">IF(ISERROR($S1038),"",OFFSET('Smelter Reference List'!$D$4,$S1038-4,0)&amp;"")</f>
        <v/>
      </c>
      <c r="F1038" s="161" t="str">
        <f ca="1">IF(ISERROR($S1038),"",OFFSET('Smelter Reference List'!$E$4,$S1038-4,0))</f>
        <v/>
      </c>
      <c r="G1038" s="161" t="str">
        <f ca="1">IF(C1038=$U$4,"Enter smelter details", IF(ISERROR($S1038),"",OFFSET('Smelter Reference List'!$F$4,$S1038-4,0)))</f>
        <v/>
      </c>
      <c r="H1038" s="247" t="str">
        <f ca="1">IF(ISERROR($S1038),"",OFFSET('Smelter Reference List'!$G$4,$S1038-4,0))</f>
        <v/>
      </c>
      <c r="I1038" s="248" t="str">
        <f ca="1">IF(ISERROR($S1038),"",OFFSET('Smelter Reference List'!$H$4,$S1038-4,0))</f>
        <v/>
      </c>
      <c r="J1038" s="248" t="str">
        <f ca="1">IF(ISERROR($S1038),"",OFFSET('Smelter Reference List'!$I$4,$S1038-4,0))</f>
        <v/>
      </c>
      <c r="K1038" s="245"/>
      <c r="L1038" s="245"/>
      <c r="M1038" s="245"/>
      <c r="N1038" s="245"/>
      <c r="O1038" s="245"/>
      <c r="P1038" s="245"/>
      <c r="Q1038" s="246"/>
      <c r="R1038" s="233"/>
      <c r="S1038" s="234" t="e">
        <f>IF(C1038="",NA(),MATCH($B1038&amp;$C1038,'Smelter Reference List'!$J:$J,0))</f>
        <v>#N/A</v>
      </c>
      <c r="T1038" s="235"/>
      <c r="U1038" s="235">
        <f t="shared" ca="1" si="32"/>
        <v>0</v>
      </c>
      <c r="V1038" s="235"/>
      <c r="W1038" s="235"/>
      <c r="Y1038" s="228" t="str">
        <f t="shared" si="33"/>
        <v/>
      </c>
    </row>
    <row r="1039" spans="1:25" s="228" customFormat="1" ht="20.399999999999999">
      <c r="A1039" s="257"/>
      <c r="B1039" s="232" t="str">
        <f>IF(LEN(A1039)=0,"",INDEX('Smelter Reference List'!$A:$A,MATCH($A1039,'Smelter Reference List'!$E:$E,0)))</f>
        <v/>
      </c>
      <c r="C1039" s="297" t="str">
        <f>IF(LEN(A1039)=0,"",INDEX('Smelter Reference List'!$C:$C,MATCH($A1039,'Smelter Reference List'!$E:$E,0)))</f>
        <v/>
      </c>
      <c r="D1039" s="161" t="str">
        <f ca="1">IF(ISERROR($S1039),"",OFFSET('Smelter Reference List'!$C$4,$S1039-4,0)&amp;"")</f>
        <v/>
      </c>
      <c r="E1039" s="161" t="str">
        <f ca="1">IF(ISERROR($S1039),"",OFFSET('Smelter Reference List'!$D$4,$S1039-4,0)&amp;"")</f>
        <v/>
      </c>
      <c r="F1039" s="161" t="str">
        <f ca="1">IF(ISERROR($S1039),"",OFFSET('Smelter Reference List'!$E$4,$S1039-4,0))</f>
        <v/>
      </c>
      <c r="G1039" s="161" t="str">
        <f ca="1">IF(C1039=$U$4,"Enter smelter details", IF(ISERROR($S1039),"",OFFSET('Smelter Reference List'!$F$4,$S1039-4,0)))</f>
        <v/>
      </c>
      <c r="H1039" s="247" t="str">
        <f ca="1">IF(ISERROR($S1039),"",OFFSET('Smelter Reference List'!$G$4,$S1039-4,0))</f>
        <v/>
      </c>
      <c r="I1039" s="248" t="str">
        <f ca="1">IF(ISERROR($S1039),"",OFFSET('Smelter Reference List'!$H$4,$S1039-4,0))</f>
        <v/>
      </c>
      <c r="J1039" s="248" t="str">
        <f ca="1">IF(ISERROR($S1039),"",OFFSET('Smelter Reference List'!$I$4,$S1039-4,0))</f>
        <v/>
      </c>
      <c r="K1039" s="245"/>
      <c r="L1039" s="245"/>
      <c r="M1039" s="245"/>
      <c r="N1039" s="245"/>
      <c r="O1039" s="245"/>
      <c r="P1039" s="245"/>
      <c r="Q1039" s="246"/>
      <c r="R1039" s="233"/>
      <c r="S1039" s="234" t="e">
        <f>IF(C1039="",NA(),MATCH($B1039&amp;$C1039,'Smelter Reference List'!$J:$J,0))</f>
        <v>#N/A</v>
      </c>
      <c r="T1039" s="235"/>
      <c r="U1039" s="235">
        <f t="shared" ca="1" si="32"/>
        <v>0</v>
      </c>
      <c r="V1039" s="235"/>
      <c r="W1039" s="235"/>
      <c r="Y1039" s="228" t="str">
        <f t="shared" si="33"/>
        <v/>
      </c>
    </row>
    <row r="1040" spans="1:25" s="228" customFormat="1" ht="20.399999999999999">
      <c r="A1040" s="257"/>
      <c r="B1040" s="232" t="str">
        <f>IF(LEN(A1040)=0,"",INDEX('Smelter Reference List'!$A:$A,MATCH($A1040,'Smelter Reference List'!$E:$E,0)))</f>
        <v/>
      </c>
      <c r="C1040" s="297" t="str">
        <f>IF(LEN(A1040)=0,"",INDEX('Smelter Reference List'!$C:$C,MATCH($A1040,'Smelter Reference List'!$E:$E,0)))</f>
        <v/>
      </c>
      <c r="D1040" s="161" t="str">
        <f ca="1">IF(ISERROR($S1040),"",OFFSET('Smelter Reference List'!$C$4,$S1040-4,0)&amp;"")</f>
        <v/>
      </c>
      <c r="E1040" s="161" t="str">
        <f ca="1">IF(ISERROR($S1040),"",OFFSET('Smelter Reference List'!$D$4,$S1040-4,0)&amp;"")</f>
        <v/>
      </c>
      <c r="F1040" s="161" t="str">
        <f ca="1">IF(ISERROR($S1040),"",OFFSET('Smelter Reference List'!$E$4,$S1040-4,0))</f>
        <v/>
      </c>
      <c r="G1040" s="161" t="str">
        <f ca="1">IF(C1040=$U$4,"Enter smelter details", IF(ISERROR($S1040),"",OFFSET('Smelter Reference List'!$F$4,$S1040-4,0)))</f>
        <v/>
      </c>
      <c r="H1040" s="247" t="str">
        <f ca="1">IF(ISERROR($S1040),"",OFFSET('Smelter Reference List'!$G$4,$S1040-4,0))</f>
        <v/>
      </c>
      <c r="I1040" s="248" t="str">
        <f ca="1">IF(ISERROR($S1040),"",OFFSET('Smelter Reference List'!$H$4,$S1040-4,0))</f>
        <v/>
      </c>
      <c r="J1040" s="248" t="str">
        <f ca="1">IF(ISERROR($S1040),"",OFFSET('Smelter Reference List'!$I$4,$S1040-4,0))</f>
        <v/>
      </c>
      <c r="K1040" s="245"/>
      <c r="L1040" s="245"/>
      <c r="M1040" s="245"/>
      <c r="N1040" s="245"/>
      <c r="O1040" s="245"/>
      <c r="P1040" s="245"/>
      <c r="Q1040" s="246"/>
      <c r="R1040" s="233"/>
      <c r="S1040" s="234" t="e">
        <f>IF(C1040="",NA(),MATCH($B1040&amp;$C1040,'Smelter Reference List'!$J:$J,0))</f>
        <v>#N/A</v>
      </c>
      <c r="T1040" s="235"/>
      <c r="U1040" s="235">
        <f t="shared" ca="1" si="32"/>
        <v>0</v>
      </c>
      <c r="V1040" s="235"/>
      <c r="W1040" s="235"/>
      <c r="Y1040" s="228" t="str">
        <f t="shared" si="33"/>
        <v/>
      </c>
    </row>
    <row r="1041" spans="1:25" s="228" customFormat="1" ht="20.399999999999999">
      <c r="A1041" s="257"/>
      <c r="B1041" s="232" t="str">
        <f>IF(LEN(A1041)=0,"",INDEX('Smelter Reference List'!$A:$A,MATCH($A1041,'Smelter Reference List'!$E:$E,0)))</f>
        <v/>
      </c>
      <c r="C1041" s="297" t="str">
        <f>IF(LEN(A1041)=0,"",INDEX('Smelter Reference List'!$C:$C,MATCH($A1041,'Smelter Reference List'!$E:$E,0)))</f>
        <v/>
      </c>
      <c r="D1041" s="161" t="str">
        <f ca="1">IF(ISERROR($S1041),"",OFFSET('Smelter Reference List'!$C$4,$S1041-4,0)&amp;"")</f>
        <v/>
      </c>
      <c r="E1041" s="161" t="str">
        <f ca="1">IF(ISERROR($S1041),"",OFFSET('Smelter Reference List'!$D$4,$S1041-4,0)&amp;"")</f>
        <v/>
      </c>
      <c r="F1041" s="161" t="str">
        <f ca="1">IF(ISERROR($S1041),"",OFFSET('Smelter Reference List'!$E$4,$S1041-4,0))</f>
        <v/>
      </c>
      <c r="G1041" s="161" t="str">
        <f ca="1">IF(C1041=$U$4,"Enter smelter details", IF(ISERROR($S1041),"",OFFSET('Smelter Reference List'!$F$4,$S1041-4,0)))</f>
        <v/>
      </c>
      <c r="H1041" s="247" t="str">
        <f ca="1">IF(ISERROR($S1041),"",OFFSET('Smelter Reference List'!$G$4,$S1041-4,0))</f>
        <v/>
      </c>
      <c r="I1041" s="248" t="str">
        <f ca="1">IF(ISERROR($S1041),"",OFFSET('Smelter Reference List'!$H$4,$S1041-4,0))</f>
        <v/>
      </c>
      <c r="J1041" s="248" t="str">
        <f ca="1">IF(ISERROR($S1041),"",OFFSET('Smelter Reference List'!$I$4,$S1041-4,0))</f>
        <v/>
      </c>
      <c r="K1041" s="245"/>
      <c r="L1041" s="245"/>
      <c r="M1041" s="245"/>
      <c r="N1041" s="245"/>
      <c r="O1041" s="245"/>
      <c r="P1041" s="245"/>
      <c r="Q1041" s="246"/>
      <c r="R1041" s="233"/>
      <c r="S1041" s="234" t="e">
        <f>IF(C1041="",NA(),MATCH($B1041&amp;$C1041,'Smelter Reference List'!$J:$J,0))</f>
        <v>#N/A</v>
      </c>
      <c r="T1041" s="235"/>
      <c r="U1041" s="235">
        <f t="shared" ca="1" si="32"/>
        <v>0</v>
      </c>
      <c r="V1041" s="235"/>
      <c r="W1041" s="235"/>
      <c r="Y1041" s="228" t="str">
        <f t="shared" si="33"/>
        <v/>
      </c>
    </row>
    <row r="1042" spans="1:25" s="228" customFormat="1" ht="20.399999999999999">
      <c r="A1042" s="257"/>
      <c r="B1042" s="232" t="str">
        <f>IF(LEN(A1042)=0,"",INDEX('Smelter Reference List'!$A:$A,MATCH($A1042,'Smelter Reference List'!$E:$E,0)))</f>
        <v/>
      </c>
      <c r="C1042" s="297" t="str">
        <f>IF(LEN(A1042)=0,"",INDEX('Smelter Reference List'!$C:$C,MATCH($A1042,'Smelter Reference List'!$E:$E,0)))</f>
        <v/>
      </c>
      <c r="D1042" s="161" t="str">
        <f ca="1">IF(ISERROR($S1042),"",OFFSET('Smelter Reference List'!$C$4,$S1042-4,0)&amp;"")</f>
        <v/>
      </c>
      <c r="E1042" s="161" t="str">
        <f ca="1">IF(ISERROR($S1042),"",OFFSET('Smelter Reference List'!$D$4,$S1042-4,0)&amp;"")</f>
        <v/>
      </c>
      <c r="F1042" s="161" t="str">
        <f ca="1">IF(ISERROR($S1042),"",OFFSET('Smelter Reference List'!$E$4,$S1042-4,0))</f>
        <v/>
      </c>
      <c r="G1042" s="161" t="str">
        <f ca="1">IF(C1042=$U$4,"Enter smelter details", IF(ISERROR($S1042),"",OFFSET('Smelter Reference List'!$F$4,$S1042-4,0)))</f>
        <v/>
      </c>
      <c r="H1042" s="247" t="str">
        <f ca="1">IF(ISERROR($S1042),"",OFFSET('Smelter Reference List'!$G$4,$S1042-4,0))</f>
        <v/>
      </c>
      <c r="I1042" s="248" t="str">
        <f ca="1">IF(ISERROR($S1042),"",OFFSET('Smelter Reference List'!$H$4,$S1042-4,0))</f>
        <v/>
      </c>
      <c r="J1042" s="248" t="str">
        <f ca="1">IF(ISERROR($S1042),"",OFFSET('Smelter Reference List'!$I$4,$S1042-4,0))</f>
        <v/>
      </c>
      <c r="K1042" s="245"/>
      <c r="L1042" s="245"/>
      <c r="M1042" s="245"/>
      <c r="N1042" s="245"/>
      <c r="O1042" s="245"/>
      <c r="P1042" s="245"/>
      <c r="Q1042" s="246"/>
      <c r="R1042" s="233"/>
      <c r="S1042" s="234" t="e">
        <f>IF(C1042="",NA(),MATCH($B1042&amp;$C1042,'Smelter Reference List'!$J:$J,0))</f>
        <v>#N/A</v>
      </c>
      <c r="T1042" s="235"/>
      <c r="U1042" s="235">
        <f t="shared" ca="1" si="32"/>
        <v>0</v>
      </c>
      <c r="V1042" s="235"/>
      <c r="W1042" s="235"/>
      <c r="Y1042" s="228" t="str">
        <f t="shared" si="33"/>
        <v/>
      </c>
    </row>
    <row r="1043" spans="1:25" s="228" customFormat="1" ht="20.399999999999999">
      <c r="A1043" s="257"/>
      <c r="B1043" s="232" t="str">
        <f>IF(LEN(A1043)=0,"",INDEX('Smelter Reference List'!$A:$A,MATCH($A1043,'Smelter Reference List'!$E:$E,0)))</f>
        <v/>
      </c>
      <c r="C1043" s="297" t="str">
        <f>IF(LEN(A1043)=0,"",INDEX('Smelter Reference List'!$C:$C,MATCH($A1043,'Smelter Reference List'!$E:$E,0)))</f>
        <v/>
      </c>
      <c r="D1043" s="161" t="str">
        <f ca="1">IF(ISERROR($S1043),"",OFFSET('Smelter Reference List'!$C$4,$S1043-4,0)&amp;"")</f>
        <v/>
      </c>
      <c r="E1043" s="161" t="str">
        <f ca="1">IF(ISERROR($S1043),"",OFFSET('Smelter Reference List'!$D$4,$S1043-4,0)&amp;"")</f>
        <v/>
      </c>
      <c r="F1043" s="161" t="str">
        <f ca="1">IF(ISERROR($S1043),"",OFFSET('Smelter Reference List'!$E$4,$S1043-4,0))</f>
        <v/>
      </c>
      <c r="G1043" s="161" t="str">
        <f ca="1">IF(C1043=$U$4,"Enter smelter details", IF(ISERROR($S1043),"",OFFSET('Smelter Reference List'!$F$4,$S1043-4,0)))</f>
        <v/>
      </c>
      <c r="H1043" s="247" t="str">
        <f ca="1">IF(ISERROR($S1043),"",OFFSET('Smelter Reference List'!$G$4,$S1043-4,0))</f>
        <v/>
      </c>
      <c r="I1043" s="248" t="str">
        <f ca="1">IF(ISERROR($S1043),"",OFFSET('Smelter Reference List'!$H$4,$S1043-4,0))</f>
        <v/>
      </c>
      <c r="J1043" s="248" t="str">
        <f ca="1">IF(ISERROR($S1043),"",OFFSET('Smelter Reference List'!$I$4,$S1043-4,0))</f>
        <v/>
      </c>
      <c r="K1043" s="245"/>
      <c r="L1043" s="245"/>
      <c r="M1043" s="245"/>
      <c r="N1043" s="245"/>
      <c r="O1043" s="245"/>
      <c r="P1043" s="245"/>
      <c r="Q1043" s="246"/>
      <c r="R1043" s="233"/>
      <c r="S1043" s="234" t="e">
        <f>IF(C1043="",NA(),MATCH($B1043&amp;$C1043,'Smelter Reference List'!$J:$J,0))</f>
        <v>#N/A</v>
      </c>
      <c r="T1043" s="235"/>
      <c r="U1043" s="235">
        <f t="shared" ca="1" si="32"/>
        <v>0</v>
      </c>
      <c r="V1043" s="235"/>
      <c r="W1043" s="235"/>
      <c r="Y1043" s="228" t="str">
        <f t="shared" si="33"/>
        <v/>
      </c>
    </row>
    <row r="1044" spans="1:25" s="228" customFormat="1" ht="20.399999999999999">
      <c r="A1044" s="257"/>
      <c r="B1044" s="232" t="str">
        <f>IF(LEN(A1044)=0,"",INDEX('Smelter Reference List'!$A:$A,MATCH($A1044,'Smelter Reference List'!$E:$E,0)))</f>
        <v/>
      </c>
      <c r="C1044" s="297" t="str">
        <f>IF(LEN(A1044)=0,"",INDEX('Smelter Reference List'!$C:$C,MATCH($A1044,'Smelter Reference List'!$E:$E,0)))</f>
        <v/>
      </c>
      <c r="D1044" s="161" t="str">
        <f ca="1">IF(ISERROR($S1044),"",OFFSET('Smelter Reference List'!$C$4,$S1044-4,0)&amp;"")</f>
        <v/>
      </c>
      <c r="E1044" s="161" t="str">
        <f ca="1">IF(ISERROR($S1044),"",OFFSET('Smelter Reference List'!$D$4,$S1044-4,0)&amp;"")</f>
        <v/>
      </c>
      <c r="F1044" s="161" t="str">
        <f ca="1">IF(ISERROR($S1044),"",OFFSET('Smelter Reference List'!$E$4,$S1044-4,0))</f>
        <v/>
      </c>
      <c r="G1044" s="161" t="str">
        <f ca="1">IF(C1044=$U$4,"Enter smelter details", IF(ISERROR($S1044),"",OFFSET('Smelter Reference List'!$F$4,$S1044-4,0)))</f>
        <v/>
      </c>
      <c r="H1044" s="247" t="str">
        <f ca="1">IF(ISERROR($S1044),"",OFFSET('Smelter Reference List'!$G$4,$S1044-4,0))</f>
        <v/>
      </c>
      <c r="I1044" s="248" t="str">
        <f ca="1">IF(ISERROR($S1044),"",OFFSET('Smelter Reference List'!$H$4,$S1044-4,0))</f>
        <v/>
      </c>
      <c r="J1044" s="248" t="str">
        <f ca="1">IF(ISERROR($S1044),"",OFFSET('Smelter Reference List'!$I$4,$S1044-4,0))</f>
        <v/>
      </c>
      <c r="K1044" s="245"/>
      <c r="L1044" s="245"/>
      <c r="M1044" s="245"/>
      <c r="N1044" s="245"/>
      <c r="O1044" s="245"/>
      <c r="P1044" s="245"/>
      <c r="Q1044" s="246"/>
      <c r="R1044" s="233"/>
      <c r="S1044" s="234" t="e">
        <f>IF(C1044="",NA(),MATCH($B1044&amp;$C1044,'Smelter Reference List'!$J:$J,0))</f>
        <v>#N/A</v>
      </c>
      <c r="T1044" s="235"/>
      <c r="U1044" s="235">
        <f t="shared" ca="1" si="32"/>
        <v>0</v>
      </c>
      <c r="V1044" s="235"/>
      <c r="W1044" s="235"/>
      <c r="Y1044" s="228" t="str">
        <f t="shared" si="33"/>
        <v/>
      </c>
    </row>
    <row r="1045" spans="1:25" s="228" customFormat="1" ht="20.399999999999999">
      <c r="A1045" s="257"/>
      <c r="B1045" s="232" t="str">
        <f>IF(LEN(A1045)=0,"",INDEX('Smelter Reference List'!$A:$A,MATCH($A1045,'Smelter Reference List'!$E:$E,0)))</f>
        <v/>
      </c>
      <c r="C1045" s="297" t="str">
        <f>IF(LEN(A1045)=0,"",INDEX('Smelter Reference List'!$C:$C,MATCH($A1045,'Smelter Reference List'!$E:$E,0)))</f>
        <v/>
      </c>
      <c r="D1045" s="161" t="str">
        <f ca="1">IF(ISERROR($S1045),"",OFFSET('Smelter Reference List'!$C$4,$S1045-4,0)&amp;"")</f>
        <v/>
      </c>
      <c r="E1045" s="161" t="str">
        <f ca="1">IF(ISERROR($S1045),"",OFFSET('Smelter Reference List'!$D$4,$S1045-4,0)&amp;"")</f>
        <v/>
      </c>
      <c r="F1045" s="161" t="str">
        <f ca="1">IF(ISERROR($S1045),"",OFFSET('Smelter Reference List'!$E$4,$S1045-4,0))</f>
        <v/>
      </c>
      <c r="G1045" s="161" t="str">
        <f ca="1">IF(C1045=$U$4,"Enter smelter details", IF(ISERROR($S1045),"",OFFSET('Smelter Reference List'!$F$4,$S1045-4,0)))</f>
        <v/>
      </c>
      <c r="H1045" s="247" t="str">
        <f ca="1">IF(ISERROR($S1045),"",OFFSET('Smelter Reference List'!$G$4,$S1045-4,0))</f>
        <v/>
      </c>
      <c r="I1045" s="248" t="str">
        <f ca="1">IF(ISERROR($S1045),"",OFFSET('Smelter Reference List'!$H$4,$S1045-4,0))</f>
        <v/>
      </c>
      <c r="J1045" s="248" t="str">
        <f ca="1">IF(ISERROR($S1045),"",OFFSET('Smelter Reference List'!$I$4,$S1045-4,0))</f>
        <v/>
      </c>
      <c r="K1045" s="245"/>
      <c r="L1045" s="245"/>
      <c r="M1045" s="245"/>
      <c r="N1045" s="245"/>
      <c r="O1045" s="245"/>
      <c r="P1045" s="245"/>
      <c r="Q1045" s="246"/>
      <c r="R1045" s="233"/>
      <c r="S1045" s="234" t="e">
        <f>IF(C1045="",NA(),MATCH($B1045&amp;$C1045,'Smelter Reference List'!$J:$J,0))</f>
        <v>#N/A</v>
      </c>
      <c r="T1045" s="235"/>
      <c r="U1045" s="235">
        <f t="shared" ca="1" si="32"/>
        <v>0</v>
      </c>
      <c r="V1045" s="235"/>
      <c r="W1045" s="235"/>
      <c r="Y1045" s="228" t="str">
        <f t="shared" si="33"/>
        <v/>
      </c>
    </row>
    <row r="1046" spans="1:25" s="228" customFormat="1" ht="20.399999999999999">
      <c r="A1046" s="257"/>
      <c r="B1046" s="232" t="str">
        <f>IF(LEN(A1046)=0,"",INDEX('Smelter Reference List'!$A:$A,MATCH($A1046,'Smelter Reference List'!$E:$E,0)))</f>
        <v/>
      </c>
      <c r="C1046" s="297" t="str">
        <f>IF(LEN(A1046)=0,"",INDEX('Smelter Reference List'!$C:$C,MATCH($A1046,'Smelter Reference List'!$E:$E,0)))</f>
        <v/>
      </c>
      <c r="D1046" s="161" t="str">
        <f ca="1">IF(ISERROR($S1046),"",OFFSET('Smelter Reference List'!$C$4,$S1046-4,0)&amp;"")</f>
        <v/>
      </c>
      <c r="E1046" s="161" t="str">
        <f ca="1">IF(ISERROR($S1046),"",OFFSET('Smelter Reference List'!$D$4,$S1046-4,0)&amp;"")</f>
        <v/>
      </c>
      <c r="F1046" s="161" t="str">
        <f ca="1">IF(ISERROR($S1046),"",OFFSET('Smelter Reference List'!$E$4,$S1046-4,0))</f>
        <v/>
      </c>
      <c r="G1046" s="161" t="str">
        <f ca="1">IF(C1046=$U$4,"Enter smelter details", IF(ISERROR($S1046),"",OFFSET('Smelter Reference List'!$F$4,$S1046-4,0)))</f>
        <v/>
      </c>
      <c r="H1046" s="247" t="str">
        <f ca="1">IF(ISERROR($S1046),"",OFFSET('Smelter Reference List'!$G$4,$S1046-4,0))</f>
        <v/>
      </c>
      <c r="I1046" s="248" t="str">
        <f ca="1">IF(ISERROR($S1046),"",OFFSET('Smelter Reference List'!$H$4,$S1046-4,0))</f>
        <v/>
      </c>
      <c r="J1046" s="248" t="str">
        <f ca="1">IF(ISERROR($S1046),"",OFFSET('Smelter Reference List'!$I$4,$S1046-4,0))</f>
        <v/>
      </c>
      <c r="K1046" s="245"/>
      <c r="L1046" s="245"/>
      <c r="M1046" s="245"/>
      <c r="N1046" s="245"/>
      <c r="O1046" s="245"/>
      <c r="P1046" s="245"/>
      <c r="Q1046" s="246"/>
      <c r="R1046" s="233"/>
      <c r="S1046" s="234" t="e">
        <f>IF(C1046="",NA(),MATCH($B1046&amp;$C1046,'Smelter Reference List'!$J:$J,0))</f>
        <v>#N/A</v>
      </c>
      <c r="T1046" s="235"/>
      <c r="U1046" s="235">
        <f t="shared" ca="1" si="32"/>
        <v>0</v>
      </c>
      <c r="V1046" s="235"/>
      <c r="W1046" s="235"/>
      <c r="Y1046" s="228" t="str">
        <f t="shared" si="33"/>
        <v/>
      </c>
    </row>
    <row r="1047" spans="1:25" s="228" customFormat="1" ht="20.399999999999999">
      <c r="A1047" s="257"/>
      <c r="B1047" s="232" t="str">
        <f>IF(LEN(A1047)=0,"",INDEX('Smelter Reference List'!$A:$A,MATCH($A1047,'Smelter Reference List'!$E:$E,0)))</f>
        <v/>
      </c>
      <c r="C1047" s="297" t="str">
        <f>IF(LEN(A1047)=0,"",INDEX('Smelter Reference List'!$C:$C,MATCH($A1047,'Smelter Reference List'!$E:$E,0)))</f>
        <v/>
      </c>
      <c r="D1047" s="161" t="str">
        <f ca="1">IF(ISERROR($S1047),"",OFFSET('Smelter Reference List'!$C$4,$S1047-4,0)&amp;"")</f>
        <v/>
      </c>
      <c r="E1047" s="161" t="str">
        <f ca="1">IF(ISERROR($S1047),"",OFFSET('Smelter Reference List'!$D$4,$S1047-4,0)&amp;"")</f>
        <v/>
      </c>
      <c r="F1047" s="161" t="str">
        <f ca="1">IF(ISERROR($S1047),"",OFFSET('Smelter Reference List'!$E$4,$S1047-4,0))</f>
        <v/>
      </c>
      <c r="G1047" s="161" t="str">
        <f ca="1">IF(C1047=$U$4,"Enter smelter details", IF(ISERROR($S1047),"",OFFSET('Smelter Reference List'!$F$4,$S1047-4,0)))</f>
        <v/>
      </c>
      <c r="H1047" s="247" t="str">
        <f ca="1">IF(ISERROR($S1047),"",OFFSET('Smelter Reference List'!$G$4,$S1047-4,0))</f>
        <v/>
      </c>
      <c r="I1047" s="248" t="str">
        <f ca="1">IF(ISERROR($S1047),"",OFFSET('Smelter Reference List'!$H$4,$S1047-4,0))</f>
        <v/>
      </c>
      <c r="J1047" s="248" t="str">
        <f ca="1">IF(ISERROR($S1047),"",OFFSET('Smelter Reference List'!$I$4,$S1047-4,0))</f>
        <v/>
      </c>
      <c r="K1047" s="245"/>
      <c r="L1047" s="245"/>
      <c r="M1047" s="245"/>
      <c r="N1047" s="245"/>
      <c r="O1047" s="245"/>
      <c r="P1047" s="245"/>
      <c r="Q1047" s="246"/>
      <c r="R1047" s="233"/>
      <c r="S1047" s="234" t="e">
        <f>IF(C1047="",NA(),MATCH($B1047&amp;$C1047,'Smelter Reference List'!$J:$J,0))</f>
        <v>#N/A</v>
      </c>
      <c r="T1047" s="235"/>
      <c r="U1047" s="235">
        <f t="shared" ca="1" si="32"/>
        <v>0</v>
      </c>
      <c r="V1047" s="235"/>
      <c r="W1047" s="235"/>
      <c r="Y1047" s="228" t="str">
        <f t="shared" si="33"/>
        <v/>
      </c>
    </row>
    <row r="1048" spans="1:25" s="228" customFormat="1" ht="20.399999999999999">
      <c r="A1048" s="257"/>
      <c r="B1048" s="232" t="str">
        <f>IF(LEN(A1048)=0,"",INDEX('Smelter Reference List'!$A:$A,MATCH($A1048,'Smelter Reference List'!$E:$E,0)))</f>
        <v/>
      </c>
      <c r="C1048" s="297" t="str">
        <f>IF(LEN(A1048)=0,"",INDEX('Smelter Reference List'!$C:$C,MATCH($A1048,'Smelter Reference List'!$E:$E,0)))</f>
        <v/>
      </c>
      <c r="D1048" s="161" t="str">
        <f ca="1">IF(ISERROR($S1048),"",OFFSET('Smelter Reference List'!$C$4,$S1048-4,0)&amp;"")</f>
        <v/>
      </c>
      <c r="E1048" s="161" t="str">
        <f ca="1">IF(ISERROR($S1048),"",OFFSET('Smelter Reference List'!$D$4,$S1048-4,0)&amp;"")</f>
        <v/>
      </c>
      <c r="F1048" s="161" t="str">
        <f ca="1">IF(ISERROR($S1048),"",OFFSET('Smelter Reference List'!$E$4,$S1048-4,0))</f>
        <v/>
      </c>
      <c r="G1048" s="161" t="str">
        <f ca="1">IF(C1048=$U$4,"Enter smelter details", IF(ISERROR($S1048),"",OFFSET('Smelter Reference List'!$F$4,$S1048-4,0)))</f>
        <v/>
      </c>
      <c r="H1048" s="247" t="str">
        <f ca="1">IF(ISERROR($S1048),"",OFFSET('Smelter Reference List'!$G$4,$S1048-4,0))</f>
        <v/>
      </c>
      <c r="I1048" s="248" t="str">
        <f ca="1">IF(ISERROR($S1048),"",OFFSET('Smelter Reference List'!$H$4,$S1048-4,0))</f>
        <v/>
      </c>
      <c r="J1048" s="248" t="str">
        <f ca="1">IF(ISERROR($S1048),"",OFFSET('Smelter Reference List'!$I$4,$S1048-4,0))</f>
        <v/>
      </c>
      <c r="K1048" s="245"/>
      <c r="L1048" s="245"/>
      <c r="M1048" s="245"/>
      <c r="N1048" s="245"/>
      <c r="O1048" s="245"/>
      <c r="P1048" s="245"/>
      <c r="Q1048" s="246"/>
      <c r="R1048" s="233"/>
      <c r="S1048" s="234" t="e">
        <f>IF(C1048="",NA(),MATCH($B1048&amp;$C1048,'Smelter Reference List'!$J:$J,0))</f>
        <v>#N/A</v>
      </c>
      <c r="T1048" s="235"/>
      <c r="U1048" s="235">
        <f t="shared" ca="1" si="32"/>
        <v>0</v>
      </c>
      <c r="V1048" s="235"/>
      <c r="W1048" s="235"/>
      <c r="Y1048" s="228" t="str">
        <f t="shared" si="33"/>
        <v/>
      </c>
    </row>
    <row r="1049" spans="1:25" s="228" customFormat="1" ht="20.399999999999999">
      <c r="A1049" s="257"/>
      <c r="B1049" s="232" t="str">
        <f>IF(LEN(A1049)=0,"",INDEX('Smelter Reference List'!$A:$A,MATCH($A1049,'Smelter Reference List'!$E:$E,0)))</f>
        <v/>
      </c>
      <c r="C1049" s="297" t="str">
        <f>IF(LEN(A1049)=0,"",INDEX('Smelter Reference List'!$C:$C,MATCH($A1049,'Smelter Reference List'!$E:$E,0)))</f>
        <v/>
      </c>
      <c r="D1049" s="161" t="str">
        <f ca="1">IF(ISERROR($S1049),"",OFFSET('Smelter Reference List'!$C$4,$S1049-4,0)&amp;"")</f>
        <v/>
      </c>
      <c r="E1049" s="161" t="str">
        <f ca="1">IF(ISERROR($S1049),"",OFFSET('Smelter Reference List'!$D$4,$S1049-4,0)&amp;"")</f>
        <v/>
      </c>
      <c r="F1049" s="161" t="str">
        <f ca="1">IF(ISERROR($S1049),"",OFFSET('Smelter Reference List'!$E$4,$S1049-4,0))</f>
        <v/>
      </c>
      <c r="G1049" s="161" t="str">
        <f ca="1">IF(C1049=$U$4,"Enter smelter details", IF(ISERROR($S1049),"",OFFSET('Smelter Reference List'!$F$4,$S1049-4,0)))</f>
        <v/>
      </c>
      <c r="H1049" s="247" t="str">
        <f ca="1">IF(ISERROR($S1049),"",OFFSET('Smelter Reference List'!$G$4,$S1049-4,0))</f>
        <v/>
      </c>
      <c r="I1049" s="248" t="str">
        <f ca="1">IF(ISERROR($S1049),"",OFFSET('Smelter Reference List'!$H$4,$S1049-4,0))</f>
        <v/>
      </c>
      <c r="J1049" s="248" t="str">
        <f ca="1">IF(ISERROR($S1049),"",OFFSET('Smelter Reference List'!$I$4,$S1049-4,0))</f>
        <v/>
      </c>
      <c r="K1049" s="245"/>
      <c r="L1049" s="245"/>
      <c r="M1049" s="245"/>
      <c r="N1049" s="245"/>
      <c r="O1049" s="245"/>
      <c r="P1049" s="245"/>
      <c r="Q1049" s="246"/>
      <c r="R1049" s="233"/>
      <c r="S1049" s="234" t="e">
        <f>IF(C1049="",NA(),MATCH($B1049&amp;$C1049,'Smelter Reference List'!$J:$J,0))</f>
        <v>#N/A</v>
      </c>
      <c r="T1049" s="235"/>
      <c r="U1049" s="235">
        <f t="shared" ca="1" si="32"/>
        <v>0</v>
      </c>
      <c r="V1049" s="235"/>
      <c r="W1049" s="235"/>
      <c r="Y1049" s="228" t="str">
        <f t="shared" si="33"/>
        <v/>
      </c>
    </row>
    <row r="1050" spans="1:25" s="228" customFormat="1" ht="20.399999999999999">
      <c r="A1050" s="257"/>
      <c r="B1050" s="232" t="str">
        <f>IF(LEN(A1050)=0,"",INDEX('Smelter Reference List'!$A:$A,MATCH($A1050,'Smelter Reference List'!$E:$E,0)))</f>
        <v/>
      </c>
      <c r="C1050" s="297" t="str">
        <f>IF(LEN(A1050)=0,"",INDEX('Smelter Reference List'!$C:$C,MATCH($A1050,'Smelter Reference List'!$E:$E,0)))</f>
        <v/>
      </c>
      <c r="D1050" s="161" t="str">
        <f ca="1">IF(ISERROR($S1050),"",OFFSET('Smelter Reference List'!$C$4,$S1050-4,0)&amp;"")</f>
        <v/>
      </c>
      <c r="E1050" s="161" t="str">
        <f ca="1">IF(ISERROR($S1050),"",OFFSET('Smelter Reference List'!$D$4,$S1050-4,0)&amp;"")</f>
        <v/>
      </c>
      <c r="F1050" s="161" t="str">
        <f ca="1">IF(ISERROR($S1050),"",OFFSET('Smelter Reference List'!$E$4,$S1050-4,0))</f>
        <v/>
      </c>
      <c r="G1050" s="161" t="str">
        <f ca="1">IF(C1050=$U$4,"Enter smelter details", IF(ISERROR($S1050),"",OFFSET('Smelter Reference List'!$F$4,$S1050-4,0)))</f>
        <v/>
      </c>
      <c r="H1050" s="247" t="str">
        <f ca="1">IF(ISERROR($S1050),"",OFFSET('Smelter Reference List'!$G$4,$S1050-4,0))</f>
        <v/>
      </c>
      <c r="I1050" s="248" t="str">
        <f ca="1">IF(ISERROR($S1050),"",OFFSET('Smelter Reference List'!$H$4,$S1050-4,0))</f>
        <v/>
      </c>
      <c r="J1050" s="248" t="str">
        <f ca="1">IF(ISERROR($S1050),"",OFFSET('Smelter Reference List'!$I$4,$S1050-4,0))</f>
        <v/>
      </c>
      <c r="K1050" s="245"/>
      <c r="L1050" s="245"/>
      <c r="M1050" s="245"/>
      <c r="N1050" s="245"/>
      <c r="O1050" s="245"/>
      <c r="P1050" s="245"/>
      <c r="Q1050" s="246"/>
      <c r="R1050" s="233"/>
      <c r="S1050" s="234" t="e">
        <f>IF(C1050="",NA(),MATCH($B1050&amp;$C1050,'Smelter Reference List'!$J:$J,0))</f>
        <v>#N/A</v>
      </c>
      <c r="T1050" s="235"/>
      <c r="U1050" s="235">
        <f t="shared" ca="1" si="32"/>
        <v>0</v>
      </c>
      <c r="V1050" s="235"/>
      <c r="W1050" s="235"/>
      <c r="Y1050" s="228" t="str">
        <f t="shared" si="33"/>
        <v/>
      </c>
    </row>
    <row r="1051" spans="1:25" s="228" customFormat="1" ht="20.399999999999999">
      <c r="A1051" s="257"/>
      <c r="B1051" s="232" t="str">
        <f>IF(LEN(A1051)=0,"",INDEX('Smelter Reference List'!$A:$A,MATCH($A1051,'Smelter Reference List'!$E:$E,0)))</f>
        <v/>
      </c>
      <c r="C1051" s="297" t="str">
        <f>IF(LEN(A1051)=0,"",INDEX('Smelter Reference List'!$C:$C,MATCH($A1051,'Smelter Reference List'!$E:$E,0)))</f>
        <v/>
      </c>
      <c r="D1051" s="161" t="str">
        <f ca="1">IF(ISERROR($S1051),"",OFFSET('Smelter Reference List'!$C$4,$S1051-4,0)&amp;"")</f>
        <v/>
      </c>
      <c r="E1051" s="161" t="str">
        <f ca="1">IF(ISERROR($S1051),"",OFFSET('Smelter Reference List'!$D$4,$S1051-4,0)&amp;"")</f>
        <v/>
      </c>
      <c r="F1051" s="161" t="str">
        <f ca="1">IF(ISERROR($S1051),"",OFFSET('Smelter Reference List'!$E$4,$S1051-4,0))</f>
        <v/>
      </c>
      <c r="G1051" s="161" t="str">
        <f ca="1">IF(C1051=$U$4,"Enter smelter details", IF(ISERROR($S1051),"",OFFSET('Smelter Reference List'!$F$4,$S1051-4,0)))</f>
        <v/>
      </c>
      <c r="H1051" s="247" t="str">
        <f ca="1">IF(ISERROR($S1051),"",OFFSET('Smelter Reference List'!$G$4,$S1051-4,0))</f>
        <v/>
      </c>
      <c r="I1051" s="248" t="str">
        <f ca="1">IF(ISERROR($S1051),"",OFFSET('Smelter Reference List'!$H$4,$S1051-4,0))</f>
        <v/>
      </c>
      <c r="J1051" s="248" t="str">
        <f ca="1">IF(ISERROR($S1051),"",OFFSET('Smelter Reference List'!$I$4,$S1051-4,0))</f>
        <v/>
      </c>
      <c r="K1051" s="245"/>
      <c r="L1051" s="245"/>
      <c r="M1051" s="245"/>
      <c r="N1051" s="245"/>
      <c r="O1051" s="245"/>
      <c r="P1051" s="245"/>
      <c r="Q1051" s="246"/>
      <c r="R1051" s="233"/>
      <c r="S1051" s="234" t="e">
        <f>IF(C1051="",NA(),MATCH($B1051&amp;$C1051,'Smelter Reference List'!$J:$J,0))</f>
        <v>#N/A</v>
      </c>
      <c r="T1051" s="235"/>
      <c r="U1051" s="235">
        <f t="shared" ca="1" si="32"/>
        <v>0</v>
      </c>
      <c r="V1051" s="235"/>
      <c r="W1051" s="235"/>
      <c r="Y1051" s="228" t="str">
        <f t="shared" si="33"/>
        <v/>
      </c>
    </row>
    <row r="1052" spans="1:25" s="228" customFormat="1" ht="20.399999999999999">
      <c r="A1052" s="257"/>
      <c r="B1052" s="232" t="str">
        <f>IF(LEN(A1052)=0,"",INDEX('Smelter Reference List'!$A:$A,MATCH($A1052,'Smelter Reference List'!$E:$E,0)))</f>
        <v/>
      </c>
      <c r="C1052" s="297" t="str">
        <f>IF(LEN(A1052)=0,"",INDEX('Smelter Reference List'!$C:$C,MATCH($A1052,'Smelter Reference List'!$E:$E,0)))</f>
        <v/>
      </c>
      <c r="D1052" s="161" t="str">
        <f ca="1">IF(ISERROR($S1052),"",OFFSET('Smelter Reference List'!$C$4,$S1052-4,0)&amp;"")</f>
        <v/>
      </c>
      <c r="E1052" s="161" t="str">
        <f ca="1">IF(ISERROR($S1052),"",OFFSET('Smelter Reference List'!$D$4,$S1052-4,0)&amp;"")</f>
        <v/>
      </c>
      <c r="F1052" s="161" t="str">
        <f ca="1">IF(ISERROR($S1052),"",OFFSET('Smelter Reference List'!$E$4,$S1052-4,0))</f>
        <v/>
      </c>
      <c r="G1052" s="161" t="str">
        <f ca="1">IF(C1052=$U$4,"Enter smelter details", IF(ISERROR($S1052),"",OFFSET('Smelter Reference List'!$F$4,$S1052-4,0)))</f>
        <v/>
      </c>
      <c r="H1052" s="247" t="str">
        <f ca="1">IF(ISERROR($S1052),"",OFFSET('Smelter Reference List'!$G$4,$S1052-4,0))</f>
        <v/>
      </c>
      <c r="I1052" s="248" t="str">
        <f ca="1">IF(ISERROR($S1052),"",OFFSET('Smelter Reference List'!$H$4,$S1052-4,0))</f>
        <v/>
      </c>
      <c r="J1052" s="248" t="str">
        <f ca="1">IF(ISERROR($S1052),"",OFFSET('Smelter Reference List'!$I$4,$S1052-4,0))</f>
        <v/>
      </c>
      <c r="K1052" s="245"/>
      <c r="L1052" s="245"/>
      <c r="M1052" s="245"/>
      <c r="N1052" s="245"/>
      <c r="O1052" s="245"/>
      <c r="P1052" s="245"/>
      <c r="Q1052" s="246"/>
      <c r="R1052" s="233"/>
      <c r="S1052" s="234" t="e">
        <f>IF(C1052="",NA(),MATCH($B1052&amp;$C1052,'Smelter Reference List'!$J:$J,0))</f>
        <v>#N/A</v>
      </c>
      <c r="T1052" s="235"/>
      <c r="U1052" s="235">
        <f t="shared" ca="1" si="32"/>
        <v>0</v>
      </c>
      <c r="V1052" s="235"/>
      <c r="W1052" s="235"/>
      <c r="Y1052" s="228" t="str">
        <f t="shared" si="33"/>
        <v/>
      </c>
    </row>
    <row r="1053" spans="1:25" s="228" customFormat="1" ht="20.399999999999999">
      <c r="A1053" s="257"/>
      <c r="B1053" s="232" t="str">
        <f>IF(LEN(A1053)=0,"",INDEX('Smelter Reference List'!$A:$A,MATCH($A1053,'Smelter Reference List'!$E:$E,0)))</f>
        <v/>
      </c>
      <c r="C1053" s="297" t="str">
        <f>IF(LEN(A1053)=0,"",INDEX('Smelter Reference List'!$C:$C,MATCH($A1053,'Smelter Reference List'!$E:$E,0)))</f>
        <v/>
      </c>
      <c r="D1053" s="161" t="str">
        <f ca="1">IF(ISERROR($S1053),"",OFFSET('Smelter Reference List'!$C$4,$S1053-4,0)&amp;"")</f>
        <v/>
      </c>
      <c r="E1053" s="161" t="str">
        <f ca="1">IF(ISERROR($S1053),"",OFFSET('Smelter Reference List'!$D$4,$S1053-4,0)&amp;"")</f>
        <v/>
      </c>
      <c r="F1053" s="161" t="str">
        <f ca="1">IF(ISERROR($S1053),"",OFFSET('Smelter Reference List'!$E$4,$S1053-4,0))</f>
        <v/>
      </c>
      <c r="G1053" s="161" t="str">
        <f ca="1">IF(C1053=$U$4,"Enter smelter details", IF(ISERROR($S1053),"",OFFSET('Smelter Reference List'!$F$4,$S1053-4,0)))</f>
        <v/>
      </c>
      <c r="H1053" s="247" t="str">
        <f ca="1">IF(ISERROR($S1053),"",OFFSET('Smelter Reference List'!$G$4,$S1053-4,0))</f>
        <v/>
      </c>
      <c r="I1053" s="248" t="str">
        <f ca="1">IF(ISERROR($S1053),"",OFFSET('Smelter Reference List'!$H$4,$S1053-4,0))</f>
        <v/>
      </c>
      <c r="J1053" s="248" t="str">
        <f ca="1">IF(ISERROR($S1053),"",OFFSET('Smelter Reference List'!$I$4,$S1053-4,0))</f>
        <v/>
      </c>
      <c r="K1053" s="245"/>
      <c r="L1053" s="245"/>
      <c r="M1053" s="245"/>
      <c r="N1053" s="245"/>
      <c r="O1053" s="245"/>
      <c r="P1053" s="245"/>
      <c r="Q1053" s="246"/>
      <c r="R1053" s="233"/>
      <c r="S1053" s="234" t="e">
        <f>IF(C1053="",NA(),MATCH($B1053&amp;$C1053,'Smelter Reference List'!$J:$J,0))</f>
        <v>#N/A</v>
      </c>
      <c r="T1053" s="235"/>
      <c r="U1053" s="235">
        <f t="shared" ca="1" si="32"/>
        <v>0</v>
      </c>
      <c r="V1053" s="235"/>
      <c r="W1053" s="235"/>
      <c r="Y1053" s="228" t="str">
        <f t="shared" si="33"/>
        <v/>
      </c>
    </row>
    <row r="1054" spans="1:25" s="228" customFormat="1" ht="20.399999999999999">
      <c r="A1054" s="257"/>
      <c r="B1054" s="232" t="str">
        <f>IF(LEN(A1054)=0,"",INDEX('Smelter Reference List'!$A:$A,MATCH($A1054,'Smelter Reference List'!$E:$E,0)))</f>
        <v/>
      </c>
      <c r="C1054" s="297" t="str">
        <f>IF(LEN(A1054)=0,"",INDEX('Smelter Reference List'!$C:$C,MATCH($A1054,'Smelter Reference List'!$E:$E,0)))</f>
        <v/>
      </c>
      <c r="D1054" s="161" t="str">
        <f ca="1">IF(ISERROR($S1054),"",OFFSET('Smelter Reference List'!$C$4,$S1054-4,0)&amp;"")</f>
        <v/>
      </c>
      <c r="E1054" s="161" t="str">
        <f ca="1">IF(ISERROR($S1054),"",OFFSET('Smelter Reference List'!$D$4,$S1054-4,0)&amp;"")</f>
        <v/>
      </c>
      <c r="F1054" s="161" t="str">
        <f ca="1">IF(ISERROR($S1054),"",OFFSET('Smelter Reference List'!$E$4,$S1054-4,0))</f>
        <v/>
      </c>
      <c r="G1054" s="161" t="str">
        <f ca="1">IF(C1054=$U$4,"Enter smelter details", IF(ISERROR($S1054),"",OFFSET('Smelter Reference List'!$F$4,$S1054-4,0)))</f>
        <v/>
      </c>
      <c r="H1054" s="247" t="str">
        <f ca="1">IF(ISERROR($S1054),"",OFFSET('Smelter Reference List'!$G$4,$S1054-4,0))</f>
        <v/>
      </c>
      <c r="I1054" s="248" t="str">
        <f ca="1">IF(ISERROR($S1054),"",OFFSET('Smelter Reference List'!$H$4,$S1054-4,0))</f>
        <v/>
      </c>
      <c r="J1054" s="248" t="str">
        <f ca="1">IF(ISERROR($S1054),"",OFFSET('Smelter Reference List'!$I$4,$S1054-4,0))</f>
        <v/>
      </c>
      <c r="K1054" s="245"/>
      <c r="L1054" s="245"/>
      <c r="M1054" s="245"/>
      <c r="N1054" s="245"/>
      <c r="O1054" s="245"/>
      <c r="P1054" s="245"/>
      <c r="Q1054" s="246"/>
      <c r="R1054" s="233"/>
      <c r="S1054" s="234" t="e">
        <f>IF(C1054="",NA(),MATCH($B1054&amp;$C1054,'Smelter Reference List'!$J:$J,0))</f>
        <v>#N/A</v>
      </c>
      <c r="T1054" s="235"/>
      <c r="U1054" s="235">
        <f t="shared" ca="1" si="32"/>
        <v>0</v>
      </c>
      <c r="V1054" s="235"/>
      <c r="W1054" s="235"/>
      <c r="Y1054" s="228" t="str">
        <f t="shared" si="33"/>
        <v/>
      </c>
    </row>
    <row r="1055" spans="1:25" s="228" customFormat="1" ht="20.399999999999999">
      <c r="A1055" s="257"/>
      <c r="B1055" s="232" t="str">
        <f>IF(LEN(A1055)=0,"",INDEX('Smelter Reference List'!$A:$A,MATCH($A1055,'Smelter Reference List'!$E:$E,0)))</f>
        <v/>
      </c>
      <c r="C1055" s="297" t="str">
        <f>IF(LEN(A1055)=0,"",INDEX('Smelter Reference List'!$C:$C,MATCH($A1055,'Smelter Reference List'!$E:$E,0)))</f>
        <v/>
      </c>
      <c r="D1055" s="161" t="str">
        <f ca="1">IF(ISERROR($S1055),"",OFFSET('Smelter Reference List'!$C$4,$S1055-4,0)&amp;"")</f>
        <v/>
      </c>
      <c r="E1055" s="161" t="str">
        <f ca="1">IF(ISERROR($S1055),"",OFFSET('Smelter Reference List'!$D$4,$S1055-4,0)&amp;"")</f>
        <v/>
      </c>
      <c r="F1055" s="161" t="str">
        <f ca="1">IF(ISERROR($S1055),"",OFFSET('Smelter Reference List'!$E$4,$S1055-4,0))</f>
        <v/>
      </c>
      <c r="G1055" s="161" t="str">
        <f ca="1">IF(C1055=$U$4,"Enter smelter details", IF(ISERROR($S1055),"",OFFSET('Smelter Reference List'!$F$4,$S1055-4,0)))</f>
        <v/>
      </c>
      <c r="H1055" s="247" t="str">
        <f ca="1">IF(ISERROR($S1055),"",OFFSET('Smelter Reference List'!$G$4,$S1055-4,0))</f>
        <v/>
      </c>
      <c r="I1055" s="248" t="str">
        <f ca="1">IF(ISERROR($S1055),"",OFFSET('Smelter Reference List'!$H$4,$S1055-4,0))</f>
        <v/>
      </c>
      <c r="J1055" s="248" t="str">
        <f ca="1">IF(ISERROR($S1055),"",OFFSET('Smelter Reference List'!$I$4,$S1055-4,0))</f>
        <v/>
      </c>
      <c r="K1055" s="245"/>
      <c r="L1055" s="245"/>
      <c r="M1055" s="245"/>
      <c r="N1055" s="245"/>
      <c r="O1055" s="245"/>
      <c r="P1055" s="245"/>
      <c r="Q1055" s="246"/>
      <c r="R1055" s="233"/>
      <c r="S1055" s="234" t="e">
        <f>IF(C1055="",NA(),MATCH($B1055&amp;$C1055,'Smelter Reference List'!$J:$J,0))</f>
        <v>#N/A</v>
      </c>
      <c r="T1055" s="235"/>
      <c r="U1055" s="235">
        <f t="shared" ca="1" si="32"/>
        <v>0</v>
      </c>
      <c r="V1055" s="235"/>
      <c r="W1055" s="235"/>
      <c r="Y1055" s="228" t="str">
        <f t="shared" si="33"/>
        <v/>
      </c>
    </row>
    <row r="1056" spans="1:25" s="228" customFormat="1" ht="20.399999999999999">
      <c r="A1056" s="257"/>
      <c r="B1056" s="232" t="str">
        <f>IF(LEN(A1056)=0,"",INDEX('Smelter Reference List'!$A:$A,MATCH($A1056,'Smelter Reference List'!$E:$E,0)))</f>
        <v/>
      </c>
      <c r="C1056" s="297" t="str">
        <f>IF(LEN(A1056)=0,"",INDEX('Smelter Reference List'!$C:$C,MATCH($A1056,'Smelter Reference List'!$E:$E,0)))</f>
        <v/>
      </c>
      <c r="D1056" s="161" t="str">
        <f ca="1">IF(ISERROR($S1056),"",OFFSET('Smelter Reference List'!$C$4,$S1056-4,0)&amp;"")</f>
        <v/>
      </c>
      <c r="E1056" s="161" t="str">
        <f ca="1">IF(ISERROR($S1056),"",OFFSET('Smelter Reference List'!$D$4,$S1056-4,0)&amp;"")</f>
        <v/>
      </c>
      <c r="F1056" s="161" t="str">
        <f ca="1">IF(ISERROR($S1056),"",OFFSET('Smelter Reference List'!$E$4,$S1056-4,0))</f>
        <v/>
      </c>
      <c r="G1056" s="161" t="str">
        <f ca="1">IF(C1056=$U$4,"Enter smelter details", IF(ISERROR($S1056),"",OFFSET('Smelter Reference List'!$F$4,$S1056-4,0)))</f>
        <v/>
      </c>
      <c r="H1056" s="247" t="str">
        <f ca="1">IF(ISERROR($S1056),"",OFFSET('Smelter Reference List'!$G$4,$S1056-4,0))</f>
        <v/>
      </c>
      <c r="I1056" s="248" t="str">
        <f ca="1">IF(ISERROR($S1056),"",OFFSET('Smelter Reference List'!$H$4,$S1056-4,0))</f>
        <v/>
      </c>
      <c r="J1056" s="248" t="str">
        <f ca="1">IF(ISERROR($S1056),"",OFFSET('Smelter Reference List'!$I$4,$S1056-4,0))</f>
        <v/>
      </c>
      <c r="K1056" s="245"/>
      <c r="L1056" s="245"/>
      <c r="M1056" s="245"/>
      <c r="N1056" s="245"/>
      <c r="O1056" s="245"/>
      <c r="P1056" s="245"/>
      <c r="Q1056" s="246"/>
      <c r="R1056" s="233"/>
      <c r="S1056" s="234" t="e">
        <f>IF(C1056="",NA(),MATCH($B1056&amp;$C1056,'Smelter Reference List'!$J:$J,0))</f>
        <v>#N/A</v>
      </c>
      <c r="T1056" s="235"/>
      <c r="U1056" s="235">
        <f t="shared" ca="1" si="32"/>
        <v>0</v>
      </c>
      <c r="V1056" s="235"/>
      <c r="W1056" s="235"/>
      <c r="Y1056" s="228" t="str">
        <f t="shared" si="33"/>
        <v/>
      </c>
    </row>
    <row r="1057" spans="1:25" s="228" customFormat="1" ht="20.399999999999999">
      <c r="A1057" s="257"/>
      <c r="B1057" s="232" t="str">
        <f>IF(LEN(A1057)=0,"",INDEX('Smelter Reference List'!$A:$A,MATCH($A1057,'Smelter Reference List'!$E:$E,0)))</f>
        <v/>
      </c>
      <c r="C1057" s="297" t="str">
        <f>IF(LEN(A1057)=0,"",INDEX('Smelter Reference List'!$C:$C,MATCH($A1057,'Smelter Reference List'!$E:$E,0)))</f>
        <v/>
      </c>
      <c r="D1057" s="161" t="str">
        <f ca="1">IF(ISERROR($S1057),"",OFFSET('Smelter Reference List'!$C$4,$S1057-4,0)&amp;"")</f>
        <v/>
      </c>
      <c r="E1057" s="161" t="str">
        <f ca="1">IF(ISERROR($S1057),"",OFFSET('Smelter Reference List'!$D$4,$S1057-4,0)&amp;"")</f>
        <v/>
      </c>
      <c r="F1057" s="161" t="str">
        <f ca="1">IF(ISERROR($S1057),"",OFFSET('Smelter Reference List'!$E$4,$S1057-4,0))</f>
        <v/>
      </c>
      <c r="G1057" s="161" t="str">
        <f ca="1">IF(C1057=$U$4,"Enter smelter details", IF(ISERROR($S1057),"",OFFSET('Smelter Reference List'!$F$4,$S1057-4,0)))</f>
        <v/>
      </c>
      <c r="H1057" s="247" t="str">
        <f ca="1">IF(ISERROR($S1057),"",OFFSET('Smelter Reference List'!$G$4,$S1057-4,0))</f>
        <v/>
      </c>
      <c r="I1057" s="248" t="str">
        <f ca="1">IF(ISERROR($S1057),"",OFFSET('Smelter Reference List'!$H$4,$S1057-4,0))</f>
        <v/>
      </c>
      <c r="J1057" s="248" t="str">
        <f ca="1">IF(ISERROR($S1057),"",OFFSET('Smelter Reference List'!$I$4,$S1057-4,0))</f>
        <v/>
      </c>
      <c r="K1057" s="245"/>
      <c r="L1057" s="245"/>
      <c r="M1057" s="245"/>
      <c r="N1057" s="245"/>
      <c r="O1057" s="245"/>
      <c r="P1057" s="245"/>
      <c r="Q1057" s="246"/>
      <c r="R1057" s="233"/>
      <c r="S1057" s="234" t="e">
        <f>IF(C1057="",NA(),MATCH($B1057&amp;$C1057,'Smelter Reference List'!$J:$J,0))</f>
        <v>#N/A</v>
      </c>
      <c r="T1057" s="235"/>
      <c r="U1057" s="235">
        <f t="shared" ca="1" si="32"/>
        <v>0</v>
      </c>
      <c r="V1057" s="235"/>
      <c r="W1057" s="235"/>
      <c r="Y1057" s="228" t="str">
        <f t="shared" si="33"/>
        <v/>
      </c>
    </row>
    <row r="1058" spans="1:25" s="228" customFormat="1" ht="20.399999999999999">
      <c r="A1058" s="257"/>
      <c r="B1058" s="232" t="str">
        <f>IF(LEN(A1058)=0,"",INDEX('Smelter Reference List'!$A:$A,MATCH($A1058,'Smelter Reference List'!$E:$E,0)))</f>
        <v/>
      </c>
      <c r="C1058" s="297" t="str">
        <f>IF(LEN(A1058)=0,"",INDEX('Smelter Reference List'!$C:$C,MATCH($A1058,'Smelter Reference List'!$E:$E,0)))</f>
        <v/>
      </c>
      <c r="D1058" s="161" t="str">
        <f ca="1">IF(ISERROR($S1058),"",OFFSET('Smelter Reference List'!$C$4,$S1058-4,0)&amp;"")</f>
        <v/>
      </c>
      <c r="E1058" s="161" t="str">
        <f ca="1">IF(ISERROR($S1058),"",OFFSET('Smelter Reference List'!$D$4,$S1058-4,0)&amp;"")</f>
        <v/>
      </c>
      <c r="F1058" s="161" t="str">
        <f ca="1">IF(ISERROR($S1058),"",OFFSET('Smelter Reference List'!$E$4,$S1058-4,0))</f>
        <v/>
      </c>
      <c r="G1058" s="161" t="str">
        <f ca="1">IF(C1058=$U$4,"Enter smelter details", IF(ISERROR($S1058),"",OFFSET('Smelter Reference List'!$F$4,$S1058-4,0)))</f>
        <v/>
      </c>
      <c r="H1058" s="247" t="str">
        <f ca="1">IF(ISERROR($S1058),"",OFFSET('Smelter Reference List'!$G$4,$S1058-4,0))</f>
        <v/>
      </c>
      <c r="I1058" s="248" t="str">
        <f ca="1">IF(ISERROR($S1058),"",OFFSET('Smelter Reference List'!$H$4,$S1058-4,0))</f>
        <v/>
      </c>
      <c r="J1058" s="248" t="str">
        <f ca="1">IF(ISERROR($S1058),"",OFFSET('Smelter Reference List'!$I$4,$S1058-4,0))</f>
        <v/>
      </c>
      <c r="K1058" s="245"/>
      <c r="L1058" s="245"/>
      <c r="M1058" s="245"/>
      <c r="N1058" s="245"/>
      <c r="O1058" s="245"/>
      <c r="P1058" s="245"/>
      <c r="Q1058" s="246"/>
      <c r="R1058" s="233"/>
      <c r="S1058" s="234" t="e">
        <f>IF(C1058="",NA(),MATCH($B1058&amp;$C1058,'Smelter Reference List'!$J:$J,0))</f>
        <v>#N/A</v>
      </c>
      <c r="T1058" s="235"/>
      <c r="U1058" s="235">
        <f t="shared" ca="1" si="32"/>
        <v>0</v>
      </c>
      <c r="V1058" s="235"/>
      <c r="W1058" s="235"/>
      <c r="Y1058" s="228" t="str">
        <f t="shared" si="33"/>
        <v/>
      </c>
    </row>
    <row r="1059" spans="1:25" s="228" customFormat="1" ht="20.399999999999999">
      <c r="A1059" s="257"/>
      <c r="B1059" s="232" t="str">
        <f>IF(LEN(A1059)=0,"",INDEX('Smelter Reference List'!$A:$A,MATCH($A1059,'Smelter Reference List'!$E:$E,0)))</f>
        <v/>
      </c>
      <c r="C1059" s="297" t="str">
        <f>IF(LEN(A1059)=0,"",INDEX('Smelter Reference List'!$C:$C,MATCH($A1059,'Smelter Reference List'!$E:$E,0)))</f>
        <v/>
      </c>
      <c r="D1059" s="161" t="str">
        <f ca="1">IF(ISERROR($S1059),"",OFFSET('Smelter Reference List'!$C$4,$S1059-4,0)&amp;"")</f>
        <v/>
      </c>
      <c r="E1059" s="161" t="str">
        <f ca="1">IF(ISERROR($S1059),"",OFFSET('Smelter Reference List'!$D$4,$S1059-4,0)&amp;"")</f>
        <v/>
      </c>
      <c r="F1059" s="161" t="str">
        <f ca="1">IF(ISERROR($S1059),"",OFFSET('Smelter Reference List'!$E$4,$S1059-4,0))</f>
        <v/>
      </c>
      <c r="G1059" s="161" t="str">
        <f ca="1">IF(C1059=$U$4,"Enter smelter details", IF(ISERROR($S1059),"",OFFSET('Smelter Reference List'!$F$4,$S1059-4,0)))</f>
        <v/>
      </c>
      <c r="H1059" s="247" t="str">
        <f ca="1">IF(ISERROR($S1059),"",OFFSET('Smelter Reference List'!$G$4,$S1059-4,0))</f>
        <v/>
      </c>
      <c r="I1059" s="248" t="str">
        <f ca="1">IF(ISERROR($S1059),"",OFFSET('Smelter Reference List'!$H$4,$S1059-4,0))</f>
        <v/>
      </c>
      <c r="J1059" s="248" t="str">
        <f ca="1">IF(ISERROR($S1059),"",OFFSET('Smelter Reference List'!$I$4,$S1059-4,0))</f>
        <v/>
      </c>
      <c r="K1059" s="245"/>
      <c r="L1059" s="245"/>
      <c r="M1059" s="245"/>
      <c r="N1059" s="245"/>
      <c r="O1059" s="245"/>
      <c r="P1059" s="245"/>
      <c r="Q1059" s="246"/>
      <c r="R1059" s="233"/>
      <c r="S1059" s="234" t="e">
        <f>IF(C1059="",NA(),MATCH($B1059&amp;$C1059,'Smelter Reference List'!$J:$J,0))</f>
        <v>#N/A</v>
      </c>
      <c r="T1059" s="235"/>
      <c r="U1059" s="235">
        <f t="shared" ca="1" si="32"/>
        <v>0</v>
      </c>
      <c r="V1059" s="235"/>
      <c r="W1059" s="235"/>
      <c r="Y1059" s="228" t="str">
        <f t="shared" si="33"/>
        <v/>
      </c>
    </row>
    <row r="1060" spans="1:25" s="228" customFormat="1" ht="20.399999999999999">
      <c r="A1060" s="257"/>
      <c r="B1060" s="232" t="str">
        <f>IF(LEN(A1060)=0,"",INDEX('Smelter Reference List'!$A:$A,MATCH($A1060,'Smelter Reference List'!$E:$E,0)))</f>
        <v/>
      </c>
      <c r="C1060" s="297" t="str">
        <f>IF(LEN(A1060)=0,"",INDEX('Smelter Reference List'!$C:$C,MATCH($A1060,'Smelter Reference List'!$E:$E,0)))</f>
        <v/>
      </c>
      <c r="D1060" s="161" t="str">
        <f ca="1">IF(ISERROR($S1060),"",OFFSET('Smelter Reference List'!$C$4,$S1060-4,0)&amp;"")</f>
        <v/>
      </c>
      <c r="E1060" s="161" t="str">
        <f ca="1">IF(ISERROR($S1060),"",OFFSET('Smelter Reference List'!$D$4,$S1060-4,0)&amp;"")</f>
        <v/>
      </c>
      <c r="F1060" s="161" t="str">
        <f ca="1">IF(ISERROR($S1060),"",OFFSET('Smelter Reference List'!$E$4,$S1060-4,0))</f>
        <v/>
      </c>
      <c r="G1060" s="161" t="str">
        <f ca="1">IF(C1060=$U$4,"Enter smelter details", IF(ISERROR($S1060),"",OFFSET('Smelter Reference List'!$F$4,$S1060-4,0)))</f>
        <v/>
      </c>
      <c r="H1060" s="247" t="str">
        <f ca="1">IF(ISERROR($S1060),"",OFFSET('Smelter Reference List'!$G$4,$S1060-4,0))</f>
        <v/>
      </c>
      <c r="I1060" s="248" t="str">
        <f ca="1">IF(ISERROR($S1060),"",OFFSET('Smelter Reference List'!$H$4,$S1060-4,0))</f>
        <v/>
      </c>
      <c r="J1060" s="248" t="str">
        <f ca="1">IF(ISERROR($S1060),"",OFFSET('Smelter Reference List'!$I$4,$S1060-4,0))</f>
        <v/>
      </c>
      <c r="K1060" s="245"/>
      <c r="L1060" s="245"/>
      <c r="M1060" s="245"/>
      <c r="N1060" s="245"/>
      <c r="O1060" s="245"/>
      <c r="P1060" s="245"/>
      <c r="Q1060" s="246"/>
      <c r="R1060" s="233"/>
      <c r="S1060" s="234" t="e">
        <f>IF(C1060="",NA(),MATCH($B1060&amp;$C1060,'Smelter Reference List'!$J:$J,0))</f>
        <v>#N/A</v>
      </c>
      <c r="T1060" s="235"/>
      <c r="U1060" s="235">
        <f t="shared" ca="1" si="32"/>
        <v>0</v>
      </c>
      <c r="V1060" s="235"/>
      <c r="W1060" s="235"/>
      <c r="Y1060" s="228" t="str">
        <f t="shared" si="33"/>
        <v/>
      </c>
    </row>
    <row r="1061" spans="1:25" s="228" customFormat="1" ht="20.399999999999999">
      <c r="A1061" s="257"/>
      <c r="B1061" s="232" t="str">
        <f>IF(LEN(A1061)=0,"",INDEX('Smelter Reference List'!$A:$A,MATCH($A1061,'Smelter Reference List'!$E:$E,0)))</f>
        <v/>
      </c>
      <c r="C1061" s="297" t="str">
        <f>IF(LEN(A1061)=0,"",INDEX('Smelter Reference List'!$C:$C,MATCH($A1061,'Smelter Reference List'!$E:$E,0)))</f>
        <v/>
      </c>
      <c r="D1061" s="161" t="str">
        <f ca="1">IF(ISERROR($S1061),"",OFFSET('Smelter Reference List'!$C$4,$S1061-4,0)&amp;"")</f>
        <v/>
      </c>
      <c r="E1061" s="161" t="str">
        <f ca="1">IF(ISERROR($S1061),"",OFFSET('Smelter Reference List'!$D$4,$S1061-4,0)&amp;"")</f>
        <v/>
      </c>
      <c r="F1061" s="161" t="str">
        <f ca="1">IF(ISERROR($S1061),"",OFFSET('Smelter Reference List'!$E$4,$S1061-4,0))</f>
        <v/>
      </c>
      <c r="G1061" s="161" t="str">
        <f ca="1">IF(C1061=$U$4,"Enter smelter details", IF(ISERROR($S1061),"",OFFSET('Smelter Reference List'!$F$4,$S1061-4,0)))</f>
        <v/>
      </c>
      <c r="H1061" s="247" t="str">
        <f ca="1">IF(ISERROR($S1061),"",OFFSET('Smelter Reference List'!$G$4,$S1061-4,0))</f>
        <v/>
      </c>
      <c r="I1061" s="248" t="str">
        <f ca="1">IF(ISERROR($S1061),"",OFFSET('Smelter Reference List'!$H$4,$S1061-4,0))</f>
        <v/>
      </c>
      <c r="J1061" s="248" t="str">
        <f ca="1">IF(ISERROR($S1061),"",OFFSET('Smelter Reference List'!$I$4,$S1061-4,0))</f>
        <v/>
      </c>
      <c r="K1061" s="245"/>
      <c r="L1061" s="245"/>
      <c r="M1061" s="245"/>
      <c r="N1061" s="245"/>
      <c r="O1061" s="245"/>
      <c r="P1061" s="245"/>
      <c r="Q1061" s="246"/>
      <c r="R1061" s="233"/>
      <c r="S1061" s="234" t="e">
        <f>IF(C1061="",NA(),MATCH($B1061&amp;$C1061,'Smelter Reference List'!$J:$J,0))</f>
        <v>#N/A</v>
      </c>
      <c r="T1061" s="235"/>
      <c r="U1061" s="235">
        <f t="shared" ca="1" si="32"/>
        <v>0</v>
      </c>
      <c r="V1061" s="235"/>
      <c r="W1061" s="235"/>
      <c r="Y1061" s="228" t="str">
        <f t="shared" si="33"/>
        <v/>
      </c>
    </row>
    <row r="1062" spans="1:25" s="228" customFormat="1" ht="20.399999999999999">
      <c r="A1062" s="257"/>
      <c r="B1062" s="232" t="str">
        <f>IF(LEN(A1062)=0,"",INDEX('Smelter Reference List'!$A:$A,MATCH($A1062,'Smelter Reference List'!$E:$E,0)))</f>
        <v/>
      </c>
      <c r="C1062" s="297" t="str">
        <f>IF(LEN(A1062)=0,"",INDEX('Smelter Reference List'!$C:$C,MATCH($A1062,'Smelter Reference List'!$E:$E,0)))</f>
        <v/>
      </c>
      <c r="D1062" s="161" t="str">
        <f ca="1">IF(ISERROR($S1062),"",OFFSET('Smelter Reference List'!$C$4,$S1062-4,0)&amp;"")</f>
        <v/>
      </c>
      <c r="E1062" s="161" t="str">
        <f ca="1">IF(ISERROR($S1062),"",OFFSET('Smelter Reference List'!$D$4,$S1062-4,0)&amp;"")</f>
        <v/>
      </c>
      <c r="F1062" s="161" t="str">
        <f ca="1">IF(ISERROR($S1062),"",OFFSET('Smelter Reference List'!$E$4,$S1062-4,0))</f>
        <v/>
      </c>
      <c r="G1062" s="161" t="str">
        <f ca="1">IF(C1062=$U$4,"Enter smelter details", IF(ISERROR($S1062),"",OFFSET('Smelter Reference List'!$F$4,$S1062-4,0)))</f>
        <v/>
      </c>
      <c r="H1062" s="247" t="str">
        <f ca="1">IF(ISERROR($S1062),"",OFFSET('Smelter Reference List'!$G$4,$S1062-4,0))</f>
        <v/>
      </c>
      <c r="I1062" s="248" t="str">
        <f ca="1">IF(ISERROR($S1062),"",OFFSET('Smelter Reference List'!$H$4,$S1062-4,0))</f>
        <v/>
      </c>
      <c r="J1062" s="248" t="str">
        <f ca="1">IF(ISERROR($S1062),"",OFFSET('Smelter Reference List'!$I$4,$S1062-4,0))</f>
        <v/>
      </c>
      <c r="K1062" s="245"/>
      <c r="L1062" s="245"/>
      <c r="M1062" s="245"/>
      <c r="N1062" s="245"/>
      <c r="O1062" s="245"/>
      <c r="P1062" s="245"/>
      <c r="Q1062" s="246"/>
      <c r="R1062" s="233"/>
      <c r="S1062" s="234" t="e">
        <f>IF(C1062="",NA(),MATCH($B1062&amp;$C1062,'Smelter Reference List'!$J:$J,0))</f>
        <v>#N/A</v>
      </c>
      <c r="T1062" s="235"/>
      <c r="U1062" s="235">
        <f t="shared" ca="1" si="32"/>
        <v>0</v>
      </c>
      <c r="V1062" s="235"/>
      <c r="W1062" s="235"/>
      <c r="Y1062" s="228" t="str">
        <f t="shared" si="33"/>
        <v/>
      </c>
    </row>
    <row r="1063" spans="1:25" s="228" customFormat="1" ht="20.399999999999999">
      <c r="A1063" s="257"/>
      <c r="B1063" s="232" t="str">
        <f>IF(LEN(A1063)=0,"",INDEX('Smelter Reference List'!$A:$A,MATCH($A1063,'Smelter Reference List'!$E:$E,0)))</f>
        <v/>
      </c>
      <c r="C1063" s="297" t="str">
        <f>IF(LEN(A1063)=0,"",INDEX('Smelter Reference List'!$C:$C,MATCH($A1063,'Smelter Reference List'!$E:$E,0)))</f>
        <v/>
      </c>
      <c r="D1063" s="161" t="str">
        <f ca="1">IF(ISERROR($S1063),"",OFFSET('Smelter Reference List'!$C$4,$S1063-4,0)&amp;"")</f>
        <v/>
      </c>
      <c r="E1063" s="161" t="str">
        <f ca="1">IF(ISERROR($S1063),"",OFFSET('Smelter Reference List'!$D$4,$S1063-4,0)&amp;"")</f>
        <v/>
      </c>
      <c r="F1063" s="161" t="str">
        <f ca="1">IF(ISERROR($S1063),"",OFFSET('Smelter Reference List'!$E$4,$S1063-4,0))</f>
        <v/>
      </c>
      <c r="G1063" s="161" t="str">
        <f ca="1">IF(C1063=$U$4,"Enter smelter details", IF(ISERROR($S1063),"",OFFSET('Smelter Reference List'!$F$4,$S1063-4,0)))</f>
        <v/>
      </c>
      <c r="H1063" s="247" t="str">
        <f ca="1">IF(ISERROR($S1063),"",OFFSET('Smelter Reference List'!$G$4,$S1063-4,0))</f>
        <v/>
      </c>
      <c r="I1063" s="248" t="str">
        <f ca="1">IF(ISERROR($S1063),"",OFFSET('Smelter Reference List'!$H$4,$S1063-4,0))</f>
        <v/>
      </c>
      <c r="J1063" s="248" t="str">
        <f ca="1">IF(ISERROR($S1063),"",OFFSET('Smelter Reference List'!$I$4,$S1063-4,0))</f>
        <v/>
      </c>
      <c r="K1063" s="245"/>
      <c r="L1063" s="245"/>
      <c r="M1063" s="245"/>
      <c r="N1063" s="245"/>
      <c r="O1063" s="245"/>
      <c r="P1063" s="245"/>
      <c r="Q1063" s="246"/>
      <c r="R1063" s="233"/>
      <c r="S1063" s="234" t="e">
        <f>IF(C1063="",NA(),MATCH($B1063&amp;$C1063,'Smelter Reference List'!$J:$J,0))</f>
        <v>#N/A</v>
      </c>
      <c r="T1063" s="235"/>
      <c r="U1063" s="235">
        <f t="shared" ca="1" si="32"/>
        <v>0</v>
      </c>
      <c r="V1063" s="235"/>
      <c r="W1063" s="235"/>
      <c r="Y1063" s="228" t="str">
        <f t="shared" si="33"/>
        <v/>
      </c>
    </row>
    <row r="1064" spans="1:25" s="228" customFormat="1" ht="20.399999999999999">
      <c r="A1064" s="257"/>
      <c r="B1064" s="232" t="str">
        <f>IF(LEN(A1064)=0,"",INDEX('Smelter Reference List'!$A:$A,MATCH($A1064,'Smelter Reference List'!$E:$E,0)))</f>
        <v/>
      </c>
      <c r="C1064" s="297" t="str">
        <f>IF(LEN(A1064)=0,"",INDEX('Smelter Reference List'!$C:$C,MATCH($A1064,'Smelter Reference List'!$E:$E,0)))</f>
        <v/>
      </c>
      <c r="D1064" s="161" t="str">
        <f ca="1">IF(ISERROR($S1064),"",OFFSET('Smelter Reference List'!$C$4,$S1064-4,0)&amp;"")</f>
        <v/>
      </c>
      <c r="E1064" s="161" t="str">
        <f ca="1">IF(ISERROR($S1064),"",OFFSET('Smelter Reference List'!$D$4,$S1064-4,0)&amp;"")</f>
        <v/>
      </c>
      <c r="F1064" s="161" t="str">
        <f ca="1">IF(ISERROR($S1064),"",OFFSET('Smelter Reference List'!$E$4,$S1064-4,0))</f>
        <v/>
      </c>
      <c r="G1064" s="161" t="str">
        <f ca="1">IF(C1064=$U$4,"Enter smelter details", IF(ISERROR($S1064),"",OFFSET('Smelter Reference List'!$F$4,$S1064-4,0)))</f>
        <v/>
      </c>
      <c r="H1064" s="247" t="str">
        <f ca="1">IF(ISERROR($S1064),"",OFFSET('Smelter Reference List'!$G$4,$S1064-4,0))</f>
        <v/>
      </c>
      <c r="I1064" s="248" t="str">
        <f ca="1">IF(ISERROR($S1064),"",OFFSET('Smelter Reference List'!$H$4,$S1064-4,0))</f>
        <v/>
      </c>
      <c r="J1064" s="248" t="str">
        <f ca="1">IF(ISERROR($S1064),"",OFFSET('Smelter Reference List'!$I$4,$S1064-4,0))</f>
        <v/>
      </c>
      <c r="K1064" s="245"/>
      <c r="L1064" s="245"/>
      <c r="M1064" s="245"/>
      <c r="N1064" s="245"/>
      <c r="O1064" s="245"/>
      <c r="P1064" s="245"/>
      <c r="Q1064" s="246"/>
      <c r="R1064" s="233"/>
      <c r="S1064" s="234" t="e">
        <f>IF(C1064="",NA(),MATCH($B1064&amp;$C1064,'Smelter Reference List'!$J:$J,0))</f>
        <v>#N/A</v>
      </c>
      <c r="T1064" s="235"/>
      <c r="U1064" s="235">
        <f t="shared" ca="1" si="32"/>
        <v>0</v>
      </c>
      <c r="V1064" s="235"/>
      <c r="W1064" s="235"/>
      <c r="Y1064" s="228" t="str">
        <f t="shared" si="33"/>
        <v/>
      </c>
    </row>
    <row r="1065" spans="1:25" s="228" customFormat="1" ht="20.399999999999999">
      <c r="A1065" s="257"/>
      <c r="B1065" s="232" t="str">
        <f>IF(LEN(A1065)=0,"",INDEX('Smelter Reference List'!$A:$A,MATCH($A1065,'Smelter Reference List'!$E:$E,0)))</f>
        <v/>
      </c>
      <c r="C1065" s="297" t="str">
        <f>IF(LEN(A1065)=0,"",INDEX('Smelter Reference List'!$C:$C,MATCH($A1065,'Smelter Reference List'!$E:$E,0)))</f>
        <v/>
      </c>
      <c r="D1065" s="161" t="str">
        <f ca="1">IF(ISERROR($S1065),"",OFFSET('Smelter Reference List'!$C$4,$S1065-4,0)&amp;"")</f>
        <v/>
      </c>
      <c r="E1065" s="161" t="str">
        <f ca="1">IF(ISERROR($S1065),"",OFFSET('Smelter Reference List'!$D$4,$S1065-4,0)&amp;"")</f>
        <v/>
      </c>
      <c r="F1065" s="161" t="str">
        <f ca="1">IF(ISERROR($S1065),"",OFFSET('Smelter Reference List'!$E$4,$S1065-4,0))</f>
        <v/>
      </c>
      <c r="G1065" s="161" t="str">
        <f ca="1">IF(C1065=$U$4,"Enter smelter details", IF(ISERROR($S1065),"",OFFSET('Smelter Reference List'!$F$4,$S1065-4,0)))</f>
        <v/>
      </c>
      <c r="H1065" s="247" t="str">
        <f ca="1">IF(ISERROR($S1065),"",OFFSET('Smelter Reference List'!$G$4,$S1065-4,0))</f>
        <v/>
      </c>
      <c r="I1065" s="248" t="str">
        <f ca="1">IF(ISERROR($S1065),"",OFFSET('Smelter Reference List'!$H$4,$S1065-4,0))</f>
        <v/>
      </c>
      <c r="J1065" s="248" t="str">
        <f ca="1">IF(ISERROR($S1065),"",OFFSET('Smelter Reference List'!$I$4,$S1065-4,0))</f>
        <v/>
      </c>
      <c r="K1065" s="245"/>
      <c r="L1065" s="245"/>
      <c r="M1065" s="245"/>
      <c r="N1065" s="245"/>
      <c r="O1065" s="245"/>
      <c r="P1065" s="245"/>
      <c r="Q1065" s="246"/>
      <c r="R1065" s="233"/>
      <c r="S1065" s="234" t="e">
        <f>IF(C1065="",NA(),MATCH($B1065&amp;$C1065,'Smelter Reference List'!$J:$J,0))</f>
        <v>#N/A</v>
      </c>
      <c r="T1065" s="235"/>
      <c r="U1065" s="235">
        <f t="shared" ca="1" si="32"/>
        <v>0</v>
      </c>
      <c r="V1065" s="235"/>
      <c r="W1065" s="235"/>
      <c r="Y1065" s="228" t="str">
        <f t="shared" si="33"/>
        <v/>
      </c>
    </row>
    <row r="1066" spans="1:25" s="228" customFormat="1" ht="20.399999999999999">
      <c r="A1066" s="257"/>
      <c r="B1066" s="232" t="str">
        <f>IF(LEN(A1066)=0,"",INDEX('Smelter Reference List'!$A:$A,MATCH($A1066,'Smelter Reference List'!$E:$E,0)))</f>
        <v/>
      </c>
      <c r="C1066" s="297" t="str">
        <f>IF(LEN(A1066)=0,"",INDEX('Smelter Reference List'!$C:$C,MATCH($A1066,'Smelter Reference List'!$E:$E,0)))</f>
        <v/>
      </c>
      <c r="D1066" s="161" t="str">
        <f ca="1">IF(ISERROR($S1066),"",OFFSET('Smelter Reference List'!$C$4,$S1066-4,0)&amp;"")</f>
        <v/>
      </c>
      <c r="E1066" s="161" t="str">
        <f ca="1">IF(ISERROR($S1066),"",OFFSET('Smelter Reference List'!$D$4,$S1066-4,0)&amp;"")</f>
        <v/>
      </c>
      <c r="F1066" s="161" t="str">
        <f ca="1">IF(ISERROR($S1066),"",OFFSET('Smelter Reference List'!$E$4,$S1066-4,0))</f>
        <v/>
      </c>
      <c r="G1066" s="161" t="str">
        <f ca="1">IF(C1066=$U$4,"Enter smelter details", IF(ISERROR($S1066),"",OFFSET('Smelter Reference List'!$F$4,$S1066-4,0)))</f>
        <v/>
      </c>
      <c r="H1066" s="247" t="str">
        <f ca="1">IF(ISERROR($S1066),"",OFFSET('Smelter Reference List'!$G$4,$S1066-4,0))</f>
        <v/>
      </c>
      <c r="I1066" s="248" t="str">
        <f ca="1">IF(ISERROR($S1066),"",OFFSET('Smelter Reference List'!$H$4,$S1066-4,0))</f>
        <v/>
      </c>
      <c r="J1066" s="248" t="str">
        <f ca="1">IF(ISERROR($S1066),"",OFFSET('Smelter Reference List'!$I$4,$S1066-4,0))</f>
        <v/>
      </c>
      <c r="K1066" s="245"/>
      <c r="L1066" s="245"/>
      <c r="M1066" s="245"/>
      <c r="N1066" s="245"/>
      <c r="O1066" s="245"/>
      <c r="P1066" s="245"/>
      <c r="Q1066" s="246"/>
      <c r="R1066" s="233"/>
      <c r="S1066" s="234" t="e">
        <f>IF(C1066="",NA(),MATCH($B1066&amp;$C1066,'Smelter Reference List'!$J:$J,0))</f>
        <v>#N/A</v>
      </c>
      <c r="T1066" s="235"/>
      <c r="U1066" s="235">
        <f t="shared" ca="1" si="32"/>
        <v>0</v>
      </c>
      <c r="V1066" s="235"/>
      <c r="W1066" s="235"/>
      <c r="Y1066" s="228" t="str">
        <f t="shared" si="33"/>
        <v/>
      </c>
    </row>
    <row r="1067" spans="1:25" s="228" customFormat="1" ht="20.399999999999999">
      <c r="A1067" s="257"/>
      <c r="B1067" s="232" t="str">
        <f>IF(LEN(A1067)=0,"",INDEX('Smelter Reference List'!$A:$A,MATCH($A1067,'Smelter Reference List'!$E:$E,0)))</f>
        <v/>
      </c>
      <c r="C1067" s="297" t="str">
        <f>IF(LEN(A1067)=0,"",INDEX('Smelter Reference List'!$C:$C,MATCH($A1067,'Smelter Reference List'!$E:$E,0)))</f>
        <v/>
      </c>
      <c r="D1067" s="161" t="str">
        <f ca="1">IF(ISERROR($S1067),"",OFFSET('Smelter Reference List'!$C$4,$S1067-4,0)&amp;"")</f>
        <v/>
      </c>
      <c r="E1067" s="161" t="str">
        <f ca="1">IF(ISERROR($S1067),"",OFFSET('Smelter Reference List'!$D$4,$S1067-4,0)&amp;"")</f>
        <v/>
      </c>
      <c r="F1067" s="161" t="str">
        <f ca="1">IF(ISERROR($S1067),"",OFFSET('Smelter Reference List'!$E$4,$S1067-4,0))</f>
        <v/>
      </c>
      <c r="G1067" s="161" t="str">
        <f ca="1">IF(C1067=$U$4,"Enter smelter details", IF(ISERROR($S1067),"",OFFSET('Smelter Reference List'!$F$4,$S1067-4,0)))</f>
        <v/>
      </c>
      <c r="H1067" s="247" t="str">
        <f ca="1">IF(ISERROR($S1067),"",OFFSET('Smelter Reference List'!$G$4,$S1067-4,0))</f>
        <v/>
      </c>
      <c r="I1067" s="248" t="str">
        <f ca="1">IF(ISERROR($S1067),"",OFFSET('Smelter Reference List'!$H$4,$S1067-4,0))</f>
        <v/>
      </c>
      <c r="J1067" s="248" t="str">
        <f ca="1">IF(ISERROR($S1067),"",OFFSET('Smelter Reference List'!$I$4,$S1067-4,0))</f>
        <v/>
      </c>
      <c r="K1067" s="245"/>
      <c r="L1067" s="245"/>
      <c r="M1067" s="245"/>
      <c r="N1067" s="245"/>
      <c r="O1067" s="245"/>
      <c r="P1067" s="245"/>
      <c r="Q1067" s="246"/>
      <c r="R1067" s="233"/>
      <c r="S1067" s="234" t="e">
        <f>IF(C1067="",NA(),MATCH($B1067&amp;$C1067,'Smelter Reference List'!$J:$J,0))</f>
        <v>#N/A</v>
      </c>
      <c r="T1067" s="235"/>
      <c r="U1067" s="235">
        <f t="shared" ca="1" si="32"/>
        <v>0</v>
      </c>
      <c r="V1067" s="235"/>
      <c r="W1067" s="235"/>
      <c r="Y1067" s="228" t="str">
        <f t="shared" si="33"/>
        <v/>
      </c>
    </row>
    <row r="1068" spans="1:25" s="228" customFormat="1" ht="20.399999999999999">
      <c r="A1068" s="257"/>
      <c r="B1068" s="232" t="str">
        <f>IF(LEN(A1068)=0,"",INDEX('Smelter Reference List'!$A:$A,MATCH($A1068,'Smelter Reference List'!$E:$E,0)))</f>
        <v/>
      </c>
      <c r="C1068" s="297" t="str">
        <f>IF(LEN(A1068)=0,"",INDEX('Smelter Reference List'!$C:$C,MATCH($A1068,'Smelter Reference List'!$E:$E,0)))</f>
        <v/>
      </c>
      <c r="D1068" s="161" t="str">
        <f ca="1">IF(ISERROR($S1068),"",OFFSET('Smelter Reference List'!$C$4,$S1068-4,0)&amp;"")</f>
        <v/>
      </c>
      <c r="E1068" s="161" t="str">
        <f ca="1">IF(ISERROR($S1068),"",OFFSET('Smelter Reference List'!$D$4,$S1068-4,0)&amp;"")</f>
        <v/>
      </c>
      <c r="F1068" s="161" t="str">
        <f ca="1">IF(ISERROR($S1068),"",OFFSET('Smelter Reference List'!$E$4,$S1068-4,0))</f>
        <v/>
      </c>
      <c r="G1068" s="161" t="str">
        <f ca="1">IF(C1068=$U$4,"Enter smelter details", IF(ISERROR($S1068),"",OFFSET('Smelter Reference List'!$F$4,$S1068-4,0)))</f>
        <v/>
      </c>
      <c r="H1068" s="247" t="str">
        <f ca="1">IF(ISERROR($S1068),"",OFFSET('Smelter Reference List'!$G$4,$S1068-4,0))</f>
        <v/>
      </c>
      <c r="I1068" s="248" t="str">
        <f ca="1">IF(ISERROR($S1068),"",OFFSET('Smelter Reference List'!$H$4,$S1068-4,0))</f>
        <v/>
      </c>
      <c r="J1068" s="248" t="str">
        <f ca="1">IF(ISERROR($S1068),"",OFFSET('Smelter Reference List'!$I$4,$S1068-4,0))</f>
        <v/>
      </c>
      <c r="K1068" s="245"/>
      <c r="L1068" s="245"/>
      <c r="M1068" s="245"/>
      <c r="N1068" s="245"/>
      <c r="O1068" s="245"/>
      <c r="P1068" s="245"/>
      <c r="Q1068" s="246"/>
      <c r="R1068" s="233"/>
      <c r="S1068" s="234" t="e">
        <f>IF(C1068="",NA(),MATCH($B1068&amp;$C1068,'Smelter Reference List'!$J:$J,0))</f>
        <v>#N/A</v>
      </c>
      <c r="T1068" s="235"/>
      <c r="U1068" s="235">
        <f t="shared" ca="1" si="32"/>
        <v>0</v>
      </c>
      <c r="V1068" s="235"/>
      <c r="W1068" s="235"/>
      <c r="Y1068" s="228" t="str">
        <f t="shared" si="33"/>
        <v/>
      </c>
    </row>
    <row r="1069" spans="1:25" s="228" customFormat="1" ht="20.399999999999999">
      <c r="A1069" s="257"/>
      <c r="B1069" s="232" t="str">
        <f>IF(LEN(A1069)=0,"",INDEX('Smelter Reference List'!$A:$A,MATCH($A1069,'Smelter Reference List'!$E:$E,0)))</f>
        <v/>
      </c>
      <c r="C1069" s="297" t="str">
        <f>IF(LEN(A1069)=0,"",INDEX('Smelter Reference List'!$C:$C,MATCH($A1069,'Smelter Reference List'!$E:$E,0)))</f>
        <v/>
      </c>
      <c r="D1069" s="161" t="str">
        <f ca="1">IF(ISERROR($S1069),"",OFFSET('Smelter Reference List'!$C$4,$S1069-4,0)&amp;"")</f>
        <v/>
      </c>
      <c r="E1069" s="161" t="str">
        <f ca="1">IF(ISERROR($S1069),"",OFFSET('Smelter Reference List'!$D$4,$S1069-4,0)&amp;"")</f>
        <v/>
      </c>
      <c r="F1069" s="161" t="str">
        <f ca="1">IF(ISERROR($S1069),"",OFFSET('Smelter Reference List'!$E$4,$S1069-4,0))</f>
        <v/>
      </c>
      <c r="G1069" s="161" t="str">
        <f ca="1">IF(C1069=$U$4,"Enter smelter details", IF(ISERROR($S1069),"",OFFSET('Smelter Reference List'!$F$4,$S1069-4,0)))</f>
        <v/>
      </c>
      <c r="H1069" s="247" t="str">
        <f ca="1">IF(ISERROR($S1069),"",OFFSET('Smelter Reference List'!$G$4,$S1069-4,0))</f>
        <v/>
      </c>
      <c r="I1069" s="248" t="str">
        <f ca="1">IF(ISERROR($S1069),"",OFFSET('Smelter Reference List'!$H$4,$S1069-4,0))</f>
        <v/>
      </c>
      <c r="J1069" s="248" t="str">
        <f ca="1">IF(ISERROR($S1069),"",OFFSET('Smelter Reference List'!$I$4,$S1069-4,0))</f>
        <v/>
      </c>
      <c r="K1069" s="245"/>
      <c r="L1069" s="245"/>
      <c r="M1069" s="245"/>
      <c r="N1069" s="245"/>
      <c r="O1069" s="245"/>
      <c r="P1069" s="245"/>
      <c r="Q1069" s="246"/>
      <c r="R1069" s="233"/>
      <c r="S1069" s="234" t="e">
        <f>IF(C1069="",NA(),MATCH($B1069&amp;$C1069,'Smelter Reference List'!$J:$J,0))</f>
        <v>#N/A</v>
      </c>
      <c r="T1069" s="235"/>
      <c r="U1069" s="235">
        <f t="shared" ca="1" si="32"/>
        <v>0</v>
      </c>
      <c r="V1069" s="235"/>
      <c r="W1069" s="235"/>
      <c r="Y1069" s="228" t="str">
        <f t="shared" si="33"/>
        <v/>
      </c>
    </row>
    <row r="1070" spans="1:25" s="228" customFormat="1" ht="20.399999999999999">
      <c r="A1070" s="257"/>
      <c r="B1070" s="232" t="str">
        <f>IF(LEN(A1070)=0,"",INDEX('Smelter Reference List'!$A:$A,MATCH($A1070,'Smelter Reference List'!$E:$E,0)))</f>
        <v/>
      </c>
      <c r="C1070" s="297" t="str">
        <f>IF(LEN(A1070)=0,"",INDEX('Smelter Reference List'!$C:$C,MATCH($A1070,'Smelter Reference List'!$E:$E,0)))</f>
        <v/>
      </c>
      <c r="D1070" s="161" t="str">
        <f ca="1">IF(ISERROR($S1070),"",OFFSET('Smelter Reference List'!$C$4,$S1070-4,0)&amp;"")</f>
        <v/>
      </c>
      <c r="E1070" s="161" t="str">
        <f ca="1">IF(ISERROR($S1070),"",OFFSET('Smelter Reference List'!$D$4,$S1070-4,0)&amp;"")</f>
        <v/>
      </c>
      <c r="F1070" s="161" t="str">
        <f ca="1">IF(ISERROR($S1070),"",OFFSET('Smelter Reference List'!$E$4,$S1070-4,0))</f>
        <v/>
      </c>
      <c r="G1070" s="161" t="str">
        <f ca="1">IF(C1070=$U$4,"Enter smelter details", IF(ISERROR($S1070),"",OFFSET('Smelter Reference List'!$F$4,$S1070-4,0)))</f>
        <v/>
      </c>
      <c r="H1070" s="247" t="str">
        <f ca="1">IF(ISERROR($S1070),"",OFFSET('Smelter Reference List'!$G$4,$S1070-4,0))</f>
        <v/>
      </c>
      <c r="I1070" s="248" t="str">
        <f ca="1">IF(ISERROR($S1070),"",OFFSET('Smelter Reference List'!$H$4,$S1070-4,0))</f>
        <v/>
      </c>
      <c r="J1070" s="248" t="str">
        <f ca="1">IF(ISERROR($S1070),"",OFFSET('Smelter Reference List'!$I$4,$S1070-4,0))</f>
        <v/>
      </c>
      <c r="K1070" s="245"/>
      <c r="L1070" s="245"/>
      <c r="M1070" s="245"/>
      <c r="N1070" s="245"/>
      <c r="O1070" s="245"/>
      <c r="P1070" s="245"/>
      <c r="Q1070" s="246"/>
      <c r="R1070" s="233"/>
      <c r="S1070" s="234" t="e">
        <f>IF(C1070="",NA(),MATCH($B1070&amp;$C1070,'Smelter Reference List'!$J:$J,0))</f>
        <v>#N/A</v>
      </c>
      <c r="T1070" s="235"/>
      <c r="U1070" s="235">
        <f t="shared" ca="1" si="32"/>
        <v>0</v>
      </c>
      <c r="V1070" s="235"/>
      <c r="W1070" s="235"/>
      <c r="Y1070" s="228" t="str">
        <f t="shared" si="33"/>
        <v/>
      </c>
    </row>
    <row r="1071" spans="1:25" s="228" customFormat="1" ht="20.399999999999999">
      <c r="A1071" s="257"/>
      <c r="B1071" s="232" t="str">
        <f>IF(LEN(A1071)=0,"",INDEX('Smelter Reference List'!$A:$A,MATCH($A1071,'Smelter Reference List'!$E:$E,0)))</f>
        <v/>
      </c>
      <c r="C1071" s="297" t="str">
        <f>IF(LEN(A1071)=0,"",INDEX('Smelter Reference List'!$C:$C,MATCH($A1071,'Smelter Reference List'!$E:$E,0)))</f>
        <v/>
      </c>
      <c r="D1071" s="161" t="str">
        <f ca="1">IF(ISERROR($S1071),"",OFFSET('Smelter Reference List'!$C$4,$S1071-4,0)&amp;"")</f>
        <v/>
      </c>
      <c r="E1071" s="161" t="str">
        <f ca="1">IF(ISERROR($S1071),"",OFFSET('Smelter Reference List'!$D$4,$S1071-4,0)&amp;"")</f>
        <v/>
      </c>
      <c r="F1071" s="161" t="str">
        <f ca="1">IF(ISERROR($S1071),"",OFFSET('Smelter Reference List'!$E$4,$S1071-4,0))</f>
        <v/>
      </c>
      <c r="G1071" s="161" t="str">
        <f ca="1">IF(C1071=$U$4,"Enter smelter details", IF(ISERROR($S1071),"",OFFSET('Smelter Reference List'!$F$4,$S1071-4,0)))</f>
        <v/>
      </c>
      <c r="H1071" s="247" t="str">
        <f ca="1">IF(ISERROR($S1071),"",OFFSET('Smelter Reference List'!$G$4,$S1071-4,0))</f>
        <v/>
      </c>
      <c r="I1071" s="248" t="str">
        <f ca="1">IF(ISERROR($S1071),"",OFFSET('Smelter Reference List'!$H$4,$S1071-4,0))</f>
        <v/>
      </c>
      <c r="J1071" s="248" t="str">
        <f ca="1">IF(ISERROR($S1071),"",OFFSET('Smelter Reference List'!$I$4,$S1071-4,0))</f>
        <v/>
      </c>
      <c r="K1071" s="245"/>
      <c r="L1071" s="245"/>
      <c r="M1071" s="245"/>
      <c r="N1071" s="245"/>
      <c r="O1071" s="245"/>
      <c r="P1071" s="245"/>
      <c r="Q1071" s="246"/>
      <c r="R1071" s="233"/>
      <c r="S1071" s="234" t="e">
        <f>IF(C1071="",NA(),MATCH($B1071&amp;$C1071,'Smelter Reference List'!$J:$J,0))</f>
        <v>#N/A</v>
      </c>
      <c r="T1071" s="235"/>
      <c r="U1071" s="235">
        <f t="shared" ca="1" si="32"/>
        <v>0</v>
      </c>
      <c r="V1071" s="235"/>
      <c r="W1071" s="235"/>
      <c r="Y1071" s="228" t="str">
        <f t="shared" si="33"/>
        <v/>
      </c>
    </row>
    <row r="1072" spans="1:25" s="228" customFormat="1" ht="20.399999999999999">
      <c r="A1072" s="257"/>
      <c r="B1072" s="232" t="str">
        <f>IF(LEN(A1072)=0,"",INDEX('Smelter Reference List'!$A:$A,MATCH($A1072,'Smelter Reference List'!$E:$E,0)))</f>
        <v/>
      </c>
      <c r="C1072" s="297" t="str">
        <f>IF(LEN(A1072)=0,"",INDEX('Smelter Reference List'!$C:$C,MATCH($A1072,'Smelter Reference List'!$E:$E,0)))</f>
        <v/>
      </c>
      <c r="D1072" s="161" t="str">
        <f ca="1">IF(ISERROR($S1072),"",OFFSET('Smelter Reference List'!$C$4,$S1072-4,0)&amp;"")</f>
        <v/>
      </c>
      <c r="E1072" s="161" t="str">
        <f ca="1">IF(ISERROR($S1072),"",OFFSET('Smelter Reference List'!$D$4,$S1072-4,0)&amp;"")</f>
        <v/>
      </c>
      <c r="F1072" s="161" t="str">
        <f ca="1">IF(ISERROR($S1072),"",OFFSET('Smelter Reference List'!$E$4,$S1072-4,0))</f>
        <v/>
      </c>
      <c r="G1072" s="161" t="str">
        <f ca="1">IF(C1072=$U$4,"Enter smelter details", IF(ISERROR($S1072),"",OFFSET('Smelter Reference List'!$F$4,$S1072-4,0)))</f>
        <v/>
      </c>
      <c r="H1072" s="247" t="str">
        <f ca="1">IF(ISERROR($S1072),"",OFFSET('Smelter Reference List'!$G$4,$S1072-4,0))</f>
        <v/>
      </c>
      <c r="I1072" s="248" t="str">
        <f ca="1">IF(ISERROR($S1072),"",OFFSET('Smelter Reference List'!$H$4,$S1072-4,0))</f>
        <v/>
      </c>
      <c r="J1072" s="248" t="str">
        <f ca="1">IF(ISERROR($S1072),"",OFFSET('Smelter Reference List'!$I$4,$S1072-4,0))</f>
        <v/>
      </c>
      <c r="K1072" s="245"/>
      <c r="L1072" s="245"/>
      <c r="M1072" s="245"/>
      <c r="N1072" s="245"/>
      <c r="O1072" s="245"/>
      <c r="P1072" s="245"/>
      <c r="Q1072" s="246"/>
      <c r="R1072" s="233"/>
      <c r="S1072" s="234" t="e">
        <f>IF(C1072="",NA(),MATCH($B1072&amp;$C1072,'Smelter Reference List'!$J:$J,0))</f>
        <v>#N/A</v>
      </c>
      <c r="T1072" s="235"/>
      <c r="U1072" s="235">
        <f t="shared" ca="1" si="32"/>
        <v>0</v>
      </c>
      <c r="V1072" s="235"/>
      <c r="W1072" s="235"/>
      <c r="Y1072" s="228" t="str">
        <f t="shared" si="33"/>
        <v/>
      </c>
    </row>
    <row r="1073" spans="1:25" s="228" customFormat="1" ht="20.399999999999999">
      <c r="A1073" s="257"/>
      <c r="B1073" s="232" t="str">
        <f>IF(LEN(A1073)=0,"",INDEX('Smelter Reference List'!$A:$A,MATCH($A1073,'Smelter Reference List'!$E:$E,0)))</f>
        <v/>
      </c>
      <c r="C1073" s="297" t="str">
        <f>IF(LEN(A1073)=0,"",INDEX('Smelter Reference List'!$C:$C,MATCH($A1073,'Smelter Reference List'!$E:$E,0)))</f>
        <v/>
      </c>
      <c r="D1073" s="161" t="str">
        <f ca="1">IF(ISERROR($S1073),"",OFFSET('Smelter Reference List'!$C$4,$S1073-4,0)&amp;"")</f>
        <v/>
      </c>
      <c r="E1073" s="161" t="str">
        <f ca="1">IF(ISERROR($S1073),"",OFFSET('Smelter Reference List'!$D$4,$S1073-4,0)&amp;"")</f>
        <v/>
      </c>
      <c r="F1073" s="161" t="str">
        <f ca="1">IF(ISERROR($S1073),"",OFFSET('Smelter Reference List'!$E$4,$S1073-4,0))</f>
        <v/>
      </c>
      <c r="G1073" s="161" t="str">
        <f ca="1">IF(C1073=$U$4,"Enter smelter details", IF(ISERROR($S1073),"",OFFSET('Smelter Reference List'!$F$4,$S1073-4,0)))</f>
        <v/>
      </c>
      <c r="H1073" s="247" t="str">
        <f ca="1">IF(ISERROR($S1073),"",OFFSET('Smelter Reference List'!$G$4,$S1073-4,0))</f>
        <v/>
      </c>
      <c r="I1073" s="248" t="str">
        <f ca="1">IF(ISERROR($S1073),"",OFFSET('Smelter Reference List'!$H$4,$S1073-4,0))</f>
        <v/>
      </c>
      <c r="J1073" s="248" t="str">
        <f ca="1">IF(ISERROR($S1073),"",OFFSET('Smelter Reference List'!$I$4,$S1073-4,0))</f>
        <v/>
      </c>
      <c r="K1073" s="245"/>
      <c r="L1073" s="245"/>
      <c r="M1073" s="245"/>
      <c r="N1073" s="245"/>
      <c r="O1073" s="245"/>
      <c r="P1073" s="245"/>
      <c r="Q1073" s="246"/>
      <c r="R1073" s="233"/>
      <c r="S1073" s="234" t="e">
        <f>IF(C1073="",NA(),MATCH($B1073&amp;$C1073,'Smelter Reference List'!$J:$J,0))</f>
        <v>#N/A</v>
      </c>
      <c r="T1073" s="235"/>
      <c r="U1073" s="235">
        <f t="shared" ca="1" si="32"/>
        <v>0</v>
      </c>
      <c r="V1073" s="235"/>
      <c r="W1073" s="235"/>
      <c r="Y1073" s="228" t="str">
        <f t="shared" si="33"/>
        <v/>
      </c>
    </row>
    <row r="1074" spans="1:25" s="228" customFormat="1" ht="20.399999999999999">
      <c r="A1074" s="257"/>
      <c r="B1074" s="232" t="str">
        <f>IF(LEN(A1074)=0,"",INDEX('Smelter Reference List'!$A:$A,MATCH($A1074,'Smelter Reference List'!$E:$E,0)))</f>
        <v/>
      </c>
      <c r="C1074" s="297" t="str">
        <f>IF(LEN(A1074)=0,"",INDEX('Smelter Reference List'!$C:$C,MATCH($A1074,'Smelter Reference List'!$E:$E,0)))</f>
        <v/>
      </c>
      <c r="D1074" s="161" t="str">
        <f ca="1">IF(ISERROR($S1074),"",OFFSET('Smelter Reference List'!$C$4,$S1074-4,0)&amp;"")</f>
        <v/>
      </c>
      <c r="E1074" s="161" t="str">
        <f ca="1">IF(ISERROR($S1074),"",OFFSET('Smelter Reference List'!$D$4,$S1074-4,0)&amp;"")</f>
        <v/>
      </c>
      <c r="F1074" s="161" t="str">
        <f ca="1">IF(ISERROR($S1074),"",OFFSET('Smelter Reference List'!$E$4,$S1074-4,0))</f>
        <v/>
      </c>
      <c r="G1074" s="161" t="str">
        <f ca="1">IF(C1074=$U$4,"Enter smelter details", IF(ISERROR($S1074),"",OFFSET('Smelter Reference List'!$F$4,$S1074-4,0)))</f>
        <v/>
      </c>
      <c r="H1074" s="247" t="str">
        <f ca="1">IF(ISERROR($S1074),"",OFFSET('Smelter Reference List'!$G$4,$S1074-4,0))</f>
        <v/>
      </c>
      <c r="I1074" s="248" t="str">
        <f ca="1">IF(ISERROR($S1074),"",OFFSET('Smelter Reference List'!$H$4,$S1074-4,0))</f>
        <v/>
      </c>
      <c r="J1074" s="248" t="str">
        <f ca="1">IF(ISERROR($S1074),"",OFFSET('Smelter Reference List'!$I$4,$S1074-4,0))</f>
        <v/>
      </c>
      <c r="K1074" s="245"/>
      <c r="L1074" s="245"/>
      <c r="M1074" s="245"/>
      <c r="N1074" s="245"/>
      <c r="O1074" s="245"/>
      <c r="P1074" s="245"/>
      <c r="Q1074" s="246"/>
      <c r="R1074" s="233"/>
      <c r="S1074" s="234" t="e">
        <f>IF(C1074="",NA(),MATCH($B1074&amp;$C1074,'Smelter Reference List'!$J:$J,0))</f>
        <v>#N/A</v>
      </c>
      <c r="T1074" s="235"/>
      <c r="U1074" s="235">
        <f t="shared" ca="1" si="32"/>
        <v>0</v>
      </c>
      <c r="V1074" s="235"/>
      <c r="W1074" s="235"/>
      <c r="Y1074" s="228" t="str">
        <f t="shared" si="33"/>
        <v/>
      </c>
    </row>
    <row r="1075" spans="1:25" s="228" customFormat="1" ht="20.399999999999999">
      <c r="A1075" s="257"/>
      <c r="B1075" s="232" t="str">
        <f>IF(LEN(A1075)=0,"",INDEX('Smelter Reference List'!$A:$A,MATCH($A1075,'Smelter Reference List'!$E:$E,0)))</f>
        <v/>
      </c>
      <c r="C1075" s="297" t="str">
        <f>IF(LEN(A1075)=0,"",INDEX('Smelter Reference List'!$C:$C,MATCH($A1075,'Smelter Reference List'!$E:$E,0)))</f>
        <v/>
      </c>
      <c r="D1075" s="161" t="str">
        <f ca="1">IF(ISERROR($S1075),"",OFFSET('Smelter Reference List'!$C$4,$S1075-4,0)&amp;"")</f>
        <v/>
      </c>
      <c r="E1075" s="161" t="str">
        <f ca="1">IF(ISERROR($S1075),"",OFFSET('Smelter Reference List'!$D$4,$S1075-4,0)&amp;"")</f>
        <v/>
      </c>
      <c r="F1075" s="161" t="str">
        <f ca="1">IF(ISERROR($S1075),"",OFFSET('Smelter Reference List'!$E$4,$S1075-4,0))</f>
        <v/>
      </c>
      <c r="G1075" s="161" t="str">
        <f ca="1">IF(C1075=$U$4,"Enter smelter details", IF(ISERROR($S1075),"",OFFSET('Smelter Reference List'!$F$4,$S1075-4,0)))</f>
        <v/>
      </c>
      <c r="H1075" s="247" t="str">
        <f ca="1">IF(ISERROR($S1075),"",OFFSET('Smelter Reference List'!$G$4,$S1075-4,0))</f>
        <v/>
      </c>
      <c r="I1075" s="248" t="str">
        <f ca="1">IF(ISERROR($S1075),"",OFFSET('Smelter Reference List'!$H$4,$S1075-4,0))</f>
        <v/>
      </c>
      <c r="J1075" s="248" t="str">
        <f ca="1">IF(ISERROR($S1075),"",OFFSET('Smelter Reference List'!$I$4,$S1075-4,0))</f>
        <v/>
      </c>
      <c r="K1075" s="245"/>
      <c r="L1075" s="245"/>
      <c r="M1075" s="245"/>
      <c r="N1075" s="245"/>
      <c r="O1075" s="245"/>
      <c r="P1075" s="245"/>
      <c r="Q1075" s="246"/>
      <c r="R1075" s="233"/>
      <c r="S1075" s="234" t="e">
        <f>IF(C1075="",NA(),MATCH($B1075&amp;$C1075,'Smelter Reference List'!$J:$J,0))</f>
        <v>#N/A</v>
      </c>
      <c r="T1075" s="235"/>
      <c r="U1075" s="235">
        <f t="shared" ca="1" si="32"/>
        <v>0</v>
      </c>
      <c r="V1075" s="235"/>
      <c r="W1075" s="235"/>
      <c r="Y1075" s="228" t="str">
        <f t="shared" si="33"/>
        <v/>
      </c>
    </row>
    <row r="1076" spans="1:25" s="228" customFormat="1" ht="20.399999999999999">
      <c r="A1076" s="257"/>
      <c r="B1076" s="232" t="str">
        <f>IF(LEN(A1076)=0,"",INDEX('Smelter Reference List'!$A:$A,MATCH($A1076,'Smelter Reference List'!$E:$E,0)))</f>
        <v/>
      </c>
      <c r="C1076" s="297" t="str">
        <f>IF(LEN(A1076)=0,"",INDEX('Smelter Reference List'!$C:$C,MATCH($A1076,'Smelter Reference List'!$E:$E,0)))</f>
        <v/>
      </c>
      <c r="D1076" s="161" t="str">
        <f ca="1">IF(ISERROR($S1076),"",OFFSET('Smelter Reference List'!$C$4,$S1076-4,0)&amp;"")</f>
        <v/>
      </c>
      <c r="E1076" s="161" t="str">
        <f ca="1">IF(ISERROR($S1076),"",OFFSET('Smelter Reference List'!$D$4,$S1076-4,0)&amp;"")</f>
        <v/>
      </c>
      <c r="F1076" s="161" t="str">
        <f ca="1">IF(ISERROR($S1076),"",OFFSET('Smelter Reference List'!$E$4,$S1076-4,0))</f>
        <v/>
      </c>
      <c r="G1076" s="161" t="str">
        <f ca="1">IF(C1076=$U$4,"Enter smelter details", IF(ISERROR($S1076),"",OFFSET('Smelter Reference List'!$F$4,$S1076-4,0)))</f>
        <v/>
      </c>
      <c r="H1076" s="247" t="str">
        <f ca="1">IF(ISERROR($S1076),"",OFFSET('Smelter Reference List'!$G$4,$S1076-4,0))</f>
        <v/>
      </c>
      <c r="I1076" s="248" t="str">
        <f ca="1">IF(ISERROR($S1076),"",OFFSET('Smelter Reference List'!$H$4,$S1076-4,0))</f>
        <v/>
      </c>
      <c r="J1076" s="248" t="str">
        <f ca="1">IF(ISERROR($S1076),"",OFFSET('Smelter Reference List'!$I$4,$S1076-4,0))</f>
        <v/>
      </c>
      <c r="K1076" s="245"/>
      <c r="L1076" s="245"/>
      <c r="M1076" s="245"/>
      <c r="N1076" s="245"/>
      <c r="O1076" s="245"/>
      <c r="P1076" s="245"/>
      <c r="Q1076" s="246"/>
      <c r="R1076" s="233"/>
      <c r="S1076" s="234" t="e">
        <f>IF(C1076="",NA(),MATCH($B1076&amp;$C1076,'Smelter Reference List'!$J:$J,0))</f>
        <v>#N/A</v>
      </c>
      <c r="T1076" s="235"/>
      <c r="U1076" s="235">
        <f t="shared" ca="1" si="32"/>
        <v>0</v>
      </c>
      <c r="V1076" s="235"/>
      <c r="W1076" s="235"/>
      <c r="Y1076" s="228" t="str">
        <f t="shared" si="33"/>
        <v/>
      </c>
    </row>
    <row r="1077" spans="1:25" s="228" customFormat="1" ht="20.399999999999999">
      <c r="A1077" s="257"/>
      <c r="B1077" s="232" t="str">
        <f>IF(LEN(A1077)=0,"",INDEX('Smelter Reference List'!$A:$A,MATCH($A1077,'Smelter Reference List'!$E:$E,0)))</f>
        <v/>
      </c>
      <c r="C1077" s="297" t="str">
        <f>IF(LEN(A1077)=0,"",INDEX('Smelter Reference List'!$C:$C,MATCH($A1077,'Smelter Reference List'!$E:$E,0)))</f>
        <v/>
      </c>
      <c r="D1077" s="161" t="str">
        <f ca="1">IF(ISERROR($S1077),"",OFFSET('Smelter Reference List'!$C$4,$S1077-4,0)&amp;"")</f>
        <v/>
      </c>
      <c r="E1077" s="161" t="str">
        <f ca="1">IF(ISERROR($S1077),"",OFFSET('Smelter Reference List'!$D$4,$S1077-4,0)&amp;"")</f>
        <v/>
      </c>
      <c r="F1077" s="161" t="str">
        <f ca="1">IF(ISERROR($S1077),"",OFFSET('Smelter Reference List'!$E$4,$S1077-4,0))</f>
        <v/>
      </c>
      <c r="G1077" s="161" t="str">
        <f ca="1">IF(C1077=$U$4,"Enter smelter details", IF(ISERROR($S1077),"",OFFSET('Smelter Reference List'!$F$4,$S1077-4,0)))</f>
        <v/>
      </c>
      <c r="H1077" s="247" t="str">
        <f ca="1">IF(ISERROR($S1077),"",OFFSET('Smelter Reference List'!$G$4,$S1077-4,0))</f>
        <v/>
      </c>
      <c r="I1077" s="248" t="str">
        <f ca="1">IF(ISERROR($S1077),"",OFFSET('Smelter Reference List'!$H$4,$S1077-4,0))</f>
        <v/>
      </c>
      <c r="J1077" s="248" t="str">
        <f ca="1">IF(ISERROR($S1077),"",OFFSET('Smelter Reference List'!$I$4,$S1077-4,0))</f>
        <v/>
      </c>
      <c r="K1077" s="245"/>
      <c r="L1077" s="245"/>
      <c r="M1077" s="245"/>
      <c r="N1077" s="245"/>
      <c r="O1077" s="245"/>
      <c r="P1077" s="245"/>
      <c r="Q1077" s="246"/>
      <c r="R1077" s="233"/>
      <c r="S1077" s="234" t="e">
        <f>IF(C1077="",NA(),MATCH($B1077&amp;$C1077,'Smelter Reference List'!$J:$J,0))</f>
        <v>#N/A</v>
      </c>
      <c r="T1077" s="235"/>
      <c r="U1077" s="235">
        <f t="shared" ca="1" si="32"/>
        <v>0</v>
      </c>
      <c r="V1077" s="235"/>
      <c r="W1077" s="235"/>
      <c r="Y1077" s="228" t="str">
        <f t="shared" si="33"/>
        <v/>
      </c>
    </row>
    <row r="1078" spans="1:25" s="228" customFormat="1" ht="20.399999999999999">
      <c r="A1078" s="257"/>
      <c r="B1078" s="232" t="str">
        <f>IF(LEN(A1078)=0,"",INDEX('Smelter Reference List'!$A:$A,MATCH($A1078,'Smelter Reference List'!$E:$E,0)))</f>
        <v/>
      </c>
      <c r="C1078" s="297" t="str">
        <f>IF(LEN(A1078)=0,"",INDEX('Smelter Reference List'!$C:$C,MATCH($A1078,'Smelter Reference List'!$E:$E,0)))</f>
        <v/>
      </c>
      <c r="D1078" s="161" t="str">
        <f ca="1">IF(ISERROR($S1078),"",OFFSET('Smelter Reference List'!$C$4,$S1078-4,0)&amp;"")</f>
        <v/>
      </c>
      <c r="E1078" s="161" t="str">
        <f ca="1">IF(ISERROR($S1078),"",OFFSET('Smelter Reference List'!$D$4,$S1078-4,0)&amp;"")</f>
        <v/>
      </c>
      <c r="F1078" s="161" t="str">
        <f ca="1">IF(ISERROR($S1078),"",OFFSET('Smelter Reference List'!$E$4,$S1078-4,0))</f>
        <v/>
      </c>
      <c r="G1078" s="161" t="str">
        <f ca="1">IF(C1078=$U$4,"Enter smelter details", IF(ISERROR($S1078),"",OFFSET('Smelter Reference List'!$F$4,$S1078-4,0)))</f>
        <v/>
      </c>
      <c r="H1078" s="247" t="str">
        <f ca="1">IF(ISERROR($S1078),"",OFFSET('Smelter Reference List'!$G$4,$S1078-4,0))</f>
        <v/>
      </c>
      <c r="I1078" s="248" t="str">
        <f ca="1">IF(ISERROR($S1078),"",OFFSET('Smelter Reference List'!$H$4,$S1078-4,0))</f>
        <v/>
      </c>
      <c r="J1078" s="248" t="str">
        <f ca="1">IF(ISERROR($S1078),"",OFFSET('Smelter Reference List'!$I$4,$S1078-4,0))</f>
        <v/>
      </c>
      <c r="K1078" s="245"/>
      <c r="L1078" s="245"/>
      <c r="M1078" s="245"/>
      <c r="N1078" s="245"/>
      <c r="O1078" s="245"/>
      <c r="P1078" s="245"/>
      <c r="Q1078" s="246"/>
      <c r="R1078" s="233"/>
      <c r="S1078" s="234" t="e">
        <f>IF(C1078="",NA(),MATCH($B1078&amp;$C1078,'Smelter Reference List'!$J:$J,0))</f>
        <v>#N/A</v>
      </c>
      <c r="T1078" s="235"/>
      <c r="U1078" s="235">
        <f t="shared" ca="1" si="32"/>
        <v>0</v>
      </c>
      <c r="V1078" s="235"/>
      <c r="W1078" s="235"/>
      <c r="Y1078" s="228" t="str">
        <f t="shared" si="33"/>
        <v/>
      </c>
    </row>
    <row r="1079" spans="1:25" s="228" customFormat="1" ht="20.399999999999999">
      <c r="A1079" s="257"/>
      <c r="B1079" s="232" t="str">
        <f>IF(LEN(A1079)=0,"",INDEX('Smelter Reference List'!$A:$A,MATCH($A1079,'Smelter Reference List'!$E:$E,0)))</f>
        <v/>
      </c>
      <c r="C1079" s="297" t="str">
        <f>IF(LEN(A1079)=0,"",INDEX('Smelter Reference List'!$C:$C,MATCH($A1079,'Smelter Reference List'!$E:$E,0)))</f>
        <v/>
      </c>
      <c r="D1079" s="161" t="str">
        <f ca="1">IF(ISERROR($S1079),"",OFFSET('Smelter Reference List'!$C$4,$S1079-4,0)&amp;"")</f>
        <v/>
      </c>
      <c r="E1079" s="161" t="str">
        <f ca="1">IF(ISERROR($S1079),"",OFFSET('Smelter Reference List'!$D$4,$S1079-4,0)&amp;"")</f>
        <v/>
      </c>
      <c r="F1079" s="161" t="str">
        <f ca="1">IF(ISERROR($S1079),"",OFFSET('Smelter Reference List'!$E$4,$S1079-4,0))</f>
        <v/>
      </c>
      <c r="G1079" s="161" t="str">
        <f ca="1">IF(C1079=$U$4,"Enter smelter details", IF(ISERROR($S1079),"",OFFSET('Smelter Reference List'!$F$4,$S1079-4,0)))</f>
        <v/>
      </c>
      <c r="H1079" s="247" t="str">
        <f ca="1">IF(ISERROR($S1079),"",OFFSET('Smelter Reference List'!$G$4,$S1079-4,0))</f>
        <v/>
      </c>
      <c r="I1079" s="248" t="str">
        <f ca="1">IF(ISERROR($S1079),"",OFFSET('Smelter Reference List'!$H$4,$S1079-4,0))</f>
        <v/>
      </c>
      <c r="J1079" s="248" t="str">
        <f ca="1">IF(ISERROR($S1079),"",OFFSET('Smelter Reference List'!$I$4,$S1079-4,0))</f>
        <v/>
      </c>
      <c r="K1079" s="245"/>
      <c r="L1079" s="245"/>
      <c r="M1079" s="245"/>
      <c r="N1079" s="245"/>
      <c r="O1079" s="245"/>
      <c r="P1079" s="245"/>
      <c r="Q1079" s="246"/>
      <c r="R1079" s="233"/>
      <c r="S1079" s="234" t="e">
        <f>IF(C1079="",NA(),MATCH($B1079&amp;$C1079,'Smelter Reference List'!$J:$J,0))</f>
        <v>#N/A</v>
      </c>
      <c r="T1079" s="235"/>
      <c r="U1079" s="235">
        <f t="shared" ca="1" si="32"/>
        <v>0</v>
      </c>
      <c r="V1079" s="235"/>
      <c r="W1079" s="235"/>
      <c r="Y1079" s="228" t="str">
        <f t="shared" si="33"/>
        <v/>
      </c>
    </row>
    <row r="1080" spans="1:25" s="228" customFormat="1" ht="20.399999999999999">
      <c r="A1080" s="257"/>
      <c r="B1080" s="232" t="str">
        <f>IF(LEN(A1080)=0,"",INDEX('Smelter Reference List'!$A:$A,MATCH($A1080,'Smelter Reference List'!$E:$E,0)))</f>
        <v/>
      </c>
      <c r="C1080" s="297" t="str">
        <f>IF(LEN(A1080)=0,"",INDEX('Smelter Reference List'!$C:$C,MATCH($A1080,'Smelter Reference List'!$E:$E,0)))</f>
        <v/>
      </c>
      <c r="D1080" s="161" t="str">
        <f ca="1">IF(ISERROR($S1080),"",OFFSET('Smelter Reference List'!$C$4,$S1080-4,0)&amp;"")</f>
        <v/>
      </c>
      <c r="E1080" s="161" t="str">
        <f ca="1">IF(ISERROR($S1080),"",OFFSET('Smelter Reference List'!$D$4,$S1080-4,0)&amp;"")</f>
        <v/>
      </c>
      <c r="F1080" s="161" t="str">
        <f ca="1">IF(ISERROR($S1080),"",OFFSET('Smelter Reference List'!$E$4,$S1080-4,0))</f>
        <v/>
      </c>
      <c r="G1080" s="161" t="str">
        <f ca="1">IF(C1080=$U$4,"Enter smelter details", IF(ISERROR($S1080),"",OFFSET('Smelter Reference List'!$F$4,$S1080-4,0)))</f>
        <v/>
      </c>
      <c r="H1080" s="247" t="str">
        <f ca="1">IF(ISERROR($S1080),"",OFFSET('Smelter Reference List'!$G$4,$S1080-4,0))</f>
        <v/>
      </c>
      <c r="I1080" s="248" t="str">
        <f ca="1">IF(ISERROR($S1080),"",OFFSET('Smelter Reference List'!$H$4,$S1080-4,0))</f>
        <v/>
      </c>
      <c r="J1080" s="248" t="str">
        <f ca="1">IF(ISERROR($S1080),"",OFFSET('Smelter Reference List'!$I$4,$S1080-4,0))</f>
        <v/>
      </c>
      <c r="K1080" s="245"/>
      <c r="L1080" s="245"/>
      <c r="M1080" s="245"/>
      <c r="N1080" s="245"/>
      <c r="O1080" s="245"/>
      <c r="P1080" s="245"/>
      <c r="Q1080" s="246"/>
      <c r="R1080" s="233"/>
      <c r="S1080" s="234" t="e">
        <f>IF(C1080="",NA(),MATCH($B1080&amp;$C1080,'Smelter Reference List'!$J:$J,0))</f>
        <v>#N/A</v>
      </c>
      <c r="T1080" s="235"/>
      <c r="U1080" s="235">
        <f t="shared" ref="U1080:U1143" ca="1" si="34">IF(AND(C1080="Smelter not listed",OR(LEN(D1080)=0,LEN(E1080)=0)),1,0)</f>
        <v>0</v>
      </c>
      <c r="V1080" s="235"/>
      <c r="W1080" s="235"/>
      <c r="Y1080" s="228" t="str">
        <f t="shared" ref="Y1080:Y1143" si="35">B1080&amp;C1080</f>
        <v/>
      </c>
    </row>
    <row r="1081" spans="1:25" s="228" customFormat="1" ht="20.399999999999999">
      <c r="A1081" s="257"/>
      <c r="B1081" s="232" t="str">
        <f>IF(LEN(A1081)=0,"",INDEX('Smelter Reference List'!$A:$A,MATCH($A1081,'Smelter Reference List'!$E:$E,0)))</f>
        <v/>
      </c>
      <c r="C1081" s="297" t="str">
        <f>IF(LEN(A1081)=0,"",INDEX('Smelter Reference List'!$C:$C,MATCH($A1081,'Smelter Reference List'!$E:$E,0)))</f>
        <v/>
      </c>
      <c r="D1081" s="161" t="str">
        <f ca="1">IF(ISERROR($S1081),"",OFFSET('Smelter Reference List'!$C$4,$S1081-4,0)&amp;"")</f>
        <v/>
      </c>
      <c r="E1081" s="161" t="str">
        <f ca="1">IF(ISERROR($S1081),"",OFFSET('Smelter Reference List'!$D$4,$S1081-4,0)&amp;"")</f>
        <v/>
      </c>
      <c r="F1081" s="161" t="str">
        <f ca="1">IF(ISERROR($S1081),"",OFFSET('Smelter Reference List'!$E$4,$S1081-4,0))</f>
        <v/>
      </c>
      <c r="G1081" s="161" t="str">
        <f ca="1">IF(C1081=$U$4,"Enter smelter details", IF(ISERROR($S1081),"",OFFSET('Smelter Reference List'!$F$4,$S1081-4,0)))</f>
        <v/>
      </c>
      <c r="H1081" s="247" t="str">
        <f ca="1">IF(ISERROR($S1081),"",OFFSET('Smelter Reference List'!$G$4,$S1081-4,0))</f>
        <v/>
      </c>
      <c r="I1081" s="248" t="str">
        <f ca="1">IF(ISERROR($S1081),"",OFFSET('Smelter Reference List'!$H$4,$S1081-4,0))</f>
        <v/>
      </c>
      <c r="J1081" s="248" t="str">
        <f ca="1">IF(ISERROR($S1081),"",OFFSET('Smelter Reference List'!$I$4,$S1081-4,0))</f>
        <v/>
      </c>
      <c r="K1081" s="245"/>
      <c r="L1081" s="245"/>
      <c r="M1081" s="245"/>
      <c r="N1081" s="245"/>
      <c r="O1081" s="245"/>
      <c r="P1081" s="245"/>
      <c r="Q1081" s="246"/>
      <c r="R1081" s="233"/>
      <c r="S1081" s="234" t="e">
        <f>IF(C1081="",NA(),MATCH($B1081&amp;$C1081,'Smelter Reference List'!$J:$J,0))</f>
        <v>#N/A</v>
      </c>
      <c r="T1081" s="235"/>
      <c r="U1081" s="235">
        <f t="shared" ca="1" si="34"/>
        <v>0</v>
      </c>
      <c r="V1081" s="235"/>
      <c r="W1081" s="235"/>
      <c r="Y1081" s="228" t="str">
        <f t="shared" si="35"/>
        <v/>
      </c>
    </row>
    <row r="1082" spans="1:25" s="228" customFormat="1" ht="20.399999999999999">
      <c r="A1082" s="257"/>
      <c r="B1082" s="232" t="str">
        <f>IF(LEN(A1082)=0,"",INDEX('Smelter Reference List'!$A:$A,MATCH($A1082,'Smelter Reference List'!$E:$E,0)))</f>
        <v/>
      </c>
      <c r="C1082" s="297" t="str">
        <f>IF(LEN(A1082)=0,"",INDEX('Smelter Reference List'!$C:$C,MATCH($A1082,'Smelter Reference List'!$E:$E,0)))</f>
        <v/>
      </c>
      <c r="D1082" s="161" t="str">
        <f ca="1">IF(ISERROR($S1082),"",OFFSET('Smelter Reference List'!$C$4,$S1082-4,0)&amp;"")</f>
        <v/>
      </c>
      <c r="E1082" s="161" t="str">
        <f ca="1">IF(ISERROR($S1082),"",OFFSET('Smelter Reference List'!$D$4,$S1082-4,0)&amp;"")</f>
        <v/>
      </c>
      <c r="F1082" s="161" t="str">
        <f ca="1">IF(ISERROR($S1082),"",OFFSET('Smelter Reference List'!$E$4,$S1082-4,0))</f>
        <v/>
      </c>
      <c r="G1082" s="161" t="str">
        <f ca="1">IF(C1082=$U$4,"Enter smelter details", IF(ISERROR($S1082),"",OFFSET('Smelter Reference List'!$F$4,$S1082-4,0)))</f>
        <v/>
      </c>
      <c r="H1082" s="247" t="str">
        <f ca="1">IF(ISERROR($S1082),"",OFFSET('Smelter Reference List'!$G$4,$S1082-4,0))</f>
        <v/>
      </c>
      <c r="I1082" s="248" t="str">
        <f ca="1">IF(ISERROR($S1082),"",OFFSET('Smelter Reference List'!$H$4,$S1082-4,0))</f>
        <v/>
      </c>
      <c r="J1082" s="248" t="str">
        <f ca="1">IF(ISERROR($S1082),"",OFFSET('Smelter Reference List'!$I$4,$S1082-4,0))</f>
        <v/>
      </c>
      <c r="K1082" s="245"/>
      <c r="L1082" s="245"/>
      <c r="M1082" s="245"/>
      <c r="N1082" s="245"/>
      <c r="O1082" s="245"/>
      <c r="P1082" s="245"/>
      <c r="Q1082" s="246"/>
      <c r="R1082" s="233"/>
      <c r="S1082" s="234" t="e">
        <f>IF(C1082="",NA(),MATCH($B1082&amp;$C1082,'Smelter Reference List'!$J:$J,0))</f>
        <v>#N/A</v>
      </c>
      <c r="T1082" s="235"/>
      <c r="U1082" s="235">
        <f t="shared" ca="1" si="34"/>
        <v>0</v>
      </c>
      <c r="V1082" s="235"/>
      <c r="W1082" s="235"/>
      <c r="Y1082" s="228" t="str">
        <f t="shared" si="35"/>
        <v/>
      </c>
    </row>
    <row r="1083" spans="1:25" s="228" customFormat="1" ht="20.399999999999999">
      <c r="A1083" s="257"/>
      <c r="B1083" s="232" t="str">
        <f>IF(LEN(A1083)=0,"",INDEX('Smelter Reference List'!$A:$A,MATCH($A1083,'Smelter Reference List'!$E:$E,0)))</f>
        <v/>
      </c>
      <c r="C1083" s="297" t="str">
        <f>IF(LEN(A1083)=0,"",INDEX('Smelter Reference List'!$C:$C,MATCH($A1083,'Smelter Reference List'!$E:$E,0)))</f>
        <v/>
      </c>
      <c r="D1083" s="161" t="str">
        <f ca="1">IF(ISERROR($S1083),"",OFFSET('Smelter Reference List'!$C$4,$S1083-4,0)&amp;"")</f>
        <v/>
      </c>
      <c r="E1083" s="161" t="str">
        <f ca="1">IF(ISERROR($S1083),"",OFFSET('Smelter Reference List'!$D$4,$S1083-4,0)&amp;"")</f>
        <v/>
      </c>
      <c r="F1083" s="161" t="str">
        <f ca="1">IF(ISERROR($S1083),"",OFFSET('Smelter Reference List'!$E$4,$S1083-4,0))</f>
        <v/>
      </c>
      <c r="G1083" s="161" t="str">
        <f ca="1">IF(C1083=$U$4,"Enter smelter details", IF(ISERROR($S1083),"",OFFSET('Smelter Reference List'!$F$4,$S1083-4,0)))</f>
        <v/>
      </c>
      <c r="H1083" s="247" t="str">
        <f ca="1">IF(ISERROR($S1083),"",OFFSET('Smelter Reference List'!$G$4,$S1083-4,0))</f>
        <v/>
      </c>
      <c r="I1083" s="248" t="str">
        <f ca="1">IF(ISERROR($S1083),"",OFFSET('Smelter Reference List'!$H$4,$S1083-4,0))</f>
        <v/>
      </c>
      <c r="J1083" s="248" t="str">
        <f ca="1">IF(ISERROR($S1083),"",OFFSET('Smelter Reference List'!$I$4,$S1083-4,0))</f>
        <v/>
      </c>
      <c r="K1083" s="245"/>
      <c r="L1083" s="245"/>
      <c r="M1083" s="245"/>
      <c r="N1083" s="245"/>
      <c r="O1083" s="245"/>
      <c r="P1083" s="245"/>
      <c r="Q1083" s="246"/>
      <c r="R1083" s="233"/>
      <c r="S1083" s="234" t="e">
        <f>IF(C1083="",NA(),MATCH($B1083&amp;$C1083,'Smelter Reference List'!$J:$J,0))</f>
        <v>#N/A</v>
      </c>
      <c r="T1083" s="235"/>
      <c r="U1083" s="235">
        <f t="shared" ca="1" si="34"/>
        <v>0</v>
      </c>
      <c r="V1083" s="235"/>
      <c r="W1083" s="235"/>
      <c r="Y1083" s="228" t="str">
        <f t="shared" si="35"/>
        <v/>
      </c>
    </row>
    <row r="1084" spans="1:25" s="228" customFormat="1" ht="20.399999999999999">
      <c r="A1084" s="257"/>
      <c r="B1084" s="232" t="str">
        <f>IF(LEN(A1084)=0,"",INDEX('Smelter Reference List'!$A:$A,MATCH($A1084,'Smelter Reference List'!$E:$E,0)))</f>
        <v/>
      </c>
      <c r="C1084" s="297" t="str">
        <f>IF(LEN(A1084)=0,"",INDEX('Smelter Reference List'!$C:$C,MATCH($A1084,'Smelter Reference List'!$E:$E,0)))</f>
        <v/>
      </c>
      <c r="D1084" s="161" t="str">
        <f ca="1">IF(ISERROR($S1084),"",OFFSET('Smelter Reference List'!$C$4,$S1084-4,0)&amp;"")</f>
        <v/>
      </c>
      <c r="E1084" s="161" t="str">
        <f ca="1">IF(ISERROR($S1084),"",OFFSET('Smelter Reference List'!$D$4,$S1084-4,0)&amp;"")</f>
        <v/>
      </c>
      <c r="F1084" s="161" t="str">
        <f ca="1">IF(ISERROR($S1084),"",OFFSET('Smelter Reference List'!$E$4,$S1084-4,0))</f>
        <v/>
      </c>
      <c r="G1084" s="161" t="str">
        <f ca="1">IF(C1084=$U$4,"Enter smelter details", IF(ISERROR($S1084),"",OFFSET('Smelter Reference List'!$F$4,$S1084-4,0)))</f>
        <v/>
      </c>
      <c r="H1084" s="247" t="str">
        <f ca="1">IF(ISERROR($S1084),"",OFFSET('Smelter Reference List'!$G$4,$S1084-4,0))</f>
        <v/>
      </c>
      <c r="I1084" s="248" t="str">
        <f ca="1">IF(ISERROR($S1084),"",OFFSET('Smelter Reference List'!$H$4,$S1084-4,0))</f>
        <v/>
      </c>
      <c r="J1084" s="248" t="str">
        <f ca="1">IF(ISERROR($S1084),"",OFFSET('Smelter Reference List'!$I$4,$S1084-4,0))</f>
        <v/>
      </c>
      <c r="K1084" s="245"/>
      <c r="L1084" s="245"/>
      <c r="M1084" s="245"/>
      <c r="N1084" s="245"/>
      <c r="O1084" s="245"/>
      <c r="P1084" s="245"/>
      <c r="Q1084" s="246"/>
      <c r="R1084" s="233"/>
      <c r="S1084" s="234" t="e">
        <f>IF(C1084="",NA(),MATCH($B1084&amp;$C1084,'Smelter Reference List'!$J:$J,0))</f>
        <v>#N/A</v>
      </c>
      <c r="T1084" s="235"/>
      <c r="U1084" s="235">
        <f t="shared" ca="1" si="34"/>
        <v>0</v>
      </c>
      <c r="V1084" s="235"/>
      <c r="W1084" s="235"/>
      <c r="Y1084" s="228" t="str">
        <f t="shared" si="35"/>
        <v/>
      </c>
    </row>
    <row r="1085" spans="1:25" s="228" customFormat="1" ht="20.399999999999999">
      <c r="A1085" s="257"/>
      <c r="B1085" s="232" t="str">
        <f>IF(LEN(A1085)=0,"",INDEX('Smelter Reference List'!$A:$A,MATCH($A1085,'Smelter Reference List'!$E:$E,0)))</f>
        <v/>
      </c>
      <c r="C1085" s="297" t="str">
        <f>IF(LEN(A1085)=0,"",INDEX('Smelter Reference List'!$C:$C,MATCH($A1085,'Smelter Reference List'!$E:$E,0)))</f>
        <v/>
      </c>
      <c r="D1085" s="161" t="str">
        <f ca="1">IF(ISERROR($S1085),"",OFFSET('Smelter Reference List'!$C$4,$S1085-4,0)&amp;"")</f>
        <v/>
      </c>
      <c r="E1085" s="161" t="str">
        <f ca="1">IF(ISERROR($S1085),"",OFFSET('Smelter Reference List'!$D$4,$S1085-4,0)&amp;"")</f>
        <v/>
      </c>
      <c r="F1085" s="161" t="str">
        <f ca="1">IF(ISERROR($S1085),"",OFFSET('Smelter Reference List'!$E$4,$S1085-4,0))</f>
        <v/>
      </c>
      <c r="G1085" s="161" t="str">
        <f ca="1">IF(C1085=$U$4,"Enter smelter details", IF(ISERROR($S1085),"",OFFSET('Smelter Reference List'!$F$4,$S1085-4,0)))</f>
        <v/>
      </c>
      <c r="H1085" s="247" t="str">
        <f ca="1">IF(ISERROR($S1085),"",OFFSET('Smelter Reference List'!$G$4,$S1085-4,0))</f>
        <v/>
      </c>
      <c r="I1085" s="248" t="str">
        <f ca="1">IF(ISERROR($S1085),"",OFFSET('Smelter Reference List'!$H$4,$S1085-4,0))</f>
        <v/>
      </c>
      <c r="J1085" s="248" t="str">
        <f ca="1">IF(ISERROR($S1085),"",OFFSET('Smelter Reference List'!$I$4,$S1085-4,0))</f>
        <v/>
      </c>
      <c r="K1085" s="245"/>
      <c r="L1085" s="245"/>
      <c r="M1085" s="245"/>
      <c r="N1085" s="245"/>
      <c r="O1085" s="245"/>
      <c r="P1085" s="245"/>
      <c r="Q1085" s="246"/>
      <c r="R1085" s="233"/>
      <c r="S1085" s="234" t="e">
        <f>IF(C1085="",NA(),MATCH($B1085&amp;$C1085,'Smelter Reference List'!$J:$J,0))</f>
        <v>#N/A</v>
      </c>
      <c r="T1085" s="235"/>
      <c r="U1085" s="235">
        <f t="shared" ca="1" si="34"/>
        <v>0</v>
      </c>
      <c r="V1085" s="235"/>
      <c r="W1085" s="235"/>
      <c r="Y1085" s="228" t="str">
        <f t="shared" si="35"/>
        <v/>
      </c>
    </row>
    <row r="1086" spans="1:25" s="228" customFormat="1" ht="20.399999999999999">
      <c r="A1086" s="257"/>
      <c r="B1086" s="232" t="str">
        <f>IF(LEN(A1086)=0,"",INDEX('Smelter Reference List'!$A:$A,MATCH($A1086,'Smelter Reference List'!$E:$E,0)))</f>
        <v/>
      </c>
      <c r="C1086" s="297" t="str">
        <f>IF(LEN(A1086)=0,"",INDEX('Smelter Reference List'!$C:$C,MATCH($A1086,'Smelter Reference List'!$E:$E,0)))</f>
        <v/>
      </c>
      <c r="D1086" s="161" t="str">
        <f ca="1">IF(ISERROR($S1086),"",OFFSET('Smelter Reference List'!$C$4,$S1086-4,0)&amp;"")</f>
        <v/>
      </c>
      <c r="E1086" s="161" t="str">
        <f ca="1">IF(ISERROR($S1086),"",OFFSET('Smelter Reference List'!$D$4,$S1086-4,0)&amp;"")</f>
        <v/>
      </c>
      <c r="F1086" s="161" t="str">
        <f ca="1">IF(ISERROR($S1086),"",OFFSET('Smelter Reference List'!$E$4,$S1086-4,0))</f>
        <v/>
      </c>
      <c r="G1086" s="161" t="str">
        <f ca="1">IF(C1086=$U$4,"Enter smelter details", IF(ISERROR($S1086),"",OFFSET('Smelter Reference List'!$F$4,$S1086-4,0)))</f>
        <v/>
      </c>
      <c r="H1086" s="247" t="str">
        <f ca="1">IF(ISERROR($S1086),"",OFFSET('Smelter Reference List'!$G$4,$S1086-4,0))</f>
        <v/>
      </c>
      <c r="I1086" s="248" t="str">
        <f ca="1">IF(ISERROR($S1086),"",OFFSET('Smelter Reference List'!$H$4,$S1086-4,0))</f>
        <v/>
      </c>
      <c r="J1086" s="248" t="str">
        <f ca="1">IF(ISERROR($S1086),"",OFFSET('Smelter Reference List'!$I$4,$S1086-4,0))</f>
        <v/>
      </c>
      <c r="K1086" s="245"/>
      <c r="L1086" s="245"/>
      <c r="M1086" s="245"/>
      <c r="N1086" s="245"/>
      <c r="O1086" s="245"/>
      <c r="P1086" s="245"/>
      <c r="Q1086" s="246"/>
      <c r="R1086" s="233"/>
      <c r="S1086" s="234" t="e">
        <f>IF(C1086="",NA(),MATCH($B1086&amp;$C1086,'Smelter Reference List'!$J:$J,0))</f>
        <v>#N/A</v>
      </c>
      <c r="T1086" s="235"/>
      <c r="U1086" s="235">
        <f t="shared" ca="1" si="34"/>
        <v>0</v>
      </c>
      <c r="V1086" s="235"/>
      <c r="W1086" s="235"/>
      <c r="Y1086" s="228" t="str">
        <f t="shared" si="35"/>
        <v/>
      </c>
    </row>
    <row r="1087" spans="1:25" s="228" customFormat="1" ht="20.399999999999999">
      <c r="A1087" s="257"/>
      <c r="B1087" s="232" t="str">
        <f>IF(LEN(A1087)=0,"",INDEX('Smelter Reference List'!$A:$A,MATCH($A1087,'Smelter Reference List'!$E:$E,0)))</f>
        <v/>
      </c>
      <c r="C1087" s="297" t="str">
        <f>IF(LEN(A1087)=0,"",INDEX('Smelter Reference List'!$C:$C,MATCH($A1087,'Smelter Reference List'!$E:$E,0)))</f>
        <v/>
      </c>
      <c r="D1087" s="161" t="str">
        <f ca="1">IF(ISERROR($S1087),"",OFFSET('Smelter Reference List'!$C$4,$S1087-4,0)&amp;"")</f>
        <v/>
      </c>
      <c r="E1087" s="161" t="str">
        <f ca="1">IF(ISERROR($S1087),"",OFFSET('Smelter Reference List'!$D$4,$S1087-4,0)&amp;"")</f>
        <v/>
      </c>
      <c r="F1087" s="161" t="str">
        <f ca="1">IF(ISERROR($S1087),"",OFFSET('Smelter Reference List'!$E$4,$S1087-4,0))</f>
        <v/>
      </c>
      <c r="G1087" s="161" t="str">
        <f ca="1">IF(C1087=$U$4,"Enter smelter details", IF(ISERROR($S1087),"",OFFSET('Smelter Reference List'!$F$4,$S1087-4,0)))</f>
        <v/>
      </c>
      <c r="H1087" s="247" t="str">
        <f ca="1">IF(ISERROR($S1087),"",OFFSET('Smelter Reference List'!$G$4,$S1087-4,0))</f>
        <v/>
      </c>
      <c r="I1087" s="248" t="str">
        <f ca="1">IF(ISERROR($S1087),"",OFFSET('Smelter Reference List'!$H$4,$S1087-4,0))</f>
        <v/>
      </c>
      <c r="J1087" s="248" t="str">
        <f ca="1">IF(ISERROR($S1087),"",OFFSET('Smelter Reference List'!$I$4,$S1087-4,0))</f>
        <v/>
      </c>
      <c r="K1087" s="245"/>
      <c r="L1087" s="245"/>
      <c r="M1087" s="245"/>
      <c r="N1087" s="245"/>
      <c r="O1087" s="245"/>
      <c r="P1087" s="245"/>
      <c r="Q1087" s="246"/>
      <c r="R1087" s="233"/>
      <c r="S1087" s="234" t="e">
        <f>IF(C1087="",NA(),MATCH($B1087&amp;$C1087,'Smelter Reference List'!$J:$J,0))</f>
        <v>#N/A</v>
      </c>
      <c r="T1087" s="235"/>
      <c r="U1087" s="235">
        <f t="shared" ca="1" si="34"/>
        <v>0</v>
      </c>
      <c r="V1087" s="235"/>
      <c r="W1087" s="235"/>
      <c r="Y1087" s="228" t="str">
        <f t="shared" si="35"/>
        <v/>
      </c>
    </row>
    <row r="1088" spans="1:25" s="228" customFormat="1" ht="20.399999999999999">
      <c r="A1088" s="257"/>
      <c r="B1088" s="232" t="str">
        <f>IF(LEN(A1088)=0,"",INDEX('Smelter Reference List'!$A:$A,MATCH($A1088,'Smelter Reference List'!$E:$E,0)))</f>
        <v/>
      </c>
      <c r="C1088" s="297" t="str">
        <f>IF(LEN(A1088)=0,"",INDEX('Smelter Reference List'!$C:$C,MATCH($A1088,'Smelter Reference List'!$E:$E,0)))</f>
        <v/>
      </c>
      <c r="D1088" s="161" t="str">
        <f ca="1">IF(ISERROR($S1088),"",OFFSET('Smelter Reference List'!$C$4,$S1088-4,0)&amp;"")</f>
        <v/>
      </c>
      <c r="E1088" s="161" t="str">
        <f ca="1">IF(ISERROR($S1088),"",OFFSET('Smelter Reference List'!$D$4,$S1088-4,0)&amp;"")</f>
        <v/>
      </c>
      <c r="F1088" s="161" t="str">
        <f ca="1">IF(ISERROR($S1088),"",OFFSET('Smelter Reference List'!$E$4,$S1088-4,0))</f>
        <v/>
      </c>
      <c r="G1088" s="161" t="str">
        <f ca="1">IF(C1088=$U$4,"Enter smelter details", IF(ISERROR($S1088),"",OFFSET('Smelter Reference List'!$F$4,$S1088-4,0)))</f>
        <v/>
      </c>
      <c r="H1088" s="247" t="str">
        <f ca="1">IF(ISERROR($S1088),"",OFFSET('Smelter Reference List'!$G$4,$S1088-4,0))</f>
        <v/>
      </c>
      <c r="I1088" s="248" t="str">
        <f ca="1">IF(ISERROR($S1088),"",OFFSET('Smelter Reference List'!$H$4,$S1088-4,0))</f>
        <v/>
      </c>
      <c r="J1088" s="248" t="str">
        <f ca="1">IF(ISERROR($S1088),"",OFFSET('Smelter Reference List'!$I$4,$S1088-4,0))</f>
        <v/>
      </c>
      <c r="K1088" s="245"/>
      <c r="L1088" s="245"/>
      <c r="M1088" s="245"/>
      <c r="N1088" s="245"/>
      <c r="O1088" s="245"/>
      <c r="P1088" s="245"/>
      <c r="Q1088" s="246"/>
      <c r="R1088" s="233"/>
      <c r="S1088" s="234" t="e">
        <f>IF(C1088="",NA(),MATCH($B1088&amp;$C1088,'Smelter Reference List'!$J:$J,0))</f>
        <v>#N/A</v>
      </c>
      <c r="T1088" s="235"/>
      <c r="U1088" s="235">
        <f t="shared" ca="1" si="34"/>
        <v>0</v>
      </c>
      <c r="V1088" s="235"/>
      <c r="W1088" s="235"/>
      <c r="Y1088" s="228" t="str">
        <f t="shared" si="35"/>
        <v/>
      </c>
    </row>
    <row r="1089" spans="1:25" s="228" customFormat="1" ht="20.399999999999999">
      <c r="A1089" s="257"/>
      <c r="B1089" s="232" t="str">
        <f>IF(LEN(A1089)=0,"",INDEX('Smelter Reference List'!$A:$A,MATCH($A1089,'Smelter Reference List'!$E:$E,0)))</f>
        <v/>
      </c>
      <c r="C1089" s="297" t="str">
        <f>IF(LEN(A1089)=0,"",INDEX('Smelter Reference List'!$C:$C,MATCH($A1089,'Smelter Reference List'!$E:$E,0)))</f>
        <v/>
      </c>
      <c r="D1089" s="161" t="str">
        <f ca="1">IF(ISERROR($S1089),"",OFFSET('Smelter Reference List'!$C$4,$S1089-4,0)&amp;"")</f>
        <v/>
      </c>
      <c r="E1089" s="161" t="str">
        <f ca="1">IF(ISERROR($S1089),"",OFFSET('Smelter Reference List'!$D$4,$S1089-4,0)&amp;"")</f>
        <v/>
      </c>
      <c r="F1089" s="161" t="str">
        <f ca="1">IF(ISERROR($S1089),"",OFFSET('Smelter Reference List'!$E$4,$S1089-4,0))</f>
        <v/>
      </c>
      <c r="G1089" s="161" t="str">
        <f ca="1">IF(C1089=$U$4,"Enter smelter details", IF(ISERROR($S1089),"",OFFSET('Smelter Reference List'!$F$4,$S1089-4,0)))</f>
        <v/>
      </c>
      <c r="H1089" s="247" t="str">
        <f ca="1">IF(ISERROR($S1089),"",OFFSET('Smelter Reference List'!$G$4,$S1089-4,0))</f>
        <v/>
      </c>
      <c r="I1089" s="248" t="str">
        <f ca="1">IF(ISERROR($S1089),"",OFFSET('Smelter Reference List'!$H$4,$S1089-4,0))</f>
        <v/>
      </c>
      <c r="J1089" s="248" t="str">
        <f ca="1">IF(ISERROR($S1089),"",OFFSET('Smelter Reference List'!$I$4,$S1089-4,0))</f>
        <v/>
      </c>
      <c r="K1089" s="245"/>
      <c r="L1089" s="245"/>
      <c r="M1089" s="245"/>
      <c r="N1089" s="245"/>
      <c r="O1089" s="245"/>
      <c r="P1089" s="245"/>
      <c r="Q1089" s="246"/>
      <c r="R1089" s="233"/>
      <c r="S1089" s="234" t="e">
        <f>IF(C1089="",NA(),MATCH($B1089&amp;$C1089,'Smelter Reference List'!$J:$J,0))</f>
        <v>#N/A</v>
      </c>
      <c r="T1089" s="235"/>
      <c r="U1089" s="235">
        <f t="shared" ca="1" si="34"/>
        <v>0</v>
      </c>
      <c r="V1089" s="235"/>
      <c r="W1089" s="235"/>
      <c r="Y1089" s="228" t="str">
        <f t="shared" si="35"/>
        <v/>
      </c>
    </row>
    <row r="1090" spans="1:25" s="228" customFormat="1" ht="20.399999999999999">
      <c r="A1090" s="257"/>
      <c r="B1090" s="232" t="str">
        <f>IF(LEN(A1090)=0,"",INDEX('Smelter Reference List'!$A:$A,MATCH($A1090,'Smelter Reference List'!$E:$E,0)))</f>
        <v/>
      </c>
      <c r="C1090" s="297" t="str">
        <f>IF(LEN(A1090)=0,"",INDEX('Smelter Reference List'!$C:$C,MATCH($A1090,'Smelter Reference List'!$E:$E,0)))</f>
        <v/>
      </c>
      <c r="D1090" s="161" t="str">
        <f ca="1">IF(ISERROR($S1090),"",OFFSET('Smelter Reference List'!$C$4,$S1090-4,0)&amp;"")</f>
        <v/>
      </c>
      <c r="E1090" s="161" t="str">
        <f ca="1">IF(ISERROR($S1090),"",OFFSET('Smelter Reference List'!$D$4,$S1090-4,0)&amp;"")</f>
        <v/>
      </c>
      <c r="F1090" s="161" t="str">
        <f ca="1">IF(ISERROR($S1090),"",OFFSET('Smelter Reference List'!$E$4,$S1090-4,0))</f>
        <v/>
      </c>
      <c r="G1090" s="161" t="str">
        <f ca="1">IF(C1090=$U$4,"Enter smelter details", IF(ISERROR($S1090),"",OFFSET('Smelter Reference List'!$F$4,$S1090-4,0)))</f>
        <v/>
      </c>
      <c r="H1090" s="247" t="str">
        <f ca="1">IF(ISERROR($S1090),"",OFFSET('Smelter Reference List'!$G$4,$S1090-4,0))</f>
        <v/>
      </c>
      <c r="I1090" s="248" t="str">
        <f ca="1">IF(ISERROR($S1090),"",OFFSET('Smelter Reference List'!$H$4,$S1090-4,0))</f>
        <v/>
      </c>
      <c r="J1090" s="248" t="str">
        <f ca="1">IF(ISERROR($S1090),"",OFFSET('Smelter Reference List'!$I$4,$S1090-4,0))</f>
        <v/>
      </c>
      <c r="K1090" s="245"/>
      <c r="L1090" s="245"/>
      <c r="M1090" s="245"/>
      <c r="N1090" s="245"/>
      <c r="O1090" s="245"/>
      <c r="P1090" s="245"/>
      <c r="Q1090" s="246"/>
      <c r="R1090" s="233"/>
      <c r="S1090" s="234" t="e">
        <f>IF(C1090="",NA(),MATCH($B1090&amp;$C1090,'Smelter Reference List'!$J:$J,0))</f>
        <v>#N/A</v>
      </c>
      <c r="T1090" s="235"/>
      <c r="U1090" s="235">
        <f t="shared" ca="1" si="34"/>
        <v>0</v>
      </c>
      <c r="V1090" s="235"/>
      <c r="W1090" s="235"/>
      <c r="Y1090" s="228" t="str">
        <f t="shared" si="35"/>
        <v/>
      </c>
    </row>
    <row r="1091" spans="1:25" s="228" customFormat="1" ht="20.399999999999999">
      <c r="A1091" s="257"/>
      <c r="B1091" s="232" t="str">
        <f>IF(LEN(A1091)=0,"",INDEX('Smelter Reference List'!$A:$A,MATCH($A1091,'Smelter Reference List'!$E:$E,0)))</f>
        <v/>
      </c>
      <c r="C1091" s="297" t="str">
        <f>IF(LEN(A1091)=0,"",INDEX('Smelter Reference List'!$C:$C,MATCH($A1091,'Smelter Reference List'!$E:$E,0)))</f>
        <v/>
      </c>
      <c r="D1091" s="161" t="str">
        <f ca="1">IF(ISERROR($S1091),"",OFFSET('Smelter Reference List'!$C$4,$S1091-4,0)&amp;"")</f>
        <v/>
      </c>
      <c r="E1091" s="161" t="str">
        <f ca="1">IF(ISERROR($S1091),"",OFFSET('Smelter Reference List'!$D$4,$S1091-4,0)&amp;"")</f>
        <v/>
      </c>
      <c r="F1091" s="161" t="str">
        <f ca="1">IF(ISERROR($S1091),"",OFFSET('Smelter Reference List'!$E$4,$S1091-4,0))</f>
        <v/>
      </c>
      <c r="G1091" s="161" t="str">
        <f ca="1">IF(C1091=$U$4,"Enter smelter details", IF(ISERROR($S1091),"",OFFSET('Smelter Reference List'!$F$4,$S1091-4,0)))</f>
        <v/>
      </c>
      <c r="H1091" s="247" t="str">
        <f ca="1">IF(ISERROR($S1091),"",OFFSET('Smelter Reference List'!$G$4,$S1091-4,0))</f>
        <v/>
      </c>
      <c r="I1091" s="248" t="str">
        <f ca="1">IF(ISERROR($S1091),"",OFFSET('Smelter Reference List'!$H$4,$S1091-4,0))</f>
        <v/>
      </c>
      <c r="J1091" s="248" t="str">
        <f ca="1">IF(ISERROR($S1091),"",OFFSET('Smelter Reference List'!$I$4,$S1091-4,0))</f>
        <v/>
      </c>
      <c r="K1091" s="245"/>
      <c r="L1091" s="245"/>
      <c r="M1091" s="245"/>
      <c r="N1091" s="245"/>
      <c r="O1091" s="245"/>
      <c r="P1091" s="245"/>
      <c r="Q1091" s="246"/>
      <c r="R1091" s="233"/>
      <c r="S1091" s="234" t="e">
        <f>IF(C1091="",NA(),MATCH($B1091&amp;$C1091,'Smelter Reference List'!$J:$J,0))</f>
        <v>#N/A</v>
      </c>
      <c r="T1091" s="235"/>
      <c r="U1091" s="235">
        <f t="shared" ca="1" si="34"/>
        <v>0</v>
      </c>
      <c r="V1091" s="235"/>
      <c r="W1091" s="235"/>
      <c r="Y1091" s="228" t="str">
        <f t="shared" si="35"/>
        <v/>
      </c>
    </row>
    <row r="1092" spans="1:25" s="228" customFormat="1" ht="20.399999999999999">
      <c r="A1092" s="257"/>
      <c r="B1092" s="232" t="str">
        <f>IF(LEN(A1092)=0,"",INDEX('Smelter Reference List'!$A:$A,MATCH($A1092,'Smelter Reference List'!$E:$E,0)))</f>
        <v/>
      </c>
      <c r="C1092" s="297" t="str">
        <f>IF(LEN(A1092)=0,"",INDEX('Smelter Reference List'!$C:$C,MATCH($A1092,'Smelter Reference List'!$E:$E,0)))</f>
        <v/>
      </c>
      <c r="D1092" s="161" t="str">
        <f ca="1">IF(ISERROR($S1092),"",OFFSET('Smelter Reference List'!$C$4,$S1092-4,0)&amp;"")</f>
        <v/>
      </c>
      <c r="E1092" s="161" t="str">
        <f ca="1">IF(ISERROR($S1092),"",OFFSET('Smelter Reference List'!$D$4,$S1092-4,0)&amp;"")</f>
        <v/>
      </c>
      <c r="F1092" s="161" t="str">
        <f ca="1">IF(ISERROR($S1092),"",OFFSET('Smelter Reference List'!$E$4,$S1092-4,0))</f>
        <v/>
      </c>
      <c r="G1092" s="161" t="str">
        <f ca="1">IF(C1092=$U$4,"Enter smelter details", IF(ISERROR($S1092),"",OFFSET('Smelter Reference List'!$F$4,$S1092-4,0)))</f>
        <v/>
      </c>
      <c r="H1092" s="247" t="str">
        <f ca="1">IF(ISERROR($S1092),"",OFFSET('Smelter Reference List'!$G$4,$S1092-4,0))</f>
        <v/>
      </c>
      <c r="I1092" s="248" t="str">
        <f ca="1">IF(ISERROR($S1092),"",OFFSET('Smelter Reference List'!$H$4,$S1092-4,0))</f>
        <v/>
      </c>
      <c r="J1092" s="248" t="str">
        <f ca="1">IF(ISERROR($S1092),"",OFFSET('Smelter Reference List'!$I$4,$S1092-4,0))</f>
        <v/>
      </c>
      <c r="K1092" s="245"/>
      <c r="L1092" s="245"/>
      <c r="M1092" s="245"/>
      <c r="N1092" s="245"/>
      <c r="O1092" s="245"/>
      <c r="P1092" s="245"/>
      <c r="Q1092" s="246"/>
      <c r="R1092" s="233"/>
      <c r="S1092" s="234" t="e">
        <f>IF(C1092="",NA(),MATCH($B1092&amp;$C1092,'Smelter Reference List'!$J:$J,0))</f>
        <v>#N/A</v>
      </c>
      <c r="T1092" s="235"/>
      <c r="U1092" s="235">
        <f t="shared" ca="1" si="34"/>
        <v>0</v>
      </c>
      <c r="V1092" s="235"/>
      <c r="W1092" s="235"/>
      <c r="Y1092" s="228" t="str">
        <f t="shared" si="35"/>
        <v/>
      </c>
    </row>
    <row r="1093" spans="1:25" s="228" customFormat="1" ht="20.399999999999999">
      <c r="A1093" s="257"/>
      <c r="B1093" s="232" t="str">
        <f>IF(LEN(A1093)=0,"",INDEX('Smelter Reference List'!$A:$A,MATCH($A1093,'Smelter Reference List'!$E:$E,0)))</f>
        <v/>
      </c>
      <c r="C1093" s="297" t="str">
        <f>IF(LEN(A1093)=0,"",INDEX('Smelter Reference List'!$C:$C,MATCH($A1093,'Smelter Reference List'!$E:$E,0)))</f>
        <v/>
      </c>
      <c r="D1093" s="161" t="str">
        <f ca="1">IF(ISERROR($S1093),"",OFFSET('Smelter Reference List'!$C$4,$S1093-4,0)&amp;"")</f>
        <v/>
      </c>
      <c r="E1093" s="161" t="str">
        <f ca="1">IF(ISERROR($S1093),"",OFFSET('Smelter Reference List'!$D$4,$S1093-4,0)&amp;"")</f>
        <v/>
      </c>
      <c r="F1093" s="161" t="str">
        <f ca="1">IF(ISERROR($S1093),"",OFFSET('Smelter Reference List'!$E$4,$S1093-4,0))</f>
        <v/>
      </c>
      <c r="G1093" s="161" t="str">
        <f ca="1">IF(C1093=$U$4,"Enter smelter details", IF(ISERROR($S1093),"",OFFSET('Smelter Reference List'!$F$4,$S1093-4,0)))</f>
        <v/>
      </c>
      <c r="H1093" s="247" t="str">
        <f ca="1">IF(ISERROR($S1093),"",OFFSET('Smelter Reference List'!$G$4,$S1093-4,0))</f>
        <v/>
      </c>
      <c r="I1093" s="248" t="str">
        <f ca="1">IF(ISERROR($S1093),"",OFFSET('Smelter Reference List'!$H$4,$S1093-4,0))</f>
        <v/>
      </c>
      <c r="J1093" s="248" t="str">
        <f ca="1">IF(ISERROR($S1093),"",OFFSET('Smelter Reference List'!$I$4,$S1093-4,0))</f>
        <v/>
      </c>
      <c r="K1093" s="245"/>
      <c r="L1093" s="245"/>
      <c r="M1093" s="245"/>
      <c r="N1093" s="245"/>
      <c r="O1093" s="245"/>
      <c r="P1093" s="245"/>
      <c r="Q1093" s="246"/>
      <c r="R1093" s="233"/>
      <c r="S1093" s="234" t="e">
        <f>IF(C1093="",NA(),MATCH($B1093&amp;$C1093,'Smelter Reference List'!$J:$J,0))</f>
        <v>#N/A</v>
      </c>
      <c r="T1093" s="235"/>
      <c r="U1093" s="235">
        <f t="shared" ca="1" si="34"/>
        <v>0</v>
      </c>
      <c r="V1093" s="235"/>
      <c r="W1093" s="235"/>
      <c r="Y1093" s="228" t="str">
        <f t="shared" si="35"/>
        <v/>
      </c>
    </row>
    <row r="1094" spans="1:25" s="228" customFormat="1" ht="20.399999999999999">
      <c r="A1094" s="257"/>
      <c r="B1094" s="232" t="str">
        <f>IF(LEN(A1094)=0,"",INDEX('Smelter Reference List'!$A:$A,MATCH($A1094,'Smelter Reference List'!$E:$E,0)))</f>
        <v/>
      </c>
      <c r="C1094" s="297" t="str">
        <f>IF(LEN(A1094)=0,"",INDEX('Smelter Reference List'!$C:$C,MATCH($A1094,'Smelter Reference List'!$E:$E,0)))</f>
        <v/>
      </c>
      <c r="D1094" s="161" t="str">
        <f ca="1">IF(ISERROR($S1094),"",OFFSET('Smelter Reference List'!$C$4,$S1094-4,0)&amp;"")</f>
        <v/>
      </c>
      <c r="E1094" s="161" t="str">
        <f ca="1">IF(ISERROR($S1094),"",OFFSET('Smelter Reference List'!$D$4,$S1094-4,0)&amp;"")</f>
        <v/>
      </c>
      <c r="F1094" s="161" t="str">
        <f ca="1">IF(ISERROR($S1094),"",OFFSET('Smelter Reference List'!$E$4,$S1094-4,0))</f>
        <v/>
      </c>
      <c r="G1094" s="161" t="str">
        <f ca="1">IF(C1094=$U$4,"Enter smelter details", IF(ISERROR($S1094),"",OFFSET('Smelter Reference List'!$F$4,$S1094-4,0)))</f>
        <v/>
      </c>
      <c r="H1094" s="247" t="str">
        <f ca="1">IF(ISERROR($S1094),"",OFFSET('Smelter Reference List'!$G$4,$S1094-4,0))</f>
        <v/>
      </c>
      <c r="I1094" s="248" t="str">
        <f ca="1">IF(ISERROR($S1094),"",OFFSET('Smelter Reference List'!$H$4,$S1094-4,0))</f>
        <v/>
      </c>
      <c r="J1094" s="248" t="str">
        <f ca="1">IF(ISERROR($S1094),"",OFFSET('Smelter Reference List'!$I$4,$S1094-4,0))</f>
        <v/>
      </c>
      <c r="K1094" s="245"/>
      <c r="L1094" s="245"/>
      <c r="M1094" s="245"/>
      <c r="N1094" s="245"/>
      <c r="O1094" s="245"/>
      <c r="P1094" s="245"/>
      <c r="Q1094" s="246"/>
      <c r="R1094" s="233"/>
      <c r="S1094" s="234" t="e">
        <f>IF(C1094="",NA(),MATCH($B1094&amp;$C1094,'Smelter Reference List'!$J:$J,0))</f>
        <v>#N/A</v>
      </c>
      <c r="T1094" s="235"/>
      <c r="U1094" s="235">
        <f t="shared" ca="1" si="34"/>
        <v>0</v>
      </c>
      <c r="V1094" s="235"/>
      <c r="W1094" s="235"/>
      <c r="Y1094" s="228" t="str">
        <f t="shared" si="35"/>
        <v/>
      </c>
    </row>
    <row r="1095" spans="1:25" s="228" customFormat="1" ht="20.399999999999999">
      <c r="A1095" s="257"/>
      <c r="B1095" s="232" t="str">
        <f>IF(LEN(A1095)=0,"",INDEX('Smelter Reference List'!$A:$A,MATCH($A1095,'Smelter Reference List'!$E:$E,0)))</f>
        <v/>
      </c>
      <c r="C1095" s="297" t="str">
        <f>IF(LEN(A1095)=0,"",INDEX('Smelter Reference List'!$C:$C,MATCH($A1095,'Smelter Reference List'!$E:$E,0)))</f>
        <v/>
      </c>
      <c r="D1095" s="161" t="str">
        <f ca="1">IF(ISERROR($S1095),"",OFFSET('Smelter Reference List'!$C$4,$S1095-4,0)&amp;"")</f>
        <v/>
      </c>
      <c r="E1095" s="161" t="str">
        <f ca="1">IF(ISERROR($S1095),"",OFFSET('Smelter Reference List'!$D$4,$S1095-4,0)&amp;"")</f>
        <v/>
      </c>
      <c r="F1095" s="161" t="str">
        <f ca="1">IF(ISERROR($S1095),"",OFFSET('Smelter Reference List'!$E$4,$S1095-4,0))</f>
        <v/>
      </c>
      <c r="G1095" s="161" t="str">
        <f ca="1">IF(C1095=$U$4,"Enter smelter details", IF(ISERROR($S1095),"",OFFSET('Smelter Reference List'!$F$4,$S1095-4,0)))</f>
        <v/>
      </c>
      <c r="H1095" s="247" t="str">
        <f ca="1">IF(ISERROR($S1095),"",OFFSET('Smelter Reference List'!$G$4,$S1095-4,0))</f>
        <v/>
      </c>
      <c r="I1095" s="248" t="str">
        <f ca="1">IF(ISERROR($S1095),"",OFFSET('Smelter Reference List'!$H$4,$S1095-4,0))</f>
        <v/>
      </c>
      <c r="J1095" s="248" t="str">
        <f ca="1">IF(ISERROR($S1095),"",OFFSET('Smelter Reference List'!$I$4,$S1095-4,0))</f>
        <v/>
      </c>
      <c r="K1095" s="245"/>
      <c r="L1095" s="245"/>
      <c r="M1095" s="245"/>
      <c r="N1095" s="245"/>
      <c r="O1095" s="245"/>
      <c r="P1095" s="245"/>
      <c r="Q1095" s="246"/>
      <c r="R1095" s="233"/>
      <c r="S1095" s="234" t="e">
        <f>IF(C1095="",NA(),MATCH($B1095&amp;$C1095,'Smelter Reference List'!$J:$J,0))</f>
        <v>#N/A</v>
      </c>
      <c r="T1095" s="235"/>
      <c r="U1095" s="235">
        <f t="shared" ca="1" si="34"/>
        <v>0</v>
      </c>
      <c r="V1095" s="235"/>
      <c r="W1095" s="235"/>
      <c r="Y1095" s="228" t="str">
        <f t="shared" si="35"/>
        <v/>
      </c>
    </row>
    <row r="1096" spans="1:25" s="228" customFormat="1" ht="20.399999999999999">
      <c r="A1096" s="257"/>
      <c r="B1096" s="232" t="str">
        <f>IF(LEN(A1096)=0,"",INDEX('Smelter Reference List'!$A:$A,MATCH($A1096,'Smelter Reference List'!$E:$E,0)))</f>
        <v/>
      </c>
      <c r="C1096" s="297" t="str">
        <f>IF(LEN(A1096)=0,"",INDEX('Smelter Reference List'!$C:$C,MATCH($A1096,'Smelter Reference List'!$E:$E,0)))</f>
        <v/>
      </c>
      <c r="D1096" s="161" t="str">
        <f ca="1">IF(ISERROR($S1096),"",OFFSET('Smelter Reference List'!$C$4,$S1096-4,0)&amp;"")</f>
        <v/>
      </c>
      <c r="E1096" s="161" t="str">
        <f ca="1">IF(ISERROR($S1096),"",OFFSET('Smelter Reference List'!$D$4,$S1096-4,0)&amp;"")</f>
        <v/>
      </c>
      <c r="F1096" s="161" t="str">
        <f ca="1">IF(ISERROR($S1096),"",OFFSET('Smelter Reference List'!$E$4,$S1096-4,0))</f>
        <v/>
      </c>
      <c r="G1096" s="161" t="str">
        <f ca="1">IF(C1096=$U$4,"Enter smelter details", IF(ISERROR($S1096),"",OFFSET('Smelter Reference List'!$F$4,$S1096-4,0)))</f>
        <v/>
      </c>
      <c r="H1096" s="247" t="str">
        <f ca="1">IF(ISERROR($S1096),"",OFFSET('Smelter Reference List'!$G$4,$S1096-4,0))</f>
        <v/>
      </c>
      <c r="I1096" s="248" t="str">
        <f ca="1">IF(ISERROR($S1096),"",OFFSET('Smelter Reference List'!$H$4,$S1096-4,0))</f>
        <v/>
      </c>
      <c r="J1096" s="248" t="str">
        <f ca="1">IF(ISERROR($S1096),"",OFFSET('Smelter Reference List'!$I$4,$S1096-4,0))</f>
        <v/>
      </c>
      <c r="K1096" s="245"/>
      <c r="L1096" s="245"/>
      <c r="M1096" s="245"/>
      <c r="N1096" s="245"/>
      <c r="O1096" s="245"/>
      <c r="P1096" s="245"/>
      <c r="Q1096" s="246"/>
      <c r="R1096" s="233"/>
      <c r="S1096" s="234" t="e">
        <f>IF(C1096="",NA(),MATCH($B1096&amp;$C1096,'Smelter Reference List'!$J:$J,0))</f>
        <v>#N/A</v>
      </c>
      <c r="T1096" s="235"/>
      <c r="U1096" s="235">
        <f t="shared" ca="1" si="34"/>
        <v>0</v>
      </c>
      <c r="V1096" s="235"/>
      <c r="W1096" s="235"/>
      <c r="Y1096" s="228" t="str">
        <f t="shared" si="35"/>
        <v/>
      </c>
    </row>
    <row r="1097" spans="1:25" s="228" customFormat="1" ht="20.399999999999999">
      <c r="A1097" s="257"/>
      <c r="B1097" s="232" t="str">
        <f>IF(LEN(A1097)=0,"",INDEX('Smelter Reference List'!$A:$A,MATCH($A1097,'Smelter Reference List'!$E:$E,0)))</f>
        <v/>
      </c>
      <c r="C1097" s="297" t="str">
        <f>IF(LEN(A1097)=0,"",INDEX('Smelter Reference List'!$C:$C,MATCH($A1097,'Smelter Reference List'!$E:$E,0)))</f>
        <v/>
      </c>
      <c r="D1097" s="161" t="str">
        <f ca="1">IF(ISERROR($S1097),"",OFFSET('Smelter Reference List'!$C$4,$S1097-4,0)&amp;"")</f>
        <v/>
      </c>
      <c r="E1097" s="161" t="str">
        <f ca="1">IF(ISERROR($S1097),"",OFFSET('Smelter Reference List'!$D$4,$S1097-4,0)&amp;"")</f>
        <v/>
      </c>
      <c r="F1097" s="161" t="str">
        <f ca="1">IF(ISERROR($S1097),"",OFFSET('Smelter Reference List'!$E$4,$S1097-4,0))</f>
        <v/>
      </c>
      <c r="G1097" s="161" t="str">
        <f ca="1">IF(C1097=$U$4,"Enter smelter details", IF(ISERROR($S1097),"",OFFSET('Smelter Reference List'!$F$4,$S1097-4,0)))</f>
        <v/>
      </c>
      <c r="H1097" s="247" t="str">
        <f ca="1">IF(ISERROR($S1097),"",OFFSET('Smelter Reference List'!$G$4,$S1097-4,0))</f>
        <v/>
      </c>
      <c r="I1097" s="248" t="str">
        <f ca="1">IF(ISERROR($S1097),"",OFFSET('Smelter Reference List'!$H$4,$S1097-4,0))</f>
        <v/>
      </c>
      <c r="J1097" s="248" t="str">
        <f ca="1">IF(ISERROR($S1097),"",OFFSET('Smelter Reference List'!$I$4,$S1097-4,0))</f>
        <v/>
      </c>
      <c r="K1097" s="245"/>
      <c r="L1097" s="245"/>
      <c r="M1097" s="245"/>
      <c r="N1097" s="245"/>
      <c r="O1097" s="245"/>
      <c r="P1097" s="245"/>
      <c r="Q1097" s="246"/>
      <c r="R1097" s="233"/>
      <c r="S1097" s="234" t="e">
        <f>IF(C1097="",NA(),MATCH($B1097&amp;$C1097,'Smelter Reference List'!$J:$J,0))</f>
        <v>#N/A</v>
      </c>
      <c r="T1097" s="235"/>
      <c r="U1097" s="235">
        <f t="shared" ca="1" si="34"/>
        <v>0</v>
      </c>
      <c r="V1097" s="235"/>
      <c r="W1097" s="235"/>
      <c r="Y1097" s="228" t="str">
        <f t="shared" si="35"/>
        <v/>
      </c>
    </row>
    <row r="1098" spans="1:25" s="228" customFormat="1" ht="20.399999999999999">
      <c r="A1098" s="257"/>
      <c r="B1098" s="232" t="str">
        <f>IF(LEN(A1098)=0,"",INDEX('Smelter Reference List'!$A:$A,MATCH($A1098,'Smelter Reference List'!$E:$E,0)))</f>
        <v/>
      </c>
      <c r="C1098" s="297" t="str">
        <f>IF(LEN(A1098)=0,"",INDEX('Smelter Reference List'!$C:$C,MATCH($A1098,'Smelter Reference List'!$E:$E,0)))</f>
        <v/>
      </c>
      <c r="D1098" s="161" t="str">
        <f ca="1">IF(ISERROR($S1098),"",OFFSET('Smelter Reference List'!$C$4,$S1098-4,0)&amp;"")</f>
        <v/>
      </c>
      <c r="E1098" s="161" t="str">
        <f ca="1">IF(ISERROR($S1098),"",OFFSET('Smelter Reference List'!$D$4,$S1098-4,0)&amp;"")</f>
        <v/>
      </c>
      <c r="F1098" s="161" t="str">
        <f ca="1">IF(ISERROR($S1098),"",OFFSET('Smelter Reference List'!$E$4,$S1098-4,0))</f>
        <v/>
      </c>
      <c r="G1098" s="161" t="str">
        <f ca="1">IF(C1098=$U$4,"Enter smelter details", IF(ISERROR($S1098),"",OFFSET('Smelter Reference List'!$F$4,$S1098-4,0)))</f>
        <v/>
      </c>
      <c r="H1098" s="247" t="str">
        <f ca="1">IF(ISERROR($S1098),"",OFFSET('Smelter Reference List'!$G$4,$S1098-4,0))</f>
        <v/>
      </c>
      <c r="I1098" s="248" t="str">
        <f ca="1">IF(ISERROR($S1098),"",OFFSET('Smelter Reference List'!$H$4,$S1098-4,0))</f>
        <v/>
      </c>
      <c r="J1098" s="248" t="str">
        <f ca="1">IF(ISERROR($S1098),"",OFFSET('Smelter Reference List'!$I$4,$S1098-4,0))</f>
        <v/>
      </c>
      <c r="K1098" s="245"/>
      <c r="L1098" s="245"/>
      <c r="M1098" s="245"/>
      <c r="N1098" s="245"/>
      <c r="O1098" s="245"/>
      <c r="P1098" s="245"/>
      <c r="Q1098" s="246"/>
      <c r="R1098" s="233"/>
      <c r="S1098" s="234" t="e">
        <f>IF(C1098="",NA(),MATCH($B1098&amp;$C1098,'Smelter Reference List'!$J:$J,0))</f>
        <v>#N/A</v>
      </c>
      <c r="T1098" s="235"/>
      <c r="U1098" s="235">
        <f t="shared" ca="1" si="34"/>
        <v>0</v>
      </c>
      <c r="V1098" s="235"/>
      <c r="W1098" s="235"/>
      <c r="Y1098" s="228" t="str">
        <f t="shared" si="35"/>
        <v/>
      </c>
    </row>
    <row r="1099" spans="1:25" s="228" customFormat="1" ht="20.399999999999999">
      <c r="A1099" s="257"/>
      <c r="B1099" s="232" t="str">
        <f>IF(LEN(A1099)=0,"",INDEX('Smelter Reference List'!$A:$A,MATCH($A1099,'Smelter Reference List'!$E:$E,0)))</f>
        <v/>
      </c>
      <c r="C1099" s="297" t="str">
        <f>IF(LEN(A1099)=0,"",INDEX('Smelter Reference List'!$C:$C,MATCH($A1099,'Smelter Reference List'!$E:$E,0)))</f>
        <v/>
      </c>
      <c r="D1099" s="161" t="str">
        <f ca="1">IF(ISERROR($S1099),"",OFFSET('Smelter Reference List'!$C$4,$S1099-4,0)&amp;"")</f>
        <v/>
      </c>
      <c r="E1099" s="161" t="str">
        <f ca="1">IF(ISERROR($S1099),"",OFFSET('Smelter Reference List'!$D$4,$S1099-4,0)&amp;"")</f>
        <v/>
      </c>
      <c r="F1099" s="161" t="str">
        <f ca="1">IF(ISERROR($S1099),"",OFFSET('Smelter Reference List'!$E$4,$S1099-4,0))</f>
        <v/>
      </c>
      <c r="G1099" s="161" t="str">
        <f ca="1">IF(C1099=$U$4,"Enter smelter details", IF(ISERROR($S1099),"",OFFSET('Smelter Reference List'!$F$4,$S1099-4,0)))</f>
        <v/>
      </c>
      <c r="H1099" s="247" t="str">
        <f ca="1">IF(ISERROR($S1099),"",OFFSET('Smelter Reference List'!$G$4,$S1099-4,0))</f>
        <v/>
      </c>
      <c r="I1099" s="248" t="str">
        <f ca="1">IF(ISERROR($S1099),"",OFFSET('Smelter Reference List'!$H$4,$S1099-4,0))</f>
        <v/>
      </c>
      <c r="J1099" s="248" t="str">
        <f ca="1">IF(ISERROR($S1099),"",OFFSET('Smelter Reference List'!$I$4,$S1099-4,0))</f>
        <v/>
      </c>
      <c r="K1099" s="245"/>
      <c r="L1099" s="245"/>
      <c r="M1099" s="245"/>
      <c r="N1099" s="245"/>
      <c r="O1099" s="245"/>
      <c r="P1099" s="245"/>
      <c r="Q1099" s="246"/>
      <c r="R1099" s="233"/>
      <c r="S1099" s="234" t="e">
        <f>IF(C1099="",NA(),MATCH($B1099&amp;$C1099,'Smelter Reference List'!$J:$J,0))</f>
        <v>#N/A</v>
      </c>
      <c r="T1099" s="235"/>
      <c r="U1099" s="235">
        <f t="shared" ca="1" si="34"/>
        <v>0</v>
      </c>
      <c r="V1099" s="235"/>
      <c r="W1099" s="235"/>
      <c r="Y1099" s="228" t="str">
        <f t="shared" si="35"/>
        <v/>
      </c>
    </row>
    <row r="1100" spans="1:25" s="228" customFormat="1" ht="20.399999999999999">
      <c r="A1100" s="257"/>
      <c r="B1100" s="232" t="str">
        <f>IF(LEN(A1100)=0,"",INDEX('Smelter Reference List'!$A:$A,MATCH($A1100,'Smelter Reference List'!$E:$E,0)))</f>
        <v/>
      </c>
      <c r="C1100" s="297" t="str">
        <f>IF(LEN(A1100)=0,"",INDEX('Smelter Reference List'!$C:$C,MATCH($A1100,'Smelter Reference List'!$E:$E,0)))</f>
        <v/>
      </c>
      <c r="D1100" s="161" t="str">
        <f ca="1">IF(ISERROR($S1100),"",OFFSET('Smelter Reference List'!$C$4,$S1100-4,0)&amp;"")</f>
        <v/>
      </c>
      <c r="E1100" s="161" t="str">
        <f ca="1">IF(ISERROR($S1100),"",OFFSET('Smelter Reference List'!$D$4,$S1100-4,0)&amp;"")</f>
        <v/>
      </c>
      <c r="F1100" s="161" t="str">
        <f ca="1">IF(ISERROR($S1100),"",OFFSET('Smelter Reference List'!$E$4,$S1100-4,0))</f>
        <v/>
      </c>
      <c r="G1100" s="161" t="str">
        <f ca="1">IF(C1100=$U$4,"Enter smelter details", IF(ISERROR($S1100),"",OFFSET('Smelter Reference List'!$F$4,$S1100-4,0)))</f>
        <v/>
      </c>
      <c r="H1100" s="247" t="str">
        <f ca="1">IF(ISERROR($S1100),"",OFFSET('Smelter Reference List'!$G$4,$S1100-4,0))</f>
        <v/>
      </c>
      <c r="I1100" s="248" t="str">
        <f ca="1">IF(ISERROR($S1100),"",OFFSET('Smelter Reference List'!$H$4,$S1100-4,0))</f>
        <v/>
      </c>
      <c r="J1100" s="248" t="str">
        <f ca="1">IF(ISERROR($S1100),"",OFFSET('Smelter Reference List'!$I$4,$S1100-4,0))</f>
        <v/>
      </c>
      <c r="K1100" s="245"/>
      <c r="L1100" s="245"/>
      <c r="M1100" s="245"/>
      <c r="N1100" s="245"/>
      <c r="O1100" s="245"/>
      <c r="P1100" s="245"/>
      <c r="Q1100" s="246"/>
      <c r="R1100" s="233"/>
      <c r="S1100" s="234" t="e">
        <f>IF(C1100="",NA(),MATCH($B1100&amp;$C1100,'Smelter Reference List'!$J:$J,0))</f>
        <v>#N/A</v>
      </c>
      <c r="T1100" s="235"/>
      <c r="U1100" s="235">
        <f t="shared" ca="1" si="34"/>
        <v>0</v>
      </c>
      <c r="V1100" s="235"/>
      <c r="W1100" s="235"/>
      <c r="Y1100" s="228" t="str">
        <f t="shared" si="35"/>
        <v/>
      </c>
    </row>
    <row r="1101" spans="1:25" s="228" customFormat="1" ht="20.399999999999999">
      <c r="A1101" s="257"/>
      <c r="B1101" s="232" t="str">
        <f>IF(LEN(A1101)=0,"",INDEX('Smelter Reference List'!$A:$A,MATCH($A1101,'Smelter Reference List'!$E:$E,0)))</f>
        <v/>
      </c>
      <c r="C1101" s="297" t="str">
        <f>IF(LEN(A1101)=0,"",INDEX('Smelter Reference List'!$C:$C,MATCH($A1101,'Smelter Reference List'!$E:$E,0)))</f>
        <v/>
      </c>
      <c r="D1101" s="161" t="str">
        <f ca="1">IF(ISERROR($S1101),"",OFFSET('Smelter Reference List'!$C$4,$S1101-4,0)&amp;"")</f>
        <v/>
      </c>
      <c r="E1101" s="161" t="str">
        <f ca="1">IF(ISERROR($S1101),"",OFFSET('Smelter Reference List'!$D$4,$S1101-4,0)&amp;"")</f>
        <v/>
      </c>
      <c r="F1101" s="161" t="str">
        <f ca="1">IF(ISERROR($S1101),"",OFFSET('Smelter Reference List'!$E$4,$S1101-4,0))</f>
        <v/>
      </c>
      <c r="G1101" s="161" t="str">
        <f ca="1">IF(C1101=$U$4,"Enter smelter details", IF(ISERROR($S1101),"",OFFSET('Smelter Reference List'!$F$4,$S1101-4,0)))</f>
        <v/>
      </c>
      <c r="H1101" s="247" t="str">
        <f ca="1">IF(ISERROR($S1101),"",OFFSET('Smelter Reference List'!$G$4,$S1101-4,0))</f>
        <v/>
      </c>
      <c r="I1101" s="248" t="str">
        <f ca="1">IF(ISERROR($S1101),"",OFFSET('Smelter Reference List'!$H$4,$S1101-4,0))</f>
        <v/>
      </c>
      <c r="J1101" s="248" t="str">
        <f ca="1">IF(ISERROR($S1101),"",OFFSET('Smelter Reference List'!$I$4,$S1101-4,0))</f>
        <v/>
      </c>
      <c r="K1101" s="245"/>
      <c r="L1101" s="245"/>
      <c r="M1101" s="245"/>
      <c r="N1101" s="245"/>
      <c r="O1101" s="245"/>
      <c r="P1101" s="245"/>
      <c r="Q1101" s="246"/>
      <c r="R1101" s="233"/>
      <c r="S1101" s="234" t="e">
        <f>IF(C1101="",NA(),MATCH($B1101&amp;$C1101,'Smelter Reference List'!$J:$J,0))</f>
        <v>#N/A</v>
      </c>
      <c r="T1101" s="235"/>
      <c r="U1101" s="235">
        <f t="shared" ca="1" si="34"/>
        <v>0</v>
      </c>
      <c r="V1101" s="235"/>
      <c r="W1101" s="235"/>
      <c r="Y1101" s="228" t="str">
        <f t="shared" si="35"/>
        <v/>
      </c>
    </row>
    <row r="1102" spans="1:25" s="228" customFormat="1" ht="20.399999999999999">
      <c r="A1102" s="257"/>
      <c r="B1102" s="232" t="str">
        <f>IF(LEN(A1102)=0,"",INDEX('Smelter Reference List'!$A:$A,MATCH($A1102,'Smelter Reference List'!$E:$E,0)))</f>
        <v/>
      </c>
      <c r="C1102" s="297" t="str">
        <f>IF(LEN(A1102)=0,"",INDEX('Smelter Reference List'!$C:$C,MATCH($A1102,'Smelter Reference List'!$E:$E,0)))</f>
        <v/>
      </c>
      <c r="D1102" s="161" t="str">
        <f ca="1">IF(ISERROR($S1102),"",OFFSET('Smelter Reference List'!$C$4,$S1102-4,0)&amp;"")</f>
        <v/>
      </c>
      <c r="E1102" s="161" t="str">
        <f ca="1">IF(ISERROR($S1102),"",OFFSET('Smelter Reference List'!$D$4,$S1102-4,0)&amp;"")</f>
        <v/>
      </c>
      <c r="F1102" s="161" t="str">
        <f ca="1">IF(ISERROR($S1102),"",OFFSET('Smelter Reference List'!$E$4,$S1102-4,0))</f>
        <v/>
      </c>
      <c r="G1102" s="161" t="str">
        <f ca="1">IF(C1102=$U$4,"Enter smelter details", IF(ISERROR($S1102),"",OFFSET('Smelter Reference List'!$F$4,$S1102-4,0)))</f>
        <v/>
      </c>
      <c r="H1102" s="247" t="str">
        <f ca="1">IF(ISERROR($S1102),"",OFFSET('Smelter Reference List'!$G$4,$S1102-4,0))</f>
        <v/>
      </c>
      <c r="I1102" s="248" t="str">
        <f ca="1">IF(ISERROR($S1102),"",OFFSET('Smelter Reference List'!$H$4,$S1102-4,0))</f>
        <v/>
      </c>
      <c r="J1102" s="248" t="str">
        <f ca="1">IF(ISERROR($S1102),"",OFFSET('Smelter Reference List'!$I$4,$S1102-4,0))</f>
        <v/>
      </c>
      <c r="K1102" s="245"/>
      <c r="L1102" s="245"/>
      <c r="M1102" s="245"/>
      <c r="N1102" s="245"/>
      <c r="O1102" s="245"/>
      <c r="P1102" s="245"/>
      <c r="Q1102" s="246"/>
      <c r="R1102" s="233"/>
      <c r="S1102" s="234" t="e">
        <f>IF(C1102="",NA(),MATCH($B1102&amp;$C1102,'Smelter Reference List'!$J:$J,0))</f>
        <v>#N/A</v>
      </c>
      <c r="T1102" s="235"/>
      <c r="U1102" s="235">
        <f t="shared" ca="1" si="34"/>
        <v>0</v>
      </c>
      <c r="V1102" s="235"/>
      <c r="W1102" s="235"/>
      <c r="Y1102" s="228" t="str">
        <f t="shared" si="35"/>
        <v/>
      </c>
    </row>
    <row r="1103" spans="1:25" s="228" customFormat="1" ht="20.399999999999999">
      <c r="A1103" s="257"/>
      <c r="B1103" s="232" t="str">
        <f>IF(LEN(A1103)=0,"",INDEX('Smelter Reference List'!$A:$A,MATCH($A1103,'Smelter Reference List'!$E:$E,0)))</f>
        <v/>
      </c>
      <c r="C1103" s="297" t="str">
        <f>IF(LEN(A1103)=0,"",INDEX('Smelter Reference List'!$C:$C,MATCH($A1103,'Smelter Reference List'!$E:$E,0)))</f>
        <v/>
      </c>
      <c r="D1103" s="161" t="str">
        <f ca="1">IF(ISERROR($S1103),"",OFFSET('Smelter Reference List'!$C$4,$S1103-4,0)&amp;"")</f>
        <v/>
      </c>
      <c r="E1103" s="161" t="str">
        <f ca="1">IF(ISERROR($S1103),"",OFFSET('Smelter Reference List'!$D$4,$S1103-4,0)&amp;"")</f>
        <v/>
      </c>
      <c r="F1103" s="161" t="str">
        <f ca="1">IF(ISERROR($S1103),"",OFFSET('Smelter Reference List'!$E$4,$S1103-4,0))</f>
        <v/>
      </c>
      <c r="G1103" s="161" t="str">
        <f ca="1">IF(C1103=$U$4,"Enter smelter details", IF(ISERROR($S1103),"",OFFSET('Smelter Reference List'!$F$4,$S1103-4,0)))</f>
        <v/>
      </c>
      <c r="H1103" s="247" t="str">
        <f ca="1">IF(ISERROR($S1103),"",OFFSET('Smelter Reference List'!$G$4,$S1103-4,0))</f>
        <v/>
      </c>
      <c r="I1103" s="248" t="str">
        <f ca="1">IF(ISERROR($S1103),"",OFFSET('Smelter Reference List'!$H$4,$S1103-4,0))</f>
        <v/>
      </c>
      <c r="J1103" s="248" t="str">
        <f ca="1">IF(ISERROR($S1103),"",OFFSET('Smelter Reference List'!$I$4,$S1103-4,0))</f>
        <v/>
      </c>
      <c r="K1103" s="245"/>
      <c r="L1103" s="245"/>
      <c r="M1103" s="245"/>
      <c r="N1103" s="245"/>
      <c r="O1103" s="245"/>
      <c r="P1103" s="245"/>
      <c r="Q1103" s="246"/>
      <c r="R1103" s="233"/>
      <c r="S1103" s="234" t="e">
        <f>IF(C1103="",NA(),MATCH($B1103&amp;$C1103,'Smelter Reference List'!$J:$J,0))</f>
        <v>#N/A</v>
      </c>
      <c r="T1103" s="235"/>
      <c r="U1103" s="235">
        <f t="shared" ca="1" si="34"/>
        <v>0</v>
      </c>
      <c r="V1103" s="235"/>
      <c r="W1103" s="235"/>
      <c r="Y1103" s="228" t="str">
        <f t="shared" si="35"/>
        <v/>
      </c>
    </row>
    <row r="1104" spans="1:25" s="228" customFormat="1" ht="20.399999999999999">
      <c r="A1104" s="257"/>
      <c r="B1104" s="232" t="str">
        <f>IF(LEN(A1104)=0,"",INDEX('Smelter Reference List'!$A:$A,MATCH($A1104,'Smelter Reference List'!$E:$E,0)))</f>
        <v/>
      </c>
      <c r="C1104" s="297" t="str">
        <f>IF(LEN(A1104)=0,"",INDEX('Smelter Reference List'!$C:$C,MATCH($A1104,'Smelter Reference List'!$E:$E,0)))</f>
        <v/>
      </c>
      <c r="D1104" s="161" t="str">
        <f ca="1">IF(ISERROR($S1104),"",OFFSET('Smelter Reference List'!$C$4,$S1104-4,0)&amp;"")</f>
        <v/>
      </c>
      <c r="E1104" s="161" t="str">
        <f ca="1">IF(ISERROR($S1104),"",OFFSET('Smelter Reference List'!$D$4,$S1104-4,0)&amp;"")</f>
        <v/>
      </c>
      <c r="F1104" s="161" t="str">
        <f ca="1">IF(ISERROR($S1104),"",OFFSET('Smelter Reference List'!$E$4,$S1104-4,0))</f>
        <v/>
      </c>
      <c r="G1104" s="161" t="str">
        <f ca="1">IF(C1104=$U$4,"Enter smelter details", IF(ISERROR($S1104),"",OFFSET('Smelter Reference List'!$F$4,$S1104-4,0)))</f>
        <v/>
      </c>
      <c r="H1104" s="247" t="str">
        <f ca="1">IF(ISERROR($S1104),"",OFFSET('Smelter Reference List'!$G$4,$S1104-4,0))</f>
        <v/>
      </c>
      <c r="I1104" s="248" t="str">
        <f ca="1">IF(ISERROR($S1104),"",OFFSET('Smelter Reference List'!$H$4,$S1104-4,0))</f>
        <v/>
      </c>
      <c r="J1104" s="248" t="str">
        <f ca="1">IF(ISERROR($S1104),"",OFFSET('Smelter Reference List'!$I$4,$S1104-4,0))</f>
        <v/>
      </c>
      <c r="K1104" s="245"/>
      <c r="L1104" s="245"/>
      <c r="M1104" s="245"/>
      <c r="N1104" s="245"/>
      <c r="O1104" s="245"/>
      <c r="P1104" s="245"/>
      <c r="Q1104" s="246"/>
      <c r="R1104" s="233"/>
      <c r="S1104" s="234" t="e">
        <f>IF(C1104="",NA(),MATCH($B1104&amp;$C1104,'Smelter Reference List'!$J:$J,0))</f>
        <v>#N/A</v>
      </c>
      <c r="T1104" s="235"/>
      <c r="U1104" s="235">
        <f t="shared" ca="1" si="34"/>
        <v>0</v>
      </c>
      <c r="V1104" s="235"/>
      <c r="W1104" s="235"/>
      <c r="Y1104" s="228" t="str">
        <f t="shared" si="35"/>
        <v/>
      </c>
    </row>
    <row r="1105" spans="1:25" s="228" customFormat="1" ht="20.399999999999999">
      <c r="A1105" s="257"/>
      <c r="B1105" s="232" t="str">
        <f>IF(LEN(A1105)=0,"",INDEX('Smelter Reference List'!$A:$A,MATCH($A1105,'Smelter Reference List'!$E:$E,0)))</f>
        <v/>
      </c>
      <c r="C1105" s="297" t="str">
        <f>IF(LEN(A1105)=0,"",INDEX('Smelter Reference List'!$C:$C,MATCH($A1105,'Smelter Reference List'!$E:$E,0)))</f>
        <v/>
      </c>
      <c r="D1105" s="161" t="str">
        <f ca="1">IF(ISERROR($S1105),"",OFFSET('Smelter Reference List'!$C$4,$S1105-4,0)&amp;"")</f>
        <v/>
      </c>
      <c r="E1105" s="161" t="str">
        <f ca="1">IF(ISERROR($S1105),"",OFFSET('Smelter Reference List'!$D$4,$S1105-4,0)&amp;"")</f>
        <v/>
      </c>
      <c r="F1105" s="161" t="str">
        <f ca="1">IF(ISERROR($S1105),"",OFFSET('Smelter Reference List'!$E$4,$S1105-4,0))</f>
        <v/>
      </c>
      <c r="G1105" s="161" t="str">
        <f ca="1">IF(C1105=$U$4,"Enter smelter details", IF(ISERROR($S1105),"",OFFSET('Smelter Reference List'!$F$4,$S1105-4,0)))</f>
        <v/>
      </c>
      <c r="H1105" s="247" t="str">
        <f ca="1">IF(ISERROR($S1105),"",OFFSET('Smelter Reference List'!$G$4,$S1105-4,0))</f>
        <v/>
      </c>
      <c r="I1105" s="248" t="str">
        <f ca="1">IF(ISERROR($S1105),"",OFFSET('Smelter Reference List'!$H$4,$S1105-4,0))</f>
        <v/>
      </c>
      <c r="J1105" s="248" t="str">
        <f ca="1">IF(ISERROR($S1105),"",OFFSET('Smelter Reference List'!$I$4,$S1105-4,0))</f>
        <v/>
      </c>
      <c r="K1105" s="245"/>
      <c r="L1105" s="245"/>
      <c r="M1105" s="245"/>
      <c r="N1105" s="245"/>
      <c r="O1105" s="245"/>
      <c r="P1105" s="245"/>
      <c r="Q1105" s="246"/>
      <c r="R1105" s="233"/>
      <c r="S1105" s="234" t="e">
        <f>IF(C1105="",NA(),MATCH($B1105&amp;$C1105,'Smelter Reference List'!$J:$J,0))</f>
        <v>#N/A</v>
      </c>
      <c r="T1105" s="235"/>
      <c r="U1105" s="235">
        <f t="shared" ca="1" si="34"/>
        <v>0</v>
      </c>
      <c r="V1105" s="235"/>
      <c r="W1105" s="235"/>
      <c r="Y1105" s="228" t="str">
        <f t="shared" si="35"/>
        <v/>
      </c>
    </row>
    <row r="1106" spans="1:25" s="228" customFormat="1" ht="20.399999999999999">
      <c r="A1106" s="257"/>
      <c r="B1106" s="232" t="str">
        <f>IF(LEN(A1106)=0,"",INDEX('Smelter Reference List'!$A:$A,MATCH($A1106,'Smelter Reference List'!$E:$E,0)))</f>
        <v/>
      </c>
      <c r="C1106" s="297" t="str">
        <f>IF(LEN(A1106)=0,"",INDEX('Smelter Reference List'!$C:$C,MATCH($A1106,'Smelter Reference List'!$E:$E,0)))</f>
        <v/>
      </c>
      <c r="D1106" s="161" t="str">
        <f ca="1">IF(ISERROR($S1106),"",OFFSET('Smelter Reference List'!$C$4,$S1106-4,0)&amp;"")</f>
        <v/>
      </c>
      <c r="E1106" s="161" t="str">
        <f ca="1">IF(ISERROR($S1106),"",OFFSET('Smelter Reference List'!$D$4,$S1106-4,0)&amp;"")</f>
        <v/>
      </c>
      <c r="F1106" s="161" t="str">
        <f ca="1">IF(ISERROR($S1106),"",OFFSET('Smelter Reference List'!$E$4,$S1106-4,0))</f>
        <v/>
      </c>
      <c r="G1106" s="161" t="str">
        <f ca="1">IF(C1106=$U$4,"Enter smelter details", IF(ISERROR($S1106),"",OFFSET('Smelter Reference List'!$F$4,$S1106-4,0)))</f>
        <v/>
      </c>
      <c r="H1106" s="247" t="str">
        <f ca="1">IF(ISERROR($S1106),"",OFFSET('Smelter Reference List'!$G$4,$S1106-4,0))</f>
        <v/>
      </c>
      <c r="I1106" s="248" t="str">
        <f ca="1">IF(ISERROR($S1106),"",OFFSET('Smelter Reference List'!$H$4,$S1106-4,0))</f>
        <v/>
      </c>
      <c r="J1106" s="248" t="str">
        <f ca="1">IF(ISERROR($S1106),"",OFFSET('Smelter Reference List'!$I$4,$S1106-4,0))</f>
        <v/>
      </c>
      <c r="K1106" s="245"/>
      <c r="L1106" s="245"/>
      <c r="M1106" s="245"/>
      <c r="N1106" s="245"/>
      <c r="O1106" s="245"/>
      <c r="P1106" s="245"/>
      <c r="Q1106" s="246"/>
      <c r="R1106" s="233"/>
      <c r="S1106" s="234" t="e">
        <f>IF(C1106="",NA(),MATCH($B1106&amp;$C1106,'Smelter Reference List'!$J:$J,0))</f>
        <v>#N/A</v>
      </c>
      <c r="T1106" s="235"/>
      <c r="U1106" s="235">
        <f t="shared" ca="1" si="34"/>
        <v>0</v>
      </c>
      <c r="V1106" s="235"/>
      <c r="W1106" s="235"/>
      <c r="Y1106" s="228" t="str">
        <f t="shared" si="35"/>
        <v/>
      </c>
    </row>
    <row r="1107" spans="1:25" s="228" customFormat="1" ht="20.399999999999999">
      <c r="A1107" s="257"/>
      <c r="B1107" s="232" t="str">
        <f>IF(LEN(A1107)=0,"",INDEX('Smelter Reference List'!$A:$A,MATCH($A1107,'Smelter Reference List'!$E:$E,0)))</f>
        <v/>
      </c>
      <c r="C1107" s="297" t="str">
        <f>IF(LEN(A1107)=0,"",INDEX('Smelter Reference List'!$C:$C,MATCH($A1107,'Smelter Reference List'!$E:$E,0)))</f>
        <v/>
      </c>
      <c r="D1107" s="161" t="str">
        <f ca="1">IF(ISERROR($S1107),"",OFFSET('Smelter Reference List'!$C$4,$S1107-4,0)&amp;"")</f>
        <v/>
      </c>
      <c r="E1107" s="161" t="str">
        <f ca="1">IF(ISERROR($S1107),"",OFFSET('Smelter Reference List'!$D$4,$S1107-4,0)&amp;"")</f>
        <v/>
      </c>
      <c r="F1107" s="161" t="str">
        <f ca="1">IF(ISERROR($S1107),"",OFFSET('Smelter Reference List'!$E$4,$S1107-4,0))</f>
        <v/>
      </c>
      <c r="G1107" s="161" t="str">
        <f ca="1">IF(C1107=$U$4,"Enter smelter details", IF(ISERROR($S1107),"",OFFSET('Smelter Reference List'!$F$4,$S1107-4,0)))</f>
        <v/>
      </c>
      <c r="H1107" s="247" t="str">
        <f ca="1">IF(ISERROR($S1107),"",OFFSET('Smelter Reference List'!$G$4,$S1107-4,0))</f>
        <v/>
      </c>
      <c r="I1107" s="248" t="str">
        <f ca="1">IF(ISERROR($S1107),"",OFFSET('Smelter Reference List'!$H$4,$S1107-4,0))</f>
        <v/>
      </c>
      <c r="J1107" s="248" t="str">
        <f ca="1">IF(ISERROR($S1107),"",OFFSET('Smelter Reference List'!$I$4,$S1107-4,0))</f>
        <v/>
      </c>
      <c r="K1107" s="245"/>
      <c r="L1107" s="245"/>
      <c r="M1107" s="245"/>
      <c r="N1107" s="245"/>
      <c r="O1107" s="245"/>
      <c r="P1107" s="245"/>
      <c r="Q1107" s="246"/>
      <c r="R1107" s="233"/>
      <c r="S1107" s="234" t="e">
        <f>IF(C1107="",NA(),MATCH($B1107&amp;$C1107,'Smelter Reference List'!$J:$J,0))</f>
        <v>#N/A</v>
      </c>
      <c r="T1107" s="235"/>
      <c r="U1107" s="235">
        <f t="shared" ca="1" si="34"/>
        <v>0</v>
      </c>
      <c r="V1107" s="235"/>
      <c r="W1107" s="235"/>
      <c r="Y1107" s="228" t="str">
        <f t="shared" si="35"/>
        <v/>
      </c>
    </row>
    <row r="1108" spans="1:25" s="228" customFormat="1" ht="20.399999999999999">
      <c r="A1108" s="257"/>
      <c r="B1108" s="232" t="str">
        <f>IF(LEN(A1108)=0,"",INDEX('Smelter Reference List'!$A:$A,MATCH($A1108,'Smelter Reference List'!$E:$E,0)))</f>
        <v/>
      </c>
      <c r="C1108" s="297" t="str">
        <f>IF(LEN(A1108)=0,"",INDEX('Smelter Reference List'!$C:$C,MATCH($A1108,'Smelter Reference List'!$E:$E,0)))</f>
        <v/>
      </c>
      <c r="D1108" s="161" t="str">
        <f ca="1">IF(ISERROR($S1108),"",OFFSET('Smelter Reference List'!$C$4,$S1108-4,0)&amp;"")</f>
        <v/>
      </c>
      <c r="E1108" s="161" t="str">
        <f ca="1">IF(ISERROR($S1108),"",OFFSET('Smelter Reference List'!$D$4,$S1108-4,0)&amp;"")</f>
        <v/>
      </c>
      <c r="F1108" s="161" t="str">
        <f ca="1">IF(ISERROR($S1108),"",OFFSET('Smelter Reference List'!$E$4,$S1108-4,0))</f>
        <v/>
      </c>
      <c r="G1108" s="161" t="str">
        <f ca="1">IF(C1108=$U$4,"Enter smelter details", IF(ISERROR($S1108),"",OFFSET('Smelter Reference List'!$F$4,$S1108-4,0)))</f>
        <v/>
      </c>
      <c r="H1108" s="247" t="str">
        <f ca="1">IF(ISERROR($S1108),"",OFFSET('Smelter Reference List'!$G$4,$S1108-4,0))</f>
        <v/>
      </c>
      <c r="I1108" s="248" t="str">
        <f ca="1">IF(ISERROR($S1108),"",OFFSET('Smelter Reference List'!$H$4,$S1108-4,0))</f>
        <v/>
      </c>
      <c r="J1108" s="248" t="str">
        <f ca="1">IF(ISERROR($S1108),"",OFFSET('Smelter Reference List'!$I$4,$S1108-4,0))</f>
        <v/>
      </c>
      <c r="K1108" s="245"/>
      <c r="L1108" s="245"/>
      <c r="M1108" s="245"/>
      <c r="N1108" s="245"/>
      <c r="O1108" s="245"/>
      <c r="P1108" s="245"/>
      <c r="Q1108" s="246"/>
      <c r="R1108" s="233"/>
      <c r="S1108" s="234" t="e">
        <f>IF(C1108="",NA(),MATCH($B1108&amp;$C1108,'Smelter Reference List'!$J:$J,0))</f>
        <v>#N/A</v>
      </c>
      <c r="T1108" s="235"/>
      <c r="U1108" s="235">
        <f t="shared" ca="1" si="34"/>
        <v>0</v>
      </c>
      <c r="V1108" s="235"/>
      <c r="W1108" s="235"/>
      <c r="Y1108" s="228" t="str">
        <f t="shared" si="35"/>
        <v/>
      </c>
    </row>
    <row r="1109" spans="1:25" s="228" customFormat="1" ht="20.399999999999999">
      <c r="A1109" s="257"/>
      <c r="B1109" s="232" t="str">
        <f>IF(LEN(A1109)=0,"",INDEX('Smelter Reference List'!$A:$A,MATCH($A1109,'Smelter Reference List'!$E:$E,0)))</f>
        <v/>
      </c>
      <c r="C1109" s="297" t="str">
        <f>IF(LEN(A1109)=0,"",INDEX('Smelter Reference List'!$C:$C,MATCH($A1109,'Smelter Reference List'!$E:$E,0)))</f>
        <v/>
      </c>
      <c r="D1109" s="161" t="str">
        <f ca="1">IF(ISERROR($S1109),"",OFFSET('Smelter Reference List'!$C$4,$S1109-4,0)&amp;"")</f>
        <v/>
      </c>
      <c r="E1109" s="161" t="str">
        <f ca="1">IF(ISERROR($S1109),"",OFFSET('Smelter Reference List'!$D$4,$S1109-4,0)&amp;"")</f>
        <v/>
      </c>
      <c r="F1109" s="161" t="str">
        <f ca="1">IF(ISERROR($S1109),"",OFFSET('Smelter Reference List'!$E$4,$S1109-4,0))</f>
        <v/>
      </c>
      <c r="G1109" s="161" t="str">
        <f ca="1">IF(C1109=$U$4,"Enter smelter details", IF(ISERROR($S1109),"",OFFSET('Smelter Reference List'!$F$4,$S1109-4,0)))</f>
        <v/>
      </c>
      <c r="H1109" s="247" t="str">
        <f ca="1">IF(ISERROR($S1109),"",OFFSET('Smelter Reference List'!$G$4,$S1109-4,0))</f>
        <v/>
      </c>
      <c r="I1109" s="248" t="str">
        <f ca="1">IF(ISERROR($S1109),"",OFFSET('Smelter Reference List'!$H$4,$S1109-4,0))</f>
        <v/>
      </c>
      <c r="J1109" s="248" t="str">
        <f ca="1">IF(ISERROR($S1109),"",OFFSET('Smelter Reference List'!$I$4,$S1109-4,0))</f>
        <v/>
      </c>
      <c r="K1109" s="245"/>
      <c r="L1109" s="245"/>
      <c r="M1109" s="245"/>
      <c r="N1109" s="245"/>
      <c r="O1109" s="245"/>
      <c r="P1109" s="245"/>
      <c r="Q1109" s="246"/>
      <c r="R1109" s="233"/>
      <c r="S1109" s="234" t="e">
        <f>IF(C1109="",NA(),MATCH($B1109&amp;$C1109,'Smelter Reference List'!$J:$J,0))</f>
        <v>#N/A</v>
      </c>
      <c r="T1109" s="235"/>
      <c r="U1109" s="235">
        <f t="shared" ca="1" si="34"/>
        <v>0</v>
      </c>
      <c r="V1109" s="235"/>
      <c r="W1109" s="235"/>
      <c r="Y1109" s="228" t="str">
        <f t="shared" si="35"/>
        <v/>
      </c>
    </row>
    <row r="1110" spans="1:25" s="228" customFormat="1" ht="20.399999999999999">
      <c r="A1110" s="257"/>
      <c r="B1110" s="232" t="str">
        <f>IF(LEN(A1110)=0,"",INDEX('Smelter Reference List'!$A:$A,MATCH($A1110,'Smelter Reference List'!$E:$E,0)))</f>
        <v/>
      </c>
      <c r="C1110" s="297" t="str">
        <f>IF(LEN(A1110)=0,"",INDEX('Smelter Reference List'!$C:$C,MATCH($A1110,'Smelter Reference List'!$E:$E,0)))</f>
        <v/>
      </c>
      <c r="D1110" s="161" t="str">
        <f ca="1">IF(ISERROR($S1110),"",OFFSET('Smelter Reference List'!$C$4,$S1110-4,0)&amp;"")</f>
        <v/>
      </c>
      <c r="E1110" s="161" t="str">
        <f ca="1">IF(ISERROR($S1110),"",OFFSET('Smelter Reference List'!$D$4,$S1110-4,0)&amp;"")</f>
        <v/>
      </c>
      <c r="F1110" s="161" t="str">
        <f ca="1">IF(ISERROR($S1110),"",OFFSET('Smelter Reference List'!$E$4,$S1110-4,0))</f>
        <v/>
      </c>
      <c r="G1110" s="161" t="str">
        <f ca="1">IF(C1110=$U$4,"Enter smelter details", IF(ISERROR($S1110),"",OFFSET('Smelter Reference List'!$F$4,$S1110-4,0)))</f>
        <v/>
      </c>
      <c r="H1110" s="247" t="str">
        <f ca="1">IF(ISERROR($S1110),"",OFFSET('Smelter Reference List'!$G$4,$S1110-4,0))</f>
        <v/>
      </c>
      <c r="I1110" s="248" t="str">
        <f ca="1">IF(ISERROR($S1110),"",OFFSET('Smelter Reference List'!$H$4,$S1110-4,0))</f>
        <v/>
      </c>
      <c r="J1110" s="248" t="str">
        <f ca="1">IF(ISERROR($S1110),"",OFFSET('Smelter Reference List'!$I$4,$S1110-4,0))</f>
        <v/>
      </c>
      <c r="K1110" s="245"/>
      <c r="L1110" s="245"/>
      <c r="M1110" s="245"/>
      <c r="N1110" s="245"/>
      <c r="O1110" s="245"/>
      <c r="P1110" s="245"/>
      <c r="Q1110" s="246"/>
      <c r="R1110" s="233"/>
      <c r="S1110" s="234" t="e">
        <f>IF(C1110="",NA(),MATCH($B1110&amp;$C1110,'Smelter Reference List'!$J:$J,0))</f>
        <v>#N/A</v>
      </c>
      <c r="T1110" s="235"/>
      <c r="U1110" s="235">
        <f t="shared" ca="1" si="34"/>
        <v>0</v>
      </c>
      <c r="V1110" s="235"/>
      <c r="W1110" s="235"/>
      <c r="Y1110" s="228" t="str">
        <f t="shared" si="35"/>
        <v/>
      </c>
    </row>
    <row r="1111" spans="1:25" s="228" customFormat="1" ht="20.399999999999999">
      <c r="A1111" s="257"/>
      <c r="B1111" s="232" t="str">
        <f>IF(LEN(A1111)=0,"",INDEX('Smelter Reference List'!$A:$A,MATCH($A1111,'Smelter Reference List'!$E:$E,0)))</f>
        <v/>
      </c>
      <c r="C1111" s="297" t="str">
        <f>IF(LEN(A1111)=0,"",INDEX('Smelter Reference List'!$C:$C,MATCH($A1111,'Smelter Reference List'!$E:$E,0)))</f>
        <v/>
      </c>
      <c r="D1111" s="161" t="str">
        <f ca="1">IF(ISERROR($S1111),"",OFFSET('Smelter Reference List'!$C$4,$S1111-4,0)&amp;"")</f>
        <v/>
      </c>
      <c r="E1111" s="161" t="str">
        <f ca="1">IF(ISERROR($S1111),"",OFFSET('Smelter Reference List'!$D$4,$S1111-4,0)&amp;"")</f>
        <v/>
      </c>
      <c r="F1111" s="161" t="str">
        <f ca="1">IF(ISERROR($S1111),"",OFFSET('Smelter Reference List'!$E$4,$S1111-4,0))</f>
        <v/>
      </c>
      <c r="G1111" s="161" t="str">
        <f ca="1">IF(C1111=$U$4,"Enter smelter details", IF(ISERROR($S1111),"",OFFSET('Smelter Reference List'!$F$4,$S1111-4,0)))</f>
        <v/>
      </c>
      <c r="H1111" s="247" t="str">
        <f ca="1">IF(ISERROR($S1111),"",OFFSET('Smelter Reference List'!$G$4,$S1111-4,0))</f>
        <v/>
      </c>
      <c r="I1111" s="248" t="str">
        <f ca="1">IF(ISERROR($S1111),"",OFFSET('Smelter Reference List'!$H$4,$S1111-4,0))</f>
        <v/>
      </c>
      <c r="J1111" s="248" t="str">
        <f ca="1">IF(ISERROR($S1111),"",OFFSET('Smelter Reference List'!$I$4,$S1111-4,0))</f>
        <v/>
      </c>
      <c r="K1111" s="245"/>
      <c r="L1111" s="245"/>
      <c r="M1111" s="245"/>
      <c r="N1111" s="245"/>
      <c r="O1111" s="245"/>
      <c r="P1111" s="245"/>
      <c r="Q1111" s="246"/>
      <c r="R1111" s="233"/>
      <c r="S1111" s="234" t="e">
        <f>IF(C1111="",NA(),MATCH($B1111&amp;$C1111,'Smelter Reference List'!$J:$J,0))</f>
        <v>#N/A</v>
      </c>
      <c r="T1111" s="235"/>
      <c r="U1111" s="235">
        <f t="shared" ca="1" si="34"/>
        <v>0</v>
      </c>
      <c r="V1111" s="235"/>
      <c r="W1111" s="235"/>
      <c r="Y1111" s="228" t="str">
        <f t="shared" si="35"/>
        <v/>
      </c>
    </row>
    <row r="1112" spans="1:25" s="228" customFormat="1" ht="20.399999999999999">
      <c r="A1112" s="257"/>
      <c r="B1112" s="232" t="str">
        <f>IF(LEN(A1112)=0,"",INDEX('Smelter Reference List'!$A:$A,MATCH($A1112,'Smelter Reference List'!$E:$E,0)))</f>
        <v/>
      </c>
      <c r="C1112" s="297" t="str">
        <f>IF(LEN(A1112)=0,"",INDEX('Smelter Reference List'!$C:$C,MATCH($A1112,'Smelter Reference List'!$E:$E,0)))</f>
        <v/>
      </c>
      <c r="D1112" s="161" t="str">
        <f ca="1">IF(ISERROR($S1112),"",OFFSET('Smelter Reference List'!$C$4,$S1112-4,0)&amp;"")</f>
        <v/>
      </c>
      <c r="E1112" s="161" t="str">
        <f ca="1">IF(ISERROR($S1112),"",OFFSET('Smelter Reference List'!$D$4,$S1112-4,0)&amp;"")</f>
        <v/>
      </c>
      <c r="F1112" s="161" t="str">
        <f ca="1">IF(ISERROR($S1112),"",OFFSET('Smelter Reference List'!$E$4,$S1112-4,0))</f>
        <v/>
      </c>
      <c r="G1112" s="161" t="str">
        <f ca="1">IF(C1112=$U$4,"Enter smelter details", IF(ISERROR($S1112),"",OFFSET('Smelter Reference List'!$F$4,$S1112-4,0)))</f>
        <v/>
      </c>
      <c r="H1112" s="247" t="str">
        <f ca="1">IF(ISERROR($S1112),"",OFFSET('Smelter Reference List'!$G$4,$S1112-4,0))</f>
        <v/>
      </c>
      <c r="I1112" s="248" t="str">
        <f ca="1">IF(ISERROR($S1112),"",OFFSET('Smelter Reference List'!$H$4,$S1112-4,0))</f>
        <v/>
      </c>
      <c r="J1112" s="248" t="str">
        <f ca="1">IF(ISERROR($S1112),"",OFFSET('Smelter Reference List'!$I$4,$S1112-4,0))</f>
        <v/>
      </c>
      <c r="K1112" s="245"/>
      <c r="L1112" s="245"/>
      <c r="M1112" s="245"/>
      <c r="N1112" s="245"/>
      <c r="O1112" s="245"/>
      <c r="P1112" s="245"/>
      <c r="Q1112" s="246"/>
      <c r="R1112" s="233"/>
      <c r="S1112" s="234" t="e">
        <f>IF(C1112="",NA(),MATCH($B1112&amp;$C1112,'Smelter Reference List'!$J:$J,0))</f>
        <v>#N/A</v>
      </c>
      <c r="T1112" s="235"/>
      <c r="U1112" s="235">
        <f t="shared" ca="1" si="34"/>
        <v>0</v>
      </c>
      <c r="V1112" s="235"/>
      <c r="W1112" s="235"/>
      <c r="Y1112" s="228" t="str">
        <f t="shared" si="35"/>
        <v/>
      </c>
    </row>
    <row r="1113" spans="1:25" s="228" customFormat="1" ht="20.399999999999999">
      <c r="A1113" s="257"/>
      <c r="B1113" s="232" t="str">
        <f>IF(LEN(A1113)=0,"",INDEX('Smelter Reference List'!$A:$A,MATCH($A1113,'Smelter Reference List'!$E:$E,0)))</f>
        <v/>
      </c>
      <c r="C1113" s="297" t="str">
        <f>IF(LEN(A1113)=0,"",INDEX('Smelter Reference List'!$C:$C,MATCH($A1113,'Smelter Reference List'!$E:$E,0)))</f>
        <v/>
      </c>
      <c r="D1113" s="161" t="str">
        <f ca="1">IF(ISERROR($S1113),"",OFFSET('Smelter Reference List'!$C$4,$S1113-4,0)&amp;"")</f>
        <v/>
      </c>
      <c r="E1113" s="161" t="str">
        <f ca="1">IF(ISERROR($S1113),"",OFFSET('Smelter Reference List'!$D$4,$S1113-4,0)&amp;"")</f>
        <v/>
      </c>
      <c r="F1113" s="161" t="str">
        <f ca="1">IF(ISERROR($S1113),"",OFFSET('Smelter Reference List'!$E$4,$S1113-4,0))</f>
        <v/>
      </c>
      <c r="G1113" s="161" t="str">
        <f ca="1">IF(C1113=$U$4,"Enter smelter details", IF(ISERROR($S1113),"",OFFSET('Smelter Reference List'!$F$4,$S1113-4,0)))</f>
        <v/>
      </c>
      <c r="H1113" s="247" t="str">
        <f ca="1">IF(ISERROR($S1113),"",OFFSET('Smelter Reference List'!$G$4,$S1113-4,0))</f>
        <v/>
      </c>
      <c r="I1113" s="248" t="str">
        <f ca="1">IF(ISERROR($S1113),"",OFFSET('Smelter Reference List'!$H$4,$S1113-4,0))</f>
        <v/>
      </c>
      <c r="J1113" s="248" t="str">
        <f ca="1">IF(ISERROR($S1113),"",OFFSET('Smelter Reference List'!$I$4,$S1113-4,0))</f>
        <v/>
      </c>
      <c r="K1113" s="245"/>
      <c r="L1113" s="245"/>
      <c r="M1113" s="245"/>
      <c r="N1113" s="245"/>
      <c r="O1113" s="245"/>
      <c r="P1113" s="245"/>
      <c r="Q1113" s="246"/>
      <c r="R1113" s="233"/>
      <c r="S1113" s="234" t="e">
        <f>IF(C1113="",NA(),MATCH($B1113&amp;$C1113,'Smelter Reference List'!$J:$J,0))</f>
        <v>#N/A</v>
      </c>
      <c r="T1113" s="235"/>
      <c r="U1113" s="235">
        <f t="shared" ca="1" si="34"/>
        <v>0</v>
      </c>
      <c r="V1113" s="235"/>
      <c r="W1113" s="235"/>
      <c r="Y1113" s="228" t="str">
        <f t="shared" si="35"/>
        <v/>
      </c>
    </row>
    <row r="1114" spans="1:25" s="228" customFormat="1" ht="20.399999999999999">
      <c r="A1114" s="257"/>
      <c r="B1114" s="232" t="str">
        <f>IF(LEN(A1114)=0,"",INDEX('Smelter Reference List'!$A:$A,MATCH($A1114,'Smelter Reference List'!$E:$E,0)))</f>
        <v/>
      </c>
      <c r="C1114" s="297" t="str">
        <f>IF(LEN(A1114)=0,"",INDEX('Smelter Reference List'!$C:$C,MATCH($A1114,'Smelter Reference List'!$E:$E,0)))</f>
        <v/>
      </c>
      <c r="D1114" s="161" t="str">
        <f ca="1">IF(ISERROR($S1114),"",OFFSET('Smelter Reference List'!$C$4,$S1114-4,0)&amp;"")</f>
        <v/>
      </c>
      <c r="E1114" s="161" t="str">
        <f ca="1">IF(ISERROR($S1114),"",OFFSET('Smelter Reference List'!$D$4,$S1114-4,0)&amp;"")</f>
        <v/>
      </c>
      <c r="F1114" s="161" t="str">
        <f ca="1">IF(ISERROR($S1114),"",OFFSET('Smelter Reference List'!$E$4,$S1114-4,0))</f>
        <v/>
      </c>
      <c r="G1114" s="161" t="str">
        <f ca="1">IF(C1114=$U$4,"Enter smelter details", IF(ISERROR($S1114),"",OFFSET('Smelter Reference List'!$F$4,$S1114-4,0)))</f>
        <v/>
      </c>
      <c r="H1114" s="247" t="str">
        <f ca="1">IF(ISERROR($S1114),"",OFFSET('Smelter Reference List'!$G$4,$S1114-4,0))</f>
        <v/>
      </c>
      <c r="I1114" s="248" t="str">
        <f ca="1">IF(ISERROR($S1114),"",OFFSET('Smelter Reference List'!$H$4,$S1114-4,0))</f>
        <v/>
      </c>
      <c r="J1114" s="248" t="str">
        <f ca="1">IF(ISERROR($S1114),"",OFFSET('Smelter Reference List'!$I$4,$S1114-4,0))</f>
        <v/>
      </c>
      <c r="K1114" s="245"/>
      <c r="L1114" s="245"/>
      <c r="M1114" s="245"/>
      <c r="N1114" s="245"/>
      <c r="O1114" s="245"/>
      <c r="P1114" s="245"/>
      <c r="Q1114" s="246"/>
      <c r="R1114" s="233"/>
      <c r="S1114" s="234" t="e">
        <f>IF(C1114="",NA(),MATCH($B1114&amp;$C1114,'Smelter Reference List'!$J:$J,0))</f>
        <v>#N/A</v>
      </c>
      <c r="T1114" s="235"/>
      <c r="U1114" s="235">
        <f t="shared" ca="1" si="34"/>
        <v>0</v>
      </c>
      <c r="V1114" s="235"/>
      <c r="W1114" s="235"/>
      <c r="Y1114" s="228" t="str">
        <f t="shared" si="35"/>
        <v/>
      </c>
    </row>
    <row r="1115" spans="1:25" s="228" customFormat="1" ht="20.399999999999999">
      <c r="A1115" s="257"/>
      <c r="B1115" s="232" t="str">
        <f>IF(LEN(A1115)=0,"",INDEX('Smelter Reference List'!$A:$A,MATCH($A1115,'Smelter Reference List'!$E:$E,0)))</f>
        <v/>
      </c>
      <c r="C1115" s="297" t="str">
        <f>IF(LEN(A1115)=0,"",INDEX('Smelter Reference List'!$C:$C,MATCH($A1115,'Smelter Reference List'!$E:$E,0)))</f>
        <v/>
      </c>
      <c r="D1115" s="161" t="str">
        <f ca="1">IF(ISERROR($S1115),"",OFFSET('Smelter Reference List'!$C$4,$S1115-4,0)&amp;"")</f>
        <v/>
      </c>
      <c r="E1115" s="161" t="str">
        <f ca="1">IF(ISERROR($S1115),"",OFFSET('Smelter Reference List'!$D$4,$S1115-4,0)&amp;"")</f>
        <v/>
      </c>
      <c r="F1115" s="161" t="str">
        <f ca="1">IF(ISERROR($S1115),"",OFFSET('Smelter Reference List'!$E$4,$S1115-4,0))</f>
        <v/>
      </c>
      <c r="G1115" s="161" t="str">
        <f ca="1">IF(C1115=$U$4,"Enter smelter details", IF(ISERROR($S1115),"",OFFSET('Smelter Reference List'!$F$4,$S1115-4,0)))</f>
        <v/>
      </c>
      <c r="H1115" s="247" t="str">
        <f ca="1">IF(ISERROR($S1115),"",OFFSET('Smelter Reference List'!$G$4,$S1115-4,0))</f>
        <v/>
      </c>
      <c r="I1115" s="248" t="str">
        <f ca="1">IF(ISERROR($S1115),"",OFFSET('Smelter Reference List'!$H$4,$S1115-4,0))</f>
        <v/>
      </c>
      <c r="J1115" s="248" t="str">
        <f ca="1">IF(ISERROR($S1115),"",OFFSET('Smelter Reference List'!$I$4,$S1115-4,0))</f>
        <v/>
      </c>
      <c r="K1115" s="245"/>
      <c r="L1115" s="245"/>
      <c r="M1115" s="245"/>
      <c r="N1115" s="245"/>
      <c r="O1115" s="245"/>
      <c r="P1115" s="245"/>
      <c r="Q1115" s="246"/>
      <c r="R1115" s="233"/>
      <c r="S1115" s="234" t="e">
        <f>IF(C1115="",NA(),MATCH($B1115&amp;$C1115,'Smelter Reference List'!$J:$J,0))</f>
        <v>#N/A</v>
      </c>
      <c r="T1115" s="235"/>
      <c r="U1115" s="235">
        <f t="shared" ca="1" si="34"/>
        <v>0</v>
      </c>
      <c r="V1115" s="235"/>
      <c r="W1115" s="235"/>
      <c r="Y1115" s="228" t="str">
        <f t="shared" si="35"/>
        <v/>
      </c>
    </row>
    <row r="1116" spans="1:25" s="228" customFormat="1" ht="20.399999999999999">
      <c r="A1116" s="257"/>
      <c r="B1116" s="232" t="str">
        <f>IF(LEN(A1116)=0,"",INDEX('Smelter Reference List'!$A:$A,MATCH($A1116,'Smelter Reference List'!$E:$E,0)))</f>
        <v/>
      </c>
      <c r="C1116" s="297" t="str">
        <f>IF(LEN(A1116)=0,"",INDEX('Smelter Reference List'!$C:$C,MATCH($A1116,'Smelter Reference List'!$E:$E,0)))</f>
        <v/>
      </c>
      <c r="D1116" s="161" t="str">
        <f ca="1">IF(ISERROR($S1116),"",OFFSET('Smelter Reference List'!$C$4,$S1116-4,0)&amp;"")</f>
        <v/>
      </c>
      <c r="E1116" s="161" t="str">
        <f ca="1">IF(ISERROR($S1116),"",OFFSET('Smelter Reference List'!$D$4,$S1116-4,0)&amp;"")</f>
        <v/>
      </c>
      <c r="F1116" s="161" t="str">
        <f ca="1">IF(ISERROR($S1116),"",OFFSET('Smelter Reference List'!$E$4,$S1116-4,0))</f>
        <v/>
      </c>
      <c r="G1116" s="161" t="str">
        <f ca="1">IF(C1116=$U$4,"Enter smelter details", IF(ISERROR($S1116),"",OFFSET('Smelter Reference List'!$F$4,$S1116-4,0)))</f>
        <v/>
      </c>
      <c r="H1116" s="247" t="str">
        <f ca="1">IF(ISERROR($S1116),"",OFFSET('Smelter Reference List'!$G$4,$S1116-4,0))</f>
        <v/>
      </c>
      <c r="I1116" s="248" t="str">
        <f ca="1">IF(ISERROR($S1116),"",OFFSET('Smelter Reference List'!$H$4,$S1116-4,0))</f>
        <v/>
      </c>
      <c r="J1116" s="248" t="str">
        <f ca="1">IF(ISERROR($S1116),"",OFFSET('Smelter Reference List'!$I$4,$S1116-4,0))</f>
        <v/>
      </c>
      <c r="K1116" s="245"/>
      <c r="L1116" s="245"/>
      <c r="M1116" s="245"/>
      <c r="N1116" s="245"/>
      <c r="O1116" s="245"/>
      <c r="P1116" s="245"/>
      <c r="Q1116" s="246"/>
      <c r="R1116" s="233"/>
      <c r="S1116" s="234" t="e">
        <f>IF(C1116="",NA(),MATCH($B1116&amp;$C1116,'Smelter Reference List'!$J:$J,0))</f>
        <v>#N/A</v>
      </c>
      <c r="T1116" s="235"/>
      <c r="U1116" s="235">
        <f t="shared" ca="1" si="34"/>
        <v>0</v>
      </c>
      <c r="V1116" s="235"/>
      <c r="W1116" s="235"/>
      <c r="Y1116" s="228" t="str">
        <f t="shared" si="35"/>
        <v/>
      </c>
    </row>
    <row r="1117" spans="1:25" s="228" customFormat="1" ht="20.399999999999999">
      <c r="A1117" s="257"/>
      <c r="B1117" s="232" t="str">
        <f>IF(LEN(A1117)=0,"",INDEX('Smelter Reference List'!$A:$A,MATCH($A1117,'Smelter Reference List'!$E:$E,0)))</f>
        <v/>
      </c>
      <c r="C1117" s="297" t="str">
        <f>IF(LEN(A1117)=0,"",INDEX('Smelter Reference List'!$C:$C,MATCH($A1117,'Smelter Reference List'!$E:$E,0)))</f>
        <v/>
      </c>
      <c r="D1117" s="161" t="str">
        <f ca="1">IF(ISERROR($S1117),"",OFFSET('Smelter Reference List'!$C$4,$S1117-4,0)&amp;"")</f>
        <v/>
      </c>
      <c r="E1117" s="161" t="str">
        <f ca="1">IF(ISERROR($S1117),"",OFFSET('Smelter Reference List'!$D$4,$S1117-4,0)&amp;"")</f>
        <v/>
      </c>
      <c r="F1117" s="161" t="str">
        <f ca="1">IF(ISERROR($S1117),"",OFFSET('Smelter Reference List'!$E$4,$S1117-4,0))</f>
        <v/>
      </c>
      <c r="G1117" s="161" t="str">
        <f ca="1">IF(C1117=$U$4,"Enter smelter details", IF(ISERROR($S1117),"",OFFSET('Smelter Reference List'!$F$4,$S1117-4,0)))</f>
        <v/>
      </c>
      <c r="H1117" s="247" t="str">
        <f ca="1">IF(ISERROR($S1117),"",OFFSET('Smelter Reference List'!$G$4,$S1117-4,0))</f>
        <v/>
      </c>
      <c r="I1117" s="248" t="str">
        <f ca="1">IF(ISERROR($S1117),"",OFFSET('Smelter Reference List'!$H$4,$S1117-4,0))</f>
        <v/>
      </c>
      <c r="J1117" s="248" t="str">
        <f ca="1">IF(ISERROR($S1117),"",OFFSET('Smelter Reference List'!$I$4,$S1117-4,0))</f>
        <v/>
      </c>
      <c r="K1117" s="245"/>
      <c r="L1117" s="245"/>
      <c r="M1117" s="245"/>
      <c r="N1117" s="245"/>
      <c r="O1117" s="245"/>
      <c r="P1117" s="245"/>
      <c r="Q1117" s="246"/>
      <c r="R1117" s="233"/>
      <c r="S1117" s="234" t="e">
        <f>IF(C1117="",NA(),MATCH($B1117&amp;$C1117,'Smelter Reference List'!$J:$J,0))</f>
        <v>#N/A</v>
      </c>
      <c r="T1117" s="235"/>
      <c r="U1117" s="235">
        <f t="shared" ca="1" si="34"/>
        <v>0</v>
      </c>
      <c r="V1117" s="235"/>
      <c r="W1117" s="235"/>
      <c r="Y1117" s="228" t="str">
        <f t="shared" si="35"/>
        <v/>
      </c>
    </row>
    <row r="1118" spans="1:25" s="228" customFormat="1" ht="20.399999999999999">
      <c r="A1118" s="257"/>
      <c r="B1118" s="232" t="str">
        <f>IF(LEN(A1118)=0,"",INDEX('Smelter Reference List'!$A:$A,MATCH($A1118,'Smelter Reference List'!$E:$E,0)))</f>
        <v/>
      </c>
      <c r="C1118" s="297" t="str">
        <f>IF(LEN(A1118)=0,"",INDEX('Smelter Reference List'!$C:$C,MATCH($A1118,'Smelter Reference List'!$E:$E,0)))</f>
        <v/>
      </c>
      <c r="D1118" s="161" t="str">
        <f ca="1">IF(ISERROR($S1118),"",OFFSET('Smelter Reference List'!$C$4,$S1118-4,0)&amp;"")</f>
        <v/>
      </c>
      <c r="E1118" s="161" t="str">
        <f ca="1">IF(ISERROR($S1118),"",OFFSET('Smelter Reference List'!$D$4,$S1118-4,0)&amp;"")</f>
        <v/>
      </c>
      <c r="F1118" s="161" t="str">
        <f ca="1">IF(ISERROR($S1118),"",OFFSET('Smelter Reference List'!$E$4,$S1118-4,0))</f>
        <v/>
      </c>
      <c r="G1118" s="161" t="str">
        <f ca="1">IF(C1118=$U$4,"Enter smelter details", IF(ISERROR($S1118),"",OFFSET('Smelter Reference List'!$F$4,$S1118-4,0)))</f>
        <v/>
      </c>
      <c r="H1118" s="247" t="str">
        <f ca="1">IF(ISERROR($S1118),"",OFFSET('Smelter Reference List'!$G$4,$S1118-4,0))</f>
        <v/>
      </c>
      <c r="I1118" s="248" t="str">
        <f ca="1">IF(ISERROR($S1118),"",OFFSET('Smelter Reference List'!$H$4,$S1118-4,0))</f>
        <v/>
      </c>
      <c r="J1118" s="248" t="str">
        <f ca="1">IF(ISERROR($S1118),"",OFFSET('Smelter Reference List'!$I$4,$S1118-4,0))</f>
        <v/>
      </c>
      <c r="K1118" s="245"/>
      <c r="L1118" s="245"/>
      <c r="M1118" s="245"/>
      <c r="N1118" s="245"/>
      <c r="O1118" s="245"/>
      <c r="P1118" s="245"/>
      <c r="Q1118" s="246"/>
      <c r="R1118" s="233"/>
      <c r="S1118" s="234" t="e">
        <f>IF(C1118="",NA(),MATCH($B1118&amp;$C1118,'Smelter Reference List'!$J:$J,0))</f>
        <v>#N/A</v>
      </c>
      <c r="T1118" s="235"/>
      <c r="U1118" s="235">
        <f t="shared" ca="1" si="34"/>
        <v>0</v>
      </c>
      <c r="V1118" s="235"/>
      <c r="W1118" s="235"/>
      <c r="Y1118" s="228" t="str">
        <f t="shared" si="35"/>
        <v/>
      </c>
    </row>
    <row r="1119" spans="1:25" s="228" customFormat="1" ht="20.399999999999999">
      <c r="A1119" s="257"/>
      <c r="B1119" s="232" t="str">
        <f>IF(LEN(A1119)=0,"",INDEX('Smelter Reference List'!$A:$A,MATCH($A1119,'Smelter Reference List'!$E:$E,0)))</f>
        <v/>
      </c>
      <c r="C1119" s="297" t="str">
        <f>IF(LEN(A1119)=0,"",INDEX('Smelter Reference List'!$C:$C,MATCH($A1119,'Smelter Reference List'!$E:$E,0)))</f>
        <v/>
      </c>
      <c r="D1119" s="161" t="str">
        <f ca="1">IF(ISERROR($S1119),"",OFFSET('Smelter Reference List'!$C$4,$S1119-4,0)&amp;"")</f>
        <v/>
      </c>
      <c r="E1119" s="161" t="str">
        <f ca="1">IF(ISERROR($S1119),"",OFFSET('Smelter Reference List'!$D$4,$S1119-4,0)&amp;"")</f>
        <v/>
      </c>
      <c r="F1119" s="161" t="str">
        <f ca="1">IF(ISERROR($S1119),"",OFFSET('Smelter Reference List'!$E$4,$S1119-4,0))</f>
        <v/>
      </c>
      <c r="G1119" s="161" t="str">
        <f ca="1">IF(C1119=$U$4,"Enter smelter details", IF(ISERROR($S1119),"",OFFSET('Smelter Reference List'!$F$4,$S1119-4,0)))</f>
        <v/>
      </c>
      <c r="H1119" s="247" t="str">
        <f ca="1">IF(ISERROR($S1119),"",OFFSET('Smelter Reference List'!$G$4,$S1119-4,0))</f>
        <v/>
      </c>
      <c r="I1119" s="248" t="str">
        <f ca="1">IF(ISERROR($S1119),"",OFFSET('Smelter Reference List'!$H$4,$S1119-4,0))</f>
        <v/>
      </c>
      <c r="J1119" s="248" t="str">
        <f ca="1">IF(ISERROR($S1119),"",OFFSET('Smelter Reference List'!$I$4,$S1119-4,0))</f>
        <v/>
      </c>
      <c r="K1119" s="245"/>
      <c r="L1119" s="245"/>
      <c r="M1119" s="245"/>
      <c r="N1119" s="245"/>
      <c r="O1119" s="245"/>
      <c r="P1119" s="245"/>
      <c r="Q1119" s="246"/>
      <c r="R1119" s="233"/>
      <c r="S1119" s="234" t="e">
        <f>IF(C1119="",NA(),MATCH($B1119&amp;$C1119,'Smelter Reference List'!$J:$J,0))</f>
        <v>#N/A</v>
      </c>
      <c r="T1119" s="235"/>
      <c r="U1119" s="235">
        <f t="shared" ca="1" si="34"/>
        <v>0</v>
      </c>
      <c r="V1119" s="235"/>
      <c r="W1119" s="235"/>
      <c r="Y1119" s="228" t="str">
        <f t="shared" si="35"/>
        <v/>
      </c>
    </row>
    <row r="1120" spans="1:25" s="228" customFormat="1" ht="20.399999999999999">
      <c r="A1120" s="257"/>
      <c r="B1120" s="232" t="str">
        <f>IF(LEN(A1120)=0,"",INDEX('Smelter Reference List'!$A:$A,MATCH($A1120,'Smelter Reference List'!$E:$E,0)))</f>
        <v/>
      </c>
      <c r="C1120" s="297" t="str">
        <f>IF(LEN(A1120)=0,"",INDEX('Smelter Reference List'!$C:$C,MATCH($A1120,'Smelter Reference List'!$E:$E,0)))</f>
        <v/>
      </c>
      <c r="D1120" s="161" t="str">
        <f ca="1">IF(ISERROR($S1120),"",OFFSET('Smelter Reference List'!$C$4,$S1120-4,0)&amp;"")</f>
        <v/>
      </c>
      <c r="E1120" s="161" t="str">
        <f ca="1">IF(ISERROR($S1120),"",OFFSET('Smelter Reference List'!$D$4,$S1120-4,0)&amp;"")</f>
        <v/>
      </c>
      <c r="F1120" s="161" t="str">
        <f ca="1">IF(ISERROR($S1120),"",OFFSET('Smelter Reference List'!$E$4,$S1120-4,0))</f>
        <v/>
      </c>
      <c r="G1120" s="161" t="str">
        <f ca="1">IF(C1120=$U$4,"Enter smelter details", IF(ISERROR($S1120),"",OFFSET('Smelter Reference List'!$F$4,$S1120-4,0)))</f>
        <v/>
      </c>
      <c r="H1120" s="247" t="str">
        <f ca="1">IF(ISERROR($S1120),"",OFFSET('Smelter Reference List'!$G$4,$S1120-4,0))</f>
        <v/>
      </c>
      <c r="I1120" s="248" t="str">
        <f ca="1">IF(ISERROR($S1120),"",OFFSET('Smelter Reference List'!$H$4,$S1120-4,0))</f>
        <v/>
      </c>
      <c r="J1120" s="248" t="str">
        <f ca="1">IF(ISERROR($S1120),"",OFFSET('Smelter Reference List'!$I$4,$S1120-4,0))</f>
        <v/>
      </c>
      <c r="K1120" s="245"/>
      <c r="L1120" s="245"/>
      <c r="M1120" s="245"/>
      <c r="N1120" s="245"/>
      <c r="O1120" s="245"/>
      <c r="P1120" s="245"/>
      <c r="Q1120" s="246"/>
      <c r="R1120" s="233"/>
      <c r="S1120" s="234" t="e">
        <f>IF(C1120="",NA(),MATCH($B1120&amp;$C1120,'Smelter Reference List'!$J:$J,0))</f>
        <v>#N/A</v>
      </c>
      <c r="T1120" s="235"/>
      <c r="U1120" s="235">
        <f t="shared" ca="1" si="34"/>
        <v>0</v>
      </c>
      <c r="V1120" s="235"/>
      <c r="W1120" s="235"/>
      <c r="Y1120" s="228" t="str">
        <f t="shared" si="35"/>
        <v/>
      </c>
    </row>
    <row r="1121" spans="1:25" s="228" customFormat="1" ht="20.399999999999999">
      <c r="A1121" s="257"/>
      <c r="B1121" s="232" t="str">
        <f>IF(LEN(A1121)=0,"",INDEX('Smelter Reference List'!$A:$A,MATCH($A1121,'Smelter Reference List'!$E:$E,0)))</f>
        <v/>
      </c>
      <c r="C1121" s="297" t="str">
        <f>IF(LEN(A1121)=0,"",INDEX('Smelter Reference List'!$C:$C,MATCH($A1121,'Smelter Reference List'!$E:$E,0)))</f>
        <v/>
      </c>
      <c r="D1121" s="161" t="str">
        <f ca="1">IF(ISERROR($S1121),"",OFFSET('Smelter Reference List'!$C$4,$S1121-4,0)&amp;"")</f>
        <v/>
      </c>
      <c r="E1121" s="161" t="str">
        <f ca="1">IF(ISERROR($S1121),"",OFFSET('Smelter Reference List'!$D$4,$S1121-4,0)&amp;"")</f>
        <v/>
      </c>
      <c r="F1121" s="161" t="str">
        <f ca="1">IF(ISERROR($S1121),"",OFFSET('Smelter Reference List'!$E$4,$S1121-4,0))</f>
        <v/>
      </c>
      <c r="G1121" s="161" t="str">
        <f ca="1">IF(C1121=$U$4,"Enter smelter details", IF(ISERROR($S1121),"",OFFSET('Smelter Reference List'!$F$4,$S1121-4,0)))</f>
        <v/>
      </c>
      <c r="H1121" s="247" t="str">
        <f ca="1">IF(ISERROR($S1121),"",OFFSET('Smelter Reference List'!$G$4,$S1121-4,0))</f>
        <v/>
      </c>
      <c r="I1121" s="248" t="str">
        <f ca="1">IF(ISERROR($S1121),"",OFFSET('Smelter Reference List'!$H$4,$S1121-4,0))</f>
        <v/>
      </c>
      <c r="J1121" s="248" t="str">
        <f ca="1">IF(ISERROR($S1121),"",OFFSET('Smelter Reference List'!$I$4,$S1121-4,0))</f>
        <v/>
      </c>
      <c r="K1121" s="245"/>
      <c r="L1121" s="245"/>
      <c r="M1121" s="245"/>
      <c r="N1121" s="245"/>
      <c r="O1121" s="245"/>
      <c r="P1121" s="245"/>
      <c r="Q1121" s="246"/>
      <c r="R1121" s="233"/>
      <c r="S1121" s="234" t="e">
        <f>IF(C1121="",NA(),MATCH($B1121&amp;$C1121,'Smelter Reference List'!$J:$J,0))</f>
        <v>#N/A</v>
      </c>
      <c r="T1121" s="235"/>
      <c r="U1121" s="235">
        <f t="shared" ca="1" si="34"/>
        <v>0</v>
      </c>
      <c r="V1121" s="235"/>
      <c r="W1121" s="235"/>
      <c r="Y1121" s="228" t="str">
        <f t="shared" si="35"/>
        <v/>
      </c>
    </row>
    <row r="1122" spans="1:25" s="228" customFormat="1" ht="20.399999999999999">
      <c r="A1122" s="257"/>
      <c r="B1122" s="232" t="str">
        <f>IF(LEN(A1122)=0,"",INDEX('Smelter Reference List'!$A:$A,MATCH($A1122,'Smelter Reference List'!$E:$E,0)))</f>
        <v/>
      </c>
      <c r="C1122" s="297" t="str">
        <f>IF(LEN(A1122)=0,"",INDEX('Smelter Reference List'!$C:$C,MATCH($A1122,'Smelter Reference List'!$E:$E,0)))</f>
        <v/>
      </c>
      <c r="D1122" s="161" t="str">
        <f ca="1">IF(ISERROR($S1122),"",OFFSET('Smelter Reference List'!$C$4,$S1122-4,0)&amp;"")</f>
        <v/>
      </c>
      <c r="E1122" s="161" t="str">
        <f ca="1">IF(ISERROR($S1122),"",OFFSET('Smelter Reference List'!$D$4,$S1122-4,0)&amp;"")</f>
        <v/>
      </c>
      <c r="F1122" s="161" t="str">
        <f ca="1">IF(ISERROR($S1122),"",OFFSET('Smelter Reference List'!$E$4,$S1122-4,0))</f>
        <v/>
      </c>
      <c r="G1122" s="161" t="str">
        <f ca="1">IF(C1122=$U$4,"Enter smelter details", IF(ISERROR($S1122),"",OFFSET('Smelter Reference List'!$F$4,$S1122-4,0)))</f>
        <v/>
      </c>
      <c r="H1122" s="247" t="str">
        <f ca="1">IF(ISERROR($S1122),"",OFFSET('Smelter Reference List'!$G$4,$S1122-4,0))</f>
        <v/>
      </c>
      <c r="I1122" s="248" t="str">
        <f ca="1">IF(ISERROR($S1122),"",OFFSET('Smelter Reference List'!$H$4,$S1122-4,0))</f>
        <v/>
      </c>
      <c r="J1122" s="248" t="str">
        <f ca="1">IF(ISERROR($S1122),"",OFFSET('Smelter Reference List'!$I$4,$S1122-4,0))</f>
        <v/>
      </c>
      <c r="K1122" s="245"/>
      <c r="L1122" s="245"/>
      <c r="M1122" s="245"/>
      <c r="N1122" s="245"/>
      <c r="O1122" s="245"/>
      <c r="P1122" s="245"/>
      <c r="Q1122" s="246"/>
      <c r="R1122" s="233"/>
      <c r="S1122" s="234" t="e">
        <f>IF(C1122="",NA(),MATCH($B1122&amp;$C1122,'Smelter Reference List'!$J:$J,0))</f>
        <v>#N/A</v>
      </c>
      <c r="T1122" s="235"/>
      <c r="U1122" s="235">
        <f t="shared" ca="1" si="34"/>
        <v>0</v>
      </c>
      <c r="V1122" s="235"/>
      <c r="W1122" s="235"/>
      <c r="Y1122" s="228" t="str">
        <f t="shared" si="35"/>
        <v/>
      </c>
    </row>
    <row r="1123" spans="1:25" s="228" customFormat="1" ht="20.399999999999999">
      <c r="A1123" s="257"/>
      <c r="B1123" s="232" t="str">
        <f>IF(LEN(A1123)=0,"",INDEX('Smelter Reference List'!$A:$A,MATCH($A1123,'Smelter Reference List'!$E:$E,0)))</f>
        <v/>
      </c>
      <c r="C1123" s="297" t="str">
        <f>IF(LEN(A1123)=0,"",INDEX('Smelter Reference List'!$C:$C,MATCH($A1123,'Smelter Reference List'!$E:$E,0)))</f>
        <v/>
      </c>
      <c r="D1123" s="161" t="str">
        <f ca="1">IF(ISERROR($S1123),"",OFFSET('Smelter Reference List'!$C$4,$S1123-4,0)&amp;"")</f>
        <v/>
      </c>
      <c r="E1123" s="161" t="str">
        <f ca="1">IF(ISERROR($S1123),"",OFFSET('Smelter Reference List'!$D$4,$S1123-4,0)&amp;"")</f>
        <v/>
      </c>
      <c r="F1123" s="161" t="str">
        <f ca="1">IF(ISERROR($S1123),"",OFFSET('Smelter Reference List'!$E$4,$S1123-4,0))</f>
        <v/>
      </c>
      <c r="G1123" s="161" t="str">
        <f ca="1">IF(C1123=$U$4,"Enter smelter details", IF(ISERROR($S1123),"",OFFSET('Smelter Reference List'!$F$4,$S1123-4,0)))</f>
        <v/>
      </c>
      <c r="H1123" s="247" t="str">
        <f ca="1">IF(ISERROR($S1123),"",OFFSET('Smelter Reference List'!$G$4,$S1123-4,0))</f>
        <v/>
      </c>
      <c r="I1123" s="248" t="str">
        <f ca="1">IF(ISERROR($S1123),"",OFFSET('Smelter Reference List'!$H$4,$S1123-4,0))</f>
        <v/>
      </c>
      <c r="J1123" s="248" t="str">
        <f ca="1">IF(ISERROR($S1123),"",OFFSET('Smelter Reference List'!$I$4,$S1123-4,0))</f>
        <v/>
      </c>
      <c r="K1123" s="245"/>
      <c r="L1123" s="245"/>
      <c r="M1123" s="245"/>
      <c r="N1123" s="245"/>
      <c r="O1123" s="245"/>
      <c r="P1123" s="245"/>
      <c r="Q1123" s="246"/>
      <c r="R1123" s="233"/>
      <c r="S1123" s="234" t="e">
        <f>IF(C1123="",NA(),MATCH($B1123&amp;$C1123,'Smelter Reference List'!$J:$J,0))</f>
        <v>#N/A</v>
      </c>
      <c r="T1123" s="235"/>
      <c r="U1123" s="235">
        <f t="shared" ca="1" si="34"/>
        <v>0</v>
      </c>
      <c r="V1123" s="235"/>
      <c r="W1123" s="235"/>
      <c r="Y1123" s="228" t="str">
        <f t="shared" si="35"/>
        <v/>
      </c>
    </row>
    <row r="1124" spans="1:25" s="228" customFormat="1" ht="20.399999999999999">
      <c r="A1124" s="257"/>
      <c r="B1124" s="232" t="str">
        <f>IF(LEN(A1124)=0,"",INDEX('Smelter Reference List'!$A:$A,MATCH($A1124,'Smelter Reference List'!$E:$E,0)))</f>
        <v/>
      </c>
      <c r="C1124" s="297" t="str">
        <f>IF(LEN(A1124)=0,"",INDEX('Smelter Reference List'!$C:$C,MATCH($A1124,'Smelter Reference List'!$E:$E,0)))</f>
        <v/>
      </c>
      <c r="D1124" s="161" t="str">
        <f ca="1">IF(ISERROR($S1124),"",OFFSET('Smelter Reference List'!$C$4,$S1124-4,0)&amp;"")</f>
        <v/>
      </c>
      <c r="E1124" s="161" t="str">
        <f ca="1">IF(ISERROR($S1124),"",OFFSET('Smelter Reference List'!$D$4,$S1124-4,0)&amp;"")</f>
        <v/>
      </c>
      <c r="F1124" s="161" t="str">
        <f ca="1">IF(ISERROR($S1124),"",OFFSET('Smelter Reference List'!$E$4,$S1124-4,0))</f>
        <v/>
      </c>
      <c r="G1124" s="161" t="str">
        <f ca="1">IF(C1124=$U$4,"Enter smelter details", IF(ISERROR($S1124),"",OFFSET('Smelter Reference List'!$F$4,$S1124-4,0)))</f>
        <v/>
      </c>
      <c r="H1124" s="247" t="str">
        <f ca="1">IF(ISERROR($S1124),"",OFFSET('Smelter Reference List'!$G$4,$S1124-4,0))</f>
        <v/>
      </c>
      <c r="I1124" s="248" t="str">
        <f ca="1">IF(ISERROR($S1124),"",OFFSET('Smelter Reference List'!$H$4,$S1124-4,0))</f>
        <v/>
      </c>
      <c r="J1124" s="248" t="str">
        <f ca="1">IF(ISERROR($S1124),"",OFFSET('Smelter Reference List'!$I$4,$S1124-4,0))</f>
        <v/>
      </c>
      <c r="K1124" s="245"/>
      <c r="L1124" s="245"/>
      <c r="M1124" s="245"/>
      <c r="N1124" s="245"/>
      <c r="O1124" s="245"/>
      <c r="P1124" s="245"/>
      <c r="Q1124" s="246"/>
      <c r="R1124" s="233"/>
      <c r="S1124" s="234" t="e">
        <f>IF(C1124="",NA(),MATCH($B1124&amp;$C1124,'Smelter Reference List'!$J:$J,0))</f>
        <v>#N/A</v>
      </c>
      <c r="T1124" s="235"/>
      <c r="U1124" s="235">
        <f t="shared" ca="1" si="34"/>
        <v>0</v>
      </c>
      <c r="V1124" s="235"/>
      <c r="W1124" s="235"/>
      <c r="Y1124" s="228" t="str">
        <f t="shared" si="35"/>
        <v/>
      </c>
    </row>
    <row r="1125" spans="1:25" s="228" customFormat="1" ht="20.399999999999999">
      <c r="A1125" s="257"/>
      <c r="B1125" s="232" t="str">
        <f>IF(LEN(A1125)=0,"",INDEX('Smelter Reference List'!$A:$A,MATCH($A1125,'Smelter Reference List'!$E:$E,0)))</f>
        <v/>
      </c>
      <c r="C1125" s="297" t="str">
        <f>IF(LEN(A1125)=0,"",INDEX('Smelter Reference List'!$C:$C,MATCH($A1125,'Smelter Reference List'!$E:$E,0)))</f>
        <v/>
      </c>
      <c r="D1125" s="161" t="str">
        <f ca="1">IF(ISERROR($S1125),"",OFFSET('Smelter Reference List'!$C$4,$S1125-4,0)&amp;"")</f>
        <v/>
      </c>
      <c r="E1125" s="161" t="str">
        <f ca="1">IF(ISERROR($S1125),"",OFFSET('Smelter Reference List'!$D$4,$S1125-4,0)&amp;"")</f>
        <v/>
      </c>
      <c r="F1125" s="161" t="str">
        <f ca="1">IF(ISERROR($S1125),"",OFFSET('Smelter Reference List'!$E$4,$S1125-4,0))</f>
        <v/>
      </c>
      <c r="G1125" s="161" t="str">
        <f ca="1">IF(C1125=$U$4,"Enter smelter details", IF(ISERROR($S1125),"",OFFSET('Smelter Reference List'!$F$4,$S1125-4,0)))</f>
        <v/>
      </c>
      <c r="H1125" s="247" t="str">
        <f ca="1">IF(ISERROR($S1125),"",OFFSET('Smelter Reference List'!$G$4,$S1125-4,0))</f>
        <v/>
      </c>
      <c r="I1125" s="248" t="str">
        <f ca="1">IF(ISERROR($S1125),"",OFFSET('Smelter Reference List'!$H$4,$S1125-4,0))</f>
        <v/>
      </c>
      <c r="J1125" s="248" t="str">
        <f ca="1">IF(ISERROR($S1125),"",OFFSET('Smelter Reference List'!$I$4,$S1125-4,0))</f>
        <v/>
      </c>
      <c r="K1125" s="245"/>
      <c r="L1125" s="245"/>
      <c r="M1125" s="245"/>
      <c r="N1125" s="245"/>
      <c r="O1125" s="245"/>
      <c r="P1125" s="245"/>
      <c r="Q1125" s="246"/>
      <c r="R1125" s="233"/>
      <c r="S1125" s="234" t="e">
        <f>IF(C1125="",NA(),MATCH($B1125&amp;$C1125,'Smelter Reference List'!$J:$J,0))</f>
        <v>#N/A</v>
      </c>
      <c r="T1125" s="235"/>
      <c r="U1125" s="235">
        <f t="shared" ca="1" si="34"/>
        <v>0</v>
      </c>
      <c r="V1125" s="235"/>
      <c r="W1125" s="235"/>
      <c r="Y1125" s="228" t="str">
        <f t="shared" si="35"/>
        <v/>
      </c>
    </row>
    <row r="1126" spans="1:25" s="228" customFormat="1" ht="20.399999999999999">
      <c r="A1126" s="257"/>
      <c r="B1126" s="232" t="str">
        <f>IF(LEN(A1126)=0,"",INDEX('Smelter Reference List'!$A:$A,MATCH($A1126,'Smelter Reference List'!$E:$E,0)))</f>
        <v/>
      </c>
      <c r="C1126" s="297" t="str">
        <f>IF(LEN(A1126)=0,"",INDEX('Smelter Reference List'!$C:$C,MATCH($A1126,'Smelter Reference List'!$E:$E,0)))</f>
        <v/>
      </c>
      <c r="D1126" s="161" t="str">
        <f ca="1">IF(ISERROR($S1126),"",OFFSET('Smelter Reference List'!$C$4,$S1126-4,0)&amp;"")</f>
        <v/>
      </c>
      <c r="E1126" s="161" t="str">
        <f ca="1">IF(ISERROR($S1126),"",OFFSET('Smelter Reference List'!$D$4,$S1126-4,0)&amp;"")</f>
        <v/>
      </c>
      <c r="F1126" s="161" t="str">
        <f ca="1">IF(ISERROR($S1126),"",OFFSET('Smelter Reference List'!$E$4,$S1126-4,0))</f>
        <v/>
      </c>
      <c r="G1126" s="161" t="str">
        <f ca="1">IF(C1126=$U$4,"Enter smelter details", IF(ISERROR($S1126),"",OFFSET('Smelter Reference List'!$F$4,$S1126-4,0)))</f>
        <v/>
      </c>
      <c r="H1126" s="247" t="str">
        <f ca="1">IF(ISERROR($S1126),"",OFFSET('Smelter Reference List'!$G$4,$S1126-4,0))</f>
        <v/>
      </c>
      <c r="I1126" s="248" t="str">
        <f ca="1">IF(ISERROR($S1126),"",OFFSET('Smelter Reference List'!$H$4,$S1126-4,0))</f>
        <v/>
      </c>
      <c r="J1126" s="248" t="str">
        <f ca="1">IF(ISERROR($S1126),"",OFFSET('Smelter Reference List'!$I$4,$S1126-4,0))</f>
        <v/>
      </c>
      <c r="K1126" s="245"/>
      <c r="L1126" s="245"/>
      <c r="M1126" s="245"/>
      <c r="N1126" s="245"/>
      <c r="O1126" s="245"/>
      <c r="P1126" s="245"/>
      <c r="Q1126" s="246"/>
      <c r="R1126" s="233"/>
      <c r="S1126" s="234" t="e">
        <f>IF(C1126="",NA(),MATCH($B1126&amp;$C1126,'Smelter Reference List'!$J:$J,0))</f>
        <v>#N/A</v>
      </c>
      <c r="T1126" s="235"/>
      <c r="U1126" s="235">
        <f t="shared" ca="1" si="34"/>
        <v>0</v>
      </c>
      <c r="V1126" s="235"/>
      <c r="W1126" s="235"/>
      <c r="Y1126" s="228" t="str">
        <f t="shared" si="35"/>
        <v/>
      </c>
    </row>
    <row r="1127" spans="1:25" s="228" customFormat="1" ht="20.399999999999999">
      <c r="A1127" s="257"/>
      <c r="B1127" s="232" t="str">
        <f>IF(LEN(A1127)=0,"",INDEX('Smelter Reference List'!$A:$A,MATCH($A1127,'Smelter Reference List'!$E:$E,0)))</f>
        <v/>
      </c>
      <c r="C1127" s="297" t="str">
        <f>IF(LEN(A1127)=0,"",INDEX('Smelter Reference List'!$C:$C,MATCH($A1127,'Smelter Reference List'!$E:$E,0)))</f>
        <v/>
      </c>
      <c r="D1127" s="161" t="str">
        <f ca="1">IF(ISERROR($S1127),"",OFFSET('Smelter Reference List'!$C$4,$S1127-4,0)&amp;"")</f>
        <v/>
      </c>
      <c r="E1127" s="161" t="str">
        <f ca="1">IF(ISERROR($S1127),"",OFFSET('Smelter Reference List'!$D$4,$S1127-4,0)&amp;"")</f>
        <v/>
      </c>
      <c r="F1127" s="161" t="str">
        <f ca="1">IF(ISERROR($S1127),"",OFFSET('Smelter Reference List'!$E$4,$S1127-4,0))</f>
        <v/>
      </c>
      <c r="G1127" s="161" t="str">
        <f ca="1">IF(C1127=$U$4,"Enter smelter details", IF(ISERROR($S1127),"",OFFSET('Smelter Reference List'!$F$4,$S1127-4,0)))</f>
        <v/>
      </c>
      <c r="H1127" s="247" t="str">
        <f ca="1">IF(ISERROR($S1127),"",OFFSET('Smelter Reference List'!$G$4,$S1127-4,0))</f>
        <v/>
      </c>
      <c r="I1127" s="248" t="str">
        <f ca="1">IF(ISERROR($S1127),"",OFFSET('Smelter Reference List'!$H$4,$S1127-4,0))</f>
        <v/>
      </c>
      <c r="J1127" s="248" t="str">
        <f ca="1">IF(ISERROR($S1127),"",OFFSET('Smelter Reference List'!$I$4,$S1127-4,0))</f>
        <v/>
      </c>
      <c r="K1127" s="245"/>
      <c r="L1127" s="245"/>
      <c r="M1127" s="245"/>
      <c r="N1127" s="245"/>
      <c r="O1127" s="245"/>
      <c r="P1127" s="245"/>
      <c r="Q1127" s="246"/>
      <c r="R1127" s="233"/>
      <c r="S1127" s="234" t="e">
        <f>IF(C1127="",NA(),MATCH($B1127&amp;$C1127,'Smelter Reference List'!$J:$J,0))</f>
        <v>#N/A</v>
      </c>
      <c r="T1127" s="235"/>
      <c r="U1127" s="235">
        <f t="shared" ca="1" si="34"/>
        <v>0</v>
      </c>
      <c r="V1127" s="235"/>
      <c r="W1127" s="235"/>
      <c r="Y1127" s="228" t="str">
        <f t="shared" si="35"/>
        <v/>
      </c>
    </row>
    <row r="1128" spans="1:25" s="228" customFormat="1" ht="20.399999999999999">
      <c r="A1128" s="257"/>
      <c r="B1128" s="232" t="str">
        <f>IF(LEN(A1128)=0,"",INDEX('Smelter Reference List'!$A:$A,MATCH($A1128,'Smelter Reference List'!$E:$E,0)))</f>
        <v/>
      </c>
      <c r="C1128" s="297" t="str">
        <f>IF(LEN(A1128)=0,"",INDEX('Smelter Reference List'!$C:$C,MATCH($A1128,'Smelter Reference List'!$E:$E,0)))</f>
        <v/>
      </c>
      <c r="D1128" s="161" t="str">
        <f ca="1">IF(ISERROR($S1128),"",OFFSET('Smelter Reference List'!$C$4,$S1128-4,0)&amp;"")</f>
        <v/>
      </c>
      <c r="E1128" s="161" t="str">
        <f ca="1">IF(ISERROR($S1128),"",OFFSET('Smelter Reference List'!$D$4,$S1128-4,0)&amp;"")</f>
        <v/>
      </c>
      <c r="F1128" s="161" t="str">
        <f ca="1">IF(ISERROR($S1128),"",OFFSET('Smelter Reference List'!$E$4,$S1128-4,0))</f>
        <v/>
      </c>
      <c r="G1128" s="161" t="str">
        <f ca="1">IF(C1128=$U$4,"Enter smelter details", IF(ISERROR($S1128),"",OFFSET('Smelter Reference List'!$F$4,$S1128-4,0)))</f>
        <v/>
      </c>
      <c r="H1128" s="247" t="str">
        <f ca="1">IF(ISERROR($S1128),"",OFFSET('Smelter Reference List'!$G$4,$S1128-4,0))</f>
        <v/>
      </c>
      <c r="I1128" s="248" t="str">
        <f ca="1">IF(ISERROR($S1128),"",OFFSET('Smelter Reference List'!$H$4,$S1128-4,0))</f>
        <v/>
      </c>
      <c r="J1128" s="248" t="str">
        <f ca="1">IF(ISERROR($S1128),"",OFFSET('Smelter Reference List'!$I$4,$S1128-4,0))</f>
        <v/>
      </c>
      <c r="K1128" s="245"/>
      <c r="L1128" s="245"/>
      <c r="M1128" s="245"/>
      <c r="N1128" s="245"/>
      <c r="O1128" s="245"/>
      <c r="P1128" s="245"/>
      <c r="Q1128" s="246"/>
      <c r="R1128" s="233"/>
      <c r="S1128" s="234" t="e">
        <f>IF(C1128="",NA(),MATCH($B1128&amp;$C1128,'Smelter Reference List'!$J:$J,0))</f>
        <v>#N/A</v>
      </c>
      <c r="T1128" s="235"/>
      <c r="U1128" s="235">
        <f t="shared" ca="1" si="34"/>
        <v>0</v>
      </c>
      <c r="V1128" s="235"/>
      <c r="W1128" s="235"/>
      <c r="Y1128" s="228" t="str">
        <f t="shared" si="35"/>
        <v/>
      </c>
    </row>
    <row r="1129" spans="1:25" s="228" customFormat="1" ht="20.399999999999999">
      <c r="A1129" s="257"/>
      <c r="B1129" s="232" t="str">
        <f>IF(LEN(A1129)=0,"",INDEX('Smelter Reference List'!$A:$A,MATCH($A1129,'Smelter Reference List'!$E:$E,0)))</f>
        <v/>
      </c>
      <c r="C1129" s="297" t="str">
        <f>IF(LEN(A1129)=0,"",INDEX('Smelter Reference List'!$C:$C,MATCH($A1129,'Smelter Reference List'!$E:$E,0)))</f>
        <v/>
      </c>
      <c r="D1129" s="161" t="str">
        <f ca="1">IF(ISERROR($S1129),"",OFFSET('Smelter Reference List'!$C$4,$S1129-4,0)&amp;"")</f>
        <v/>
      </c>
      <c r="E1129" s="161" t="str">
        <f ca="1">IF(ISERROR($S1129),"",OFFSET('Smelter Reference List'!$D$4,$S1129-4,0)&amp;"")</f>
        <v/>
      </c>
      <c r="F1129" s="161" t="str">
        <f ca="1">IF(ISERROR($S1129),"",OFFSET('Smelter Reference List'!$E$4,$S1129-4,0))</f>
        <v/>
      </c>
      <c r="G1129" s="161" t="str">
        <f ca="1">IF(C1129=$U$4,"Enter smelter details", IF(ISERROR($S1129),"",OFFSET('Smelter Reference List'!$F$4,$S1129-4,0)))</f>
        <v/>
      </c>
      <c r="H1129" s="247" t="str">
        <f ca="1">IF(ISERROR($S1129),"",OFFSET('Smelter Reference List'!$G$4,$S1129-4,0))</f>
        <v/>
      </c>
      <c r="I1129" s="248" t="str">
        <f ca="1">IF(ISERROR($S1129),"",OFFSET('Smelter Reference List'!$H$4,$S1129-4,0))</f>
        <v/>
      </c>
      <c r="J1129" s="248" t="str">
        <f ca="1">IF(ISERROR($S1129),"",OFFSET('Smelter Reference List'!$I$4,$S1129-4,0))</f>
        <v/>
      </c>
      <c r="K1129" s="245"/>
      <c r="L1129" s="245"/>
      <c r="M1129" s="245"/>
      <c r="N1129" s="245"/>
      <c r="O1129" s="245"/>
      <c r="P1129" s="245"/>
      <c r="Q1129" s="246"/>
      <c r="R1129" s="233"/>
      <c r="S1129" s="234" t="e">
        <f>IF(C1129="",NA(),MATCH($B1129&amp;$C1129,'Smelter Reference List'!$J:$J,0))</f>
        <v>#N/A</v>
      </c>
      <c r="T1129" s="235"/>
      <c r="U1129" s="235">
        <f t="shared" ca="1" si="34"/>
        <v>0</v>
      </c>
      <c r="V1129" s="235"/>
      <c r="W1129" s="235"/>
      <c r="Y1129" s="228" t="str">
        <f t="shared" si="35"/>
        <v/>
      </c>
    </row>
    <row r="1130" spans="1:25" s="228" customFormat="1" ht="20.399999999999999">
      <c r="A1130" s="257"/>
      <c r="B1130" s="232" t="str">
        <f>IF(LEN(A1130)=0,"",INDEX('Smelter Reference List'!$A:$A,MATCH($A1130,'Smelter Reference List'!$E:$E,0)))</f>
        <v/>
      </c>
      <c r="C1130" s="297" t="str">
        <f>IF(LEN(A1130)=0,"",INDEX('Smelter Reference List'!$C:$C,MATCH($A1130,'Smelter Reference List'!$E:$E,0)))</f>
        <v/>
      </c>
      <c r="D1130" s="161" t="str">
        <f ca="1">IF(ISERROR($S1130),"",OFFSET('Smelter Reference List'!$C$4,$S1130-4,0)&amp;"")</f>
        <v/>
      </c>
      <c r="E1130" s="161" t="str">
        <f ca="1">IF(ISERROR($S1130),"",OFFSET('Smelter Reference List'!$D$4,$S1130-4,0)&amp;"")</f>
        <v/>
      </c>
      <c r="F1130" s="161" t="str">
        <f ca="1">IF(ISERROR($S1130),"",OFFSET('Smelter Reference List'!$E$4,$S1130-4,0))</f>
        <v/>
      </c>
      <c r="G1130" s="161" t="str">
        <f ca="1">IF(C1130=$U$4,"Enter smelter details", IF(ISERROR($S1130),"",OFFSET('Smelter Reference List'!$F$4,$S1130-4,0)))</f>
        <v/>
      </c>
      <c r="H1130" s="247" t="str">
        <f ca="1">IF(ISERROR($S1130),"",OFFSET('Smelter Reference List'!$G$4,$S1130-4,0))</f>
        <v/>
      </c>
      <c r="I1130" s="248" t="str">
        <f ca="1">IF(ISERROR($S1130),"",OFFSET('Smelter Reference List'!$H$4,$S1130-4,0))</f>
        <v/>
      </c>
      <c r="J1130" s="248" t="str">
        <f ca="1">IF(ISERROR($S1130),"",OFFSET('Smelter Reference List'!$I$4,$S1130-4,0))</f>
        <v/>
      </c>
      <c r="K1130" s="245"/>
      <c r="L1130" s="245"/>
      <c r="M1130" s="245"/>
      <c r="N1130" s="245"/>
      <c r="O1130" s="245"/>
      <c r="P1130" s="245"/>
      <c r="Q1130" s="246"/>
      <c r="R1130" s="233"/>
      <c r="S1130" s="234" t="e">
        <f>IF(C1130="",NA(),MATCH($B1130&amp;$C1130,'Smelter Reference List'!$J:$J,0))</f>
        <v>#N/A</v>
      </c>
      <c r="T1130" s="235"/>
      <c r="U1130" s="235">
        <f t="shared" ca="1" si="34"/>
        <v>0</v>
      </c>
      <c r="V1130" s="235"/>
      <c r="W1130" s="235"/>
      <c r="Y1130" s="228" t="str">
        <f t="shared" si="35"/>
        <v/>
      </c>
    </row>
    <row r="1131" spans="1:25" s="228" customFormat="1" ht="20.399999999999999">
      <c r="A1131" s="257"/>
      <c r="B1131" s="232" t="str">
        <f>IF(LEN(A1131)=0,"",INDEX('Smelter Reference List'!$A:$A,MATCH($A1131,'Smelter Reference List'!$E:$E,0)))</f>
        <v/>
      </c>
      <c r="C1131" s="297" t="str">
        <f>IF(LEN(A1131)=0,"",INDEX('Smelter Reference List'!$C:$C,MATCH($A1131,'Smelter Reference List'!$E:$E,0)))</f>
        <v/>
      </c>
      <c r="D1131" s="161" t="str">
        <f ca="1">IF(ISERROR($S1131),"",OFFSET('Smelter Reference List'!$C$4,$S1131-4,0)&amp;"")</f>
        <v/>
      </c>
      <c r="E1131" s="161" t="str">
        <f ca="1">IF(ISERROR($S1131),"",OFFSET('Smelter Reference List'!$D$4,$S1131-4,0)&amp;"")</f>
        <v/>
      </c>
      <c r="F1131" s="161" t="str">
        <f ca="1">IF(ISERROR($S1131),"",OFFSET('Smelter Reference List'!$E$4,$S1131-4,0))</f>
        <v/>
      </c>
      <c r="G1131" s="161" t="str">
        <f ca="1">IF(C1131=$U$4,"Enter smelter details", IF(ISERROR($S1131),"",OFFSET('Smelter Reference List'!$F$4,$S1131-4,0)))</f>
        <v/>
      </c>
      <c r="H1131" s="247" t="str">
        <f ca="1">IF(ISERROR($S1131),"",OFFSET('Smelter Reference List'!$G$4,$S1131-4,0))</f>
        <v/>
      </c>
      <c r="I1131" s="248" t="str">
        <f ca="1">IF(ISERROR($S1131),"",OFFSET('Smelter Reference List'!$H$4,$S1131-4,0))</f>
        <v/>
      </c>
      <c r="J1131" s="248" t="str">
        <f ca="1">IF(ISERROR($S1131),"",OFFSET('Smelter Reference List'!$I$4,$S1131-4,0))</f>
        <v/>
      </c>
      <c r="K1131" s="245"/>
      <c r="L1131" s="245"/>
      <c r="M1131" s="245"/>
      <c r="N1131" s="245"/>
      <c r="O1131" s="245"/>
      <c r="P1131" s="245"/>
      <c r="Q1131" s="246"/>
      <c r="R1131" s="233"/>
      <c r="S1131" s="234" t="e">
        <f>IF(C1131="",NA(),MATCH($B1131&amp;$C1131,'Smelter Reference List'!$J:$J,0))</f>
        <v>#N/A</v>
      </c>
      <c r="T1131" s="235"/>
      <c r="U1131" s="235">
        <f t="shared" ca="1" si="34"/>
        <v>0</v>
      </c>
      <c r="V1131" s="235"/>
      <c r="W1131" s="235"/>
      <c r="Y1131" s="228" t="str">
        <f t="shared" si="35"/>
        <v/>
      </c>
    </row>
    <row r="1132" spans="1:25" s="228" customFormat="1" ht="20.399999999999999">
      <c r="A1132" s="257"/>
      <c r="B1132" s="232" t="str">
        <f>IF(LEN(A1132)=0,"",INDEX('Smelter Reference List'!$A:$A,MATCH($A1132,'Smelter Reference List'!$E:$E,0)))</f>
        <v/>
      </c>
      <c r="C1132" s="297" t="str">
        <f>IF(LEN(A1132)=0,"",INDEX('Smelter Reference List'!$C:$C,MATCH($A1132,'Smelter Reference List'!$E:$E,0)))</f>
        <v/>
      </c>
      <c r="D1132" s="161" t="str">
        <f ca="1">IF(ISERROR($S1132),"",OFFSET('Smelter Reference List'!$C$4,$S1132-4,0)&amp;"")</f>
        <v/>
      </c>
      <c r="E1132" s="161" t="str">
        <f ca="1">IF(ISERROR($S1132),"",OFFSET('Smelter Reference List'!$D$4,$S1132-4,0)&amp;"")</f>
        <v/>
      </c>
      <c r="F1132" s="161" t="str">
        <f ca="1">IF(ISERROR($S1132),"",OFFSET('Smelter Reference List'!$E$4,$S1132-4,0))</f>
        <v/>
      </c>
      <c r="G1132" s="161" t="str">
        <f ca="1">IF(C1132=$U$4,"Enter smelter details", IF(ISERROR($S1132),"",OFFSET('Smelter Reference List'!$F$4,$S1132-4,0)))</f>
        <v/>
      </c>
      <c r="H1132" s="247" t="str">
        <f ca="1">IF(ISERROR($S1132),"",OFFSET('Smelter Reference List'!$G$4,$S1132-4,0))</f>
        <v/>
      </c>
      <c r="I1132" s="248" t="str">
        <f ca="1">IF(ISERROR($S1132),"",OFFSET('Smelter Reference List'!$H$4,$S1132-4,0))</f>
        <v/>
      </c>
      <c r="J1132" s="248" t="str">
        <f ca="1">IF(ISERROR($S1132),"",OFFSET('Smelter Reference List'!$I$4,$S1132-4,0))</f>
        <v/>
      </c>
      <c r="K1132" s="245"/>
      <c r="L1132" s="245"/>
      <c r="M1132" s="245"/>
      <c r="N1132" s="245"/>
      <c r="O1132" s="245"/>
      <c r="P1132" s="245"/>
      <c r="Q1132" s="246"/>
      <c r="R1132" s="233"/>
      <c r="S1132" s="234" t="e">
        <f>IF(C1132="",NA(),MATCH($B1132&amp;$C1132,'Smelter Reference List'!$J:$J,0))</f>
        <v>#N/A</v>
      </c>
      <c r="T1132" s="235"/>
      <c r="U1132" s="235">
        <f t="shared" ca="1" si="34"/>
        <v>0</v>
      </c>
      <c r="V1132" s="235"/>
      <c r="W1132" s="235"/>
      <c r="Y1132" s="228" t="str">
        <f t="shared" si="35"/>
        <v/>
      </c>
    </row>
    <row r="1133" spans="1:25" s="228" customFormat="1" ht="20.399999999999999">
      <c r="A1133" s="257"/>
      <c r="B1133" s="232" t="str">
        <f>IF(LEN(A1133)=0,"",INDEX('Smelter Reference List'!$A:$A,MATCH($A1133,'Smelter Reference List'!$E:$E,0)))</f>
        <v/>
      </c>
      <c r="C1133" s="297" t="str">
        <f>IF(LEN(A1133)=0,"",INDEX('Smelter Reference List'!$C:$C,MATCH($A1133,'Smelter Reference List'!$E:$E,0)))</f>
        <v/>
      </c>
      <c r="D1133" s="161" t="str">
        <f ca="1">IF(ISERROR($S1133),"",OFFSET('Smelter Reference List'!$C$4,$S1133-4,0)&amp;"")</f>
        <v/>
      </c>
      <c r="E1133" s="161" t="str">
        <f ca="1">IF(ISERROR($S1133),"",OFFSET('Smelter Reference List'!$D$4,$S1133-4,0)&amp;"")</f>
        <v/>
      </c>
      <c r="F1133" s="161" t="str">
        <f ca="1">IF(ISERROR($S1133),"",OFFSET('Smelter Reference List'!$E$4,$S1133-4,0))</f>
        <v/>
      </c>
      <c r="G1133" s="161" t="str">
        <f ca="1">IF(C1133=$U$4,"Enter smelter details", IF(ISERROR($S1133),"",OFFSET('Smelter Reference List'!$F$4,$S1133-4,0)))</f>
        <v/>
      </c>
      <c r="H1133" s="247" t="str">
        <f ca="1">IF(ISERROR($S1133),"",OFFSET('Smelter Reference List'!$G$4,$S1133-4,0))</f>
        <v/>
      </c>
      <c r="I1133" s="248" t="str">
        <f ca="1">IF(ISERROR($S1133),"",OFFSET('Smelter Reference List'!$H$4,$S1133-4,0))</f>
        <v/>
      </c>
      <c r="J1133" s="248" t="str">
        <f ca="1">IF(ISERROR($S1133),"",OFFSET('Smelter Reference List'!$I$4,$S1133-4,0))</f>
        <v/>
      </c>
      <c r="K1133" s="245"/>
      <c r="L1133" s="245"/>
      <c r="M1133" s="245"/>
      <c r="N1133" s="245"/>
      <c r="O1133" s="245"/>
      <c r="P1133" s="245"/>
      <c r="Q1133" s="246"/>
      <c r="R1133" s="233"/>
      <c r="S1133" s="234" t="e">
        <f>IF(C1133="",NA(),MATCH($B1133&amp;$C1133,'Smelter Reference List'!$J:$J,0))</f>
        <v>#N/A</v>
      </c>
      <c r="T1133" s="235"/>
      <c r="U1133" s="235">
        <f t="shared" ca="1" si="34"/>
        <v>0</v>
      </c>
      <c r="V1133" s="235"/>
      <c r="W1133" s="235"/>
      <c r="Y1133" s="228" t="str">
        <f t="shared" si="35"/>
        <v/>
      </c>
    </row>
    <row r="1134" spans="1:25" s="228" customFormat="1" ht="20.399999999999999">
      <c r="A1134" s="257"/>
      <c r="B1134" s="232" t="str">
        <f>IF(LEN(A1134)=0,"",INDEX('Smelter Reference List'!$A:$A,MATCH($A1134,'Smelter Reference List'!$E:$E,0)))</f>
        <v/>
      </c>
      <c r="C1134" s="297" t="str">
        <f>IF(LEN(A1134)=0,"",INDEX('Smelter Reference List'!$C:$C,MATCH($A1134,'Smelter Reference List'!$E:$E,0)))</f>
        <v/>
      </c>
      <c r="D1134" s="161" t="str">
        <f ca="1">IF(ISERROR($S1134),"",OFFSET('Smelter Reference List'!$C$4,$S1134-4,0)&amp;"")</f>
        <v/>
      </c>
      <c r="E1134" s="161" t="str">
        <f ca="1">IF(ISERROR($S1134),"",OFFSET('Smelter Reference List'!$D$4,$S1134-4,0)&amp;"")</f>
        <v/>
      </c>
      <c r="F1134" s="161" t="str">
        <f ca="1">IF(ISERROR($S1134),"",OFFSET('Smelter Reference List'!$E$4,$S1134-4,0))</f>
        <v/>
      </c>
      <c r="G1134" s="161" t="str">
        <f ca="1">IF(C1134=$U$4,"Enter smelter details", IF(ISERROR($S1134),"",OFFSET('Smelter Reference List'!$F$4,$S1134-4,0)))</f>
        <v/>
      </c>
      <c r="H1134" s="247" t="str">
        <f ca="1">IF(ISERROR($S1134),"",OFFSET('Smelter Reference List'!$G$4,$S1134-4,0))</f>
        <v/>
      </c>
      <c r="I1134" s="248" t="str">
        <f ca="1">IF(ISERROR($S1134),"",OFFSET('Smelter Reference List'!$H$4,$S1134-4,0))</f>
        <v/>
      </c>
      <c r="J1134" s="248" t="str">
        <f ca="1">IF(ISERROR($S1134),"",OFFSET('Smelter Reference List'!$I$4,$S1134-4,0))</f>
        <v/>
      </c>
      <c r="K1134" s="245"/>
      <c r="L1134" s="245"/>
      <c r="M1134" s="245"/>
      <c r="N1134" s="245"/>
      <c r="O1134" s="245"/>
      <c r="P1134" s="245"/>
      <c r="Q1134" s="246"/>
      <c r="R1134" s="233"/>
      <c r="S1134" s="234" t="e">
        <f>IF(C1134="",NA(),MATCH($B1134&amp;$C1134,'Smelter Reference List'!$J:$J,0))</f>
        <v>#N/A</v>
      </c>
      <c r="T1134" s="235"/>
      <c r="U1134" s="235">
        <f t="shared" ca="1" si="34"/>
        <v>0</v>
      </c>
      <c r="V1134" s="235"/>
      <c r="W1134" s="235"/>
      <c r="Y1134" s="228" t="str">
        <f t="shared" si="35"/>
        <v/>
      </c>
    </row>
    <row r="1135" spans="1:25" s="228" customFormat="1" ht="20.399999999999999">
      <c r="A1135" s="257"/>
      <c r="B1135" s="232" t="str">
        <f>IF(LEN(A1135)=0,"",INDEX('Smelter Reference List'!$A:$A,MATCH($A1135,'Smelter Reference List'!$E:$E,0)))</f>
        <v/>
      </c>
      <c r="C1135" s="297" t="str">
        <f>IF(LEN(A1135)=0,"",INDEX('Smelter Reference List'!$C:$C,MATCH($A1135,'Smelter Reference List'!$E:$E,0)))</f>
        <v/>
      </c>
      <c r="D1135" s="161" t="str">
        <f ca="1">IF(ISERROR($S1135),"",OFFSET('Smelter Reference List'!$C$4,$S1135-4,0)&amp;"")</f>
        <v/>
      </c>
      <c r="E1135" s="161" t="str">
        <f ca="1">IF(ISERROR($S1135),"",OFFSET('Smelter Reference List'!$D$4,$S1135-4,0)&amp;"")</f>
        <v/>
      </c>
      <c r="F1135" s="161" t="str">
        <f ca="1">IF(ISERROR($S1135),"",OFFSET('Smelter Reference List'!$E$4,$S1135-4,0))</f>
        <v/>
      </c>
      <c r="G1135" s="161" t="str">
        <f ca="1">IF(C1135=$U$4,"Enter smelter details", IF(ISERROR($S1135),"",OFFSET('Smelter Reference List'!$F$4,$S1135-4,0)))</f>
        <v/>
      </c>
      <c r="H1135" s="247" t="str">
        <f ca="1">IF(ISERROR($S1135),"",OFFSET('Smelter Reference List'!$G$4,$S1135-4,0))</f>
        <v/>
      </c>
      <c r="I1135" s="248" t="str">
        <f ca="1">IF(ISERROR($S1135),"",OFFSET('Smelter Reference List'!$H$4,$S1135-4,0))</f>
        <v/>
      </c>
      <c r="J1135" s="248" t="str">
        <f ca="1">IF(ISERROR($S1135),"",OFFSET('Smelter Reference List'!$I$4,$S1135-4,0))</f>
        <v/>
      </c>
      <c r="K1135" s="245"/>
      <c r="L1135" s="245"/>
      <c r="M1135" s="245"/>
      <c r="N1135" s="245"/>
      <c r="O1135" s="245"/>
      <c r="P1135" s="245"/>
      <c r="Q1135" s="246"/>
      <c r="R1135" s="233"/>
      <c r="S1135" s="234" t="e">
        <f>IF(C1135="",NA(),MATCH($B1135&amp;$C1135,'Smelter Reference List'!$J:$J,0))</f>
        <v>#N/A</v>
      </c>
      <c r="T1135" s="235"/>
      <c r="U1135" s="235">
        <f t="shared" ca="1" si="34"/>
        <v>0</v>
      </c>
      <c r="V1135" s="235"/>
      <c r="W1135" s="235"/>
      <c r="Y1135" s="228" t="str">
        <f t="shared" si="35"/>
        <v/>
      </c>
    </row>
    <row r="1136" spans="1:25" s="228" customFormat="1" ht="20.399999999999999">
      <c r="A1136" s="257"/>
      <c r="B1136" s="232" t="str">
        <f>IF(LEN(A1136)=0,"",INDEX('Smelter Reference List'!$A:$A,MATCH($A1136,'Smelter Reference List'!$E:$E,0)))</f>
        <v/>
      </c>
      <c r="C1136" s="297" t="str">
        <f>IF(LEN(A1136)=0,"",INDEX('Smelter Reference List'!$C:$C,MATCH($A1136,'Smelter Reference List'!$E:$E,0)))</f>
        <v/>
      </c>
      <c r="D1136" s="161" t="str">
        <f ca="1">IF(ISERROR($S1136),"",OFFSET('Smelter Reference List'!$C$4,$S1136-4,0)&amp;"")</f>
        <v/>
      </c>
      <c r="E1136" s="161" t="str">
        <f ca="1">IF(ISERROR($S1136),"",OFFSET('Smelter Reference List'!$D$4,$S1136-4,0)&amp;"")</f>
        <v/>
      </c>
      <c r="F1136" s="161" t="str">
        <f ca="1">IF(ISERROR($S1136),"",OFFSET('Smelter Reference List'!$E$4,$S1136-4,0))</f>
        <v/>
      </c>
      <c r="G1136" s="161" t="str">
        <f ca="1">IF(C1136=$U$4,"Enter smelter details", IF(ISERROR($S1136),"",OFFSET('Smelter Reference List'!$F$4,$S1136-4,0)))</f>
        <v/>
      </c>
      <c r="H1136" s="247" t="str">
        <f ca="1">IF(ISERROR($S1136),"",OFFSET('Smelter Reference List'!$G$4,$S1136-4,0))</f>
        <v/>
      </c>
      <c r="I1136" s="248" t="str">
        <f ca="1">IF(ISERROR($S1136),"",OFFSET('Smelter Reference List'!$H$4,$S1136-4,0))</f>
        <v/>
      </c>
      <c r="J1136" s="248" t="str">
        <f ca="1">IF(ISERROR($S1136),"",OFFSET('Smelter Reference List'!$I$4,$S1136-4,0))</f>
        <v/>
      </c>
      <c r="K1136" s="245"/>
      <c r="L1136" s="245"/>
      <c r="M1136" s="245"/>
      <c r="N1136" s="245"/>
      <c r="O1136" s="245"/>
      <c r="P1136" s="245"/>
      <c r="Q1136" s="246"/>
      <c r="R1136" s="233"/>
      <c r="S1136" s="234" t="e">
        <f>IF(C1136="",NA(),MATCH($B1136&amp;$C1136,'Smelter Reference List'!$J:$J,0))</f>
        <v>#N/A</v>
      </c>
      <c r="T1136" s="235"/>
      <c r="U1136" s="235">
        <f t="shared" ca="1" si="34"/>
        <v>0</v>
      </c>
      <c r="V1136" s="235"/>
      <c r="W1136" s="235"/>
      <c r="Y1136" s="228" t="str">
        <f t="shared" si="35"/>
        <v/>
      </c>
    </row>
    <row r="1137" spans="1:25" s="228" customFormat="1" ht="20.399999999999999">
      <c r="A1137" s="257"/>
      <c r="B1137" s="232" t="str">
        <f>IF(LEN(A1137)=0,"",INDEX('Smelter Reference List'!$A:$A,MATCH($A1137,'Smelter Reference List'!$E:$E,0)))</f>
        <v/>
      </c>
      <c r="C1137" s="297" t="str">
        <f>IF(LEN(A1137)=0,"",INDEX('Smelter Reference List'!$C:$C,MATCH($A1137,'Smelter Reference List'!$E:$E,0)))</f>
        <v/>
      </c>
      <c r="D1137" s="161" t="str">
        <f ca="1">IF(ISERROR($S1137),"",OFFSET('Smelter Reference List'!$C$4,$S1137-4,0)&amp;"")</f>
        <v/>
      </c>
      <c r="E1137" s="161" t="str">
        <f ca="1">IF(ISERROR($S1137),"",OFFSET('Smelter Reference List'!$D$4,$S1137-4,0)&amp;"")</f>
        <v/>
      </c>
      <c r="F1137" s="161" t="str">
        <f ca="1">IF(ISERROR($S1137),"",OFFSET('Smelter Reference List'!$E$4,$S1137-4,0))</f>
        <v/>
      </c>
      <c r="G1137" s="161" t="str">
        <f ca="1">IF(C1137=$U$4,"Enter smelter details", IF(ISERROR($S1137),"",OFFSET('Smelter Reference List'!$F$4,$S1137-4,0)))</f>
        <v/>
      </c>
      <c r="H1137" s="247" t="str">
        <f ca="1">IF(ISERROR($S1137),"",OFFSET('Smelter Reference List'!$G$4,$S1137-4,0))</f>
        <v/>
      </c>
      <c r="I1137" s="248" t="str">
        <f ca="1">IF(ISERROR($S1137),"",OFFSET('Smelter Reference List'!$H$4,$S1137-4,0))</f>
        <v/>
      </c>
      <c r="J1137" s="248" t="str">
        <f ca="1">IF(ISERROR($S1137),"",OFFSET('Smelter Reference List'!$I$4,$S1137-4,0))</f>
        <v/>
      </c>
      <c r="K1137" s="245"/>
      <c r="L1137" s="245"/>
      <c r="M1137" s="245"/>
      <c r="N1137" s="245"/>
      <c r="O1137" s="245"/>
      <c r="P1137" s="245"/>
      <c r="Q1137" s="246"/>
      <c r="R1137" s="233"/>
      <c r="S1137" s="234" t="e">
        <f>IF(C1137="",NA(),MATCH($B1137&amp;$C1137,'Smelter Reference List'!$J:$J,0))</f>
        <v>#N/A</v>
      </c>
      <c r="T1137" s="235"/>
      <c r="U1137" s="235">
        <f t="shared" ca="1" si="34"/>
        <v>0</v>
      </c>
      <c r="V1137" s="235"/>
      <c r="W1137" s="235"/>
      <c r="Y1137" s="228" t="str">
        <f t="shared" si="35"/>
        <v/>
      </c>
    </row>
    <row r="1138" spans="1:25" s="228" customFormat="1" ht="20.399999999999999">
      <c r="A1138" s="257"/>
      <c r="B1138" s="232" t="str">
        <f>IF(LEN(A1138)=0,"",INDEX('Smelter Reference List'!$A:$A,MATCH($A1138,'Smelter Reference List'!$E:$E,0)))</f>
        <v/>
      </c>
      <c r="C1138" s="297" t="str">
        <f>IF(LEN(A1138)=0,"",INDEX('Smelter Reference List'!$C:$C,MATCH($A1138,'Smelter Reference List'!$E:$E,0)))</f>
        <v/>
      </c>
      <c r="D1138" s="161" t="str">
        <f ca="1">IF(ISERROR($S1138),"",OFFSET('Smelter Reference List'!$C$4,$S1138-4,0)&amp;"")</f>
        <v/>
      </c>
      <c r="E1138" s="161" t="str">
        <f ca="1">IF(ISERROR($S1138),"",OFFSET('Smelter Reference List'!$D$4,$S1138-4,0)&amp;"")</f>
        <v/>
      </c>
      <c r="F1138" s="161" t="str">
        <f ca="1">IF(ISERROR($S1138),"",OFFSET('Smelter Reference List'!$E$4,$S1138-4,0))</f>
        <v/>
      </c>
      <c r="G1138" s="161" t="str">
        <f ca="1">IF(C1138=$U$4,"Enter smelter details", IF(ISERROR($S1138),"",OFFSET('Smelter Reference List'!$F$4,$S1138-4,0)))</f>
        <v/>
      </c>
      <c r="H1138" s="247" t="str">
        <f ca="1">IF(ISERROR($S1138),"",OFFSET('Smelter Reference List'!$G$4,$S1138-4,0))</f>
        <v/>
      </c>
      <c r="I1138" s="248" t="str">
        <f ca="1">IF(ISERROR($S1138),"",OFFSET('Smelter Reference List'!$H$4,$S1138-4,0))</f>
        <v/>
      </c>
      <c r="J1138" s="248" t="str">
        <f ca="1">IF(ISERROR($S1138),"",OFFSET('Smelter Reference List'!$I$4,$S1138-4,0))</f>
        <v/>
      </c>
      <c r="K1138" s="245"/>
      <c r="L1138" s="245"/>
      <c r="M1138" s="245"/>
      <c r="N1138" s="245"/>
      <c r="O1138" s="245"/>
      <c r="P1138" s="245"/>
      <c r="Q1138" s="246"/>
      <c r="R1138" s="233"/>
      <c r="S1138" s="234" t="e">
        <f>IF(C1138="",NA(),MATCH($B1138&amp;$C1138,'Smelter Reference List'!$J:$J,0))</f>
        <v>#N/A</v>
      </c>
      <c r="T1138" s="235"/>
      <c r="U1138" s="235">
        <f t="shared" ca="1" si="34"/>
        <v>0</v>
      </c>
      <c r="V1138" s="235"/>
      <c r="W1138" s="235"/>
      <c r="Y1138" s="228" t="str">
        <f t="shared" si="35"/>
        <v/>
      </c>
    </row>
    <row r="1139" spans="1:25" s="228" customFormat="1" ht="20.399999999999999">
      <c r="A1139" s="257"/>
      <c r="B1139" s="232" t="str">
        <f>IF(LEN(A1139)=0,"",INDEX('Smelter Reference List'!$A:$A,MATCH($A1139,'Smelter Reference List'!$E:$E,0)))</f>
        <v/>
      </c>
      <c r="C1139" s="297" t="str">
        <f>IF(LEN(A1139)=0,"",INDEX('Smelter Reference List'!$C:$C,MATCH($A1139,'Smelter Reference List'!$E:$E,0)))</f>
        <v/>
      </c>
      <c r="D1139" s="161" t="str">
        <f ca="1">IF(ISERROR($S1139),"",OFFSET('Smelter Reference List'!$C$4,$S1139-4,0)&amp;"")</f>
        <v/>
      </c>
      <c r="E1139" s="161" t="str">
        <f ca="1">IF(ISERROR($S1139),"",OFFSET('Smelter Reference List'!$D$4,$S1139-4,0)&amp;"")</f>
        <v/>
      </c>
      <c r="F1139" s="161" t="str">
        <f ca="1">IF(ISERROR($S1139),"",OFFSET('Smelter Reference List'!$E$4,$S1139-4,0))</f>
        <v/>
      </c>
      <c r="G1139" s="161" t="str">
        <f ca="1">IF(C1139=$U$4,"Enter smelter details", IF(ISERROR($S1139),"",OFFSET('Smelter Reference List'!$F$4,$S1139-4,0)))</f>
        <v/>
      </c>
      <c r="H1139" s="247" t="str">
        <f ca="1">IF(ISERROR($S1139),"",OFFSET('Smelter Reference List'!$G$4,$S1139-4,0))</f>
        <v/>
      </c>
      <c r="I1139" s="248" t="str">
        <f ca="1">IF(ISERROR($S1139),"",OFFSET('Smelter Reference List'!$H$4,$S1139-4,0))</f>
        <v/>
      </c>
      <c r="J1139" s="248" t="str">
        <f ca="1">IF(ISERROR($S1139),"",OFFSET('Smelter Reference List'!$I$4,$S1139-4,0))</f>
        <v/>
      </c>
      <c r="K1139" s="245"/>
      <c r="L1139" s="245"/>
      <c r="M1139" s="245"/>
      <c r="N1139" s="245"/>
      <c r="O1139" s="245"/>
      <c r="P1139" s="245"/>
      <c r="Q1139" s="246"/>
      <c r="R1139" s="233"/>
      <c r="S1139" s="234" t="e">
        <f>IF(C1139="",NA(),MATCH($B1139&amp;$C1139,'Smelter Reference List'!$J:$J,0))</f>
        <v>#N/A</v>
      </c>
      <c r="T1139" s="235"/>
      <c r="U1139" s="235">
        <f t="shared" ca="1" si="34"/>
        <v>0</v>
      </c>
      <c r="V1139" s="235"/>
      <c r="W1139" s="235"/>
      <c r="Y1139" s="228" t="str">
        <f t="shared" si="35"/>
        <v/>
      </c>
    </row>
    <row r="1140" spans="1:25" s="228" customFormat="1" ht="20.399999999999999">
      <c r="A1140" s="257"/>
      <c r="B1140" s="232" t="str">
        <f>IF(LEN(A1140)=0,"",INDEX('Smelter Reference List'!$A:$A,MATCH($A1140,'Smelter Reference List'!$E:$E,0)))</f>
        <v/>
      </c>
      <c r="C1140" s="297" t="str">
        <f>IF(LEN(A1140)=0,"",INDEX('Smelter Reference List'!$C:$C,MATCH($A1140,'Smelter Reference List'!$E:$E,0)))</f>
        <v/>
      </c>
      <c r="D1140" s="161" t="str">
        <f ca="1">IF(ISERROR($S1140),"",OFFSET('Smelter Reference List'!$C$4,$S1140-4,0)&amp;"")</f>
        <v/>
      </c>
      <c r="E1140" s="161" t="str">
        <f ca="1">IF(ISERROR($S1140),"",OFFSET('Smelter Reference List'!$D$4,$S1140-4,0)&amp;"")</f>
        <v/>
      </c>
      <c r="F1140" s="161" t="str">
        <f ca="1">IF(ISERROR($S1140),"",OFFSET('Smelter Reference List'!$E$4,$S1140-4,0))</f>
        <v/>
      </c>
      <c r="G1140" s="161" t="str">
        <f ca="1">IF(C1140=$U$4,"Enter smelter details", IF(ISERROR($S1140),"",OFFSET('Smelter Reference List'!$F$4,$S1140-4,0)))</f>
        <v/>
      </c>
      <c r="H1140" s="247" t="str">
        <f ca="1">IF(ISERROR($S1140),"",OFFSET('Smelter Reference List'!$G$4,$S1140-4,0))</f>
        <v/>
      </c>
      <c r="I1140" s="248" t="str">
        <f ca="1">IF(ISERROR($S1140),"",OFFSET('Smelter Reference List'!$H$4,$S1140-4,0))</f>
        <v/>
      </c>
      <c r="J1140" s="248" t="str">
        <f ca="1">IF(ISERROR($S1140),"",OFFSET('Smelter Reference List'!$I$4,$S1140-4,0))</f>
        <v/>
      </c>
      <c r="K1140" s="245"/>
      <c r="L1140" s="245"/>
      <c r="M1140" s="245"/>
      <c r="N1140" s="245"/>
      <c r="O1140" s="245"/>
      <c r="P1140" s="245"/>
      <c r="Q1140" s="246"/>
      <c r="R1140" s="233"/>
      <c r="S1140" s="234" t="e">
        <f>IF(C1140="",NA(),MATCH($B1140&amp;$C1140,'Smelter Reference List'!$J:$J,0))</f>
        <v>#N/A</v>
      </c>
      <c r="T1140" s="235"/>
      <c r="U1140" s="235">
        <f t="shared" ca="1" si="34"/>
        <v>0</v>
      </c>
      <c r="V1140" s="235"/>
      <c r="W1140" s="235"/>
      <c r="Y1140" s="228" t="str">
        <f t="shared" si="35"/>
        <v/>
      </c>
    </row>
    <row r="1141" spans="1:25" s="228" customFormat="1" ht="20.399999999999999">
      <c r="A1141" s="257"/>
      <c r="B1141" s="232" t="str">
        <f>IF(LEN(A1141)=0,"",INDEX('Smelter Reference List'!$A:$A,MATCH($A1141,'Smelter Reference List'!$E:$E,0)))</f>
        <v/>
      </c>
      <c r="C1141" s="297" t="str">
        <f>IF(LEN(A1141)=0,"",INDEX('Smelter Reference List'!$C:$C,MATCH($A1141,'Smelter Reference List'!$E:$E,0)))</f>
        <v/>
      </c>
      <c r="D1141" s="161" t="str">
        <f ca="1">IF(ISERROR($S1141),"",OFFSET('Smelter Reference List'!$C$4,$S1141-4,0)&amp;"")</f>
        <v/>
      </c>
      <c r="E1141" s="161" t="str">
        <f ca="1">IF(ISERROR($S1141),"",OFFSET('Smelter Reference List'!$D$4,$S1141-4,0)&amp;"")</f>
        <v/>
      </c>
      <c r="F1141" s="161" t="str">
        <f ca="1">IF(ISERROR($S1141),"",OFFSET('Smelter Reference List'!$E$4,$S1141-4,0))</f>
        <v/>
      </c>
      <c r="G1141" s="161" t="str">
        <f ca="1">IF(C1141=$U$4,"Enter smelter details", IF(ISERROR($S1141),"",OFFSET('Smelter Reference List'!$F$4,$S1141-4,0)))</f>
        <v/>
      </c>
      <c r="H1141" s="247" t="str">
        <f ca="1">IF(ISERROR($S1141),"",OFFSET('Smelter Reference List'!$G$4,$S1141-4,0))</f>
        <v/>
      </c>
      <c r="I1141" s="248" t="str">
        <f ca="1">IF(ISERROR($S1141),"",OFFSET('Smelter Reference List'!$H$4,$S1141-4,0))</f>
        <v/>
      </c>
      <c r="J1141" s="248" t="str">
        <f ca="1">IF(ISERROR($S1141),"",OFFSET('Smelter Reference List'!$I$4,$S1141-4,0))</f>
        <v/>
      </c>
      <c r="K1141" s="245"/>
      <c r="L1141" s="245"/>
      <c r="M1141" s="245"/>
      <c r="N1141" s="245"/>
      <c r="O1141" s="245"/>
      <c r="P1141" s="245"/>
      <c r="Q1141" s="246"/>
      <c r="R1141" s="233"/>
      <c r="S1141" s="234" t="e">
        <f>IF(C1141="",NA(),MATCH($B1141&amp;$C1141,'Smelter Reference List'!$J:$J,0))</f>
        <v>#N/A</v>
      </c>
      <c r="T1141" s="235"/>
      <c r="U1141" s="235">
        <f t="shared" ca="1" si="34"/>
        <v>0</v>
      </c>
      <c r="V1141" s="235"/>
      <c r="W1141" s="235"/>
      <c r="Y1141" s="228" t="str">
        <f t="shared" si="35"/>
        <v/>
      </c>
    </row>
    <row r="1142" spans="1:25" s="228" customFormat="1" ht="20.399999999999999">
      <c r="A1142" s="257"/>
      <c r="B1142" s="232" t="str">
        <f>IF(LEN(A1142)=0,"",INDEX('Smelter Reference List'!$A:$A,MATCH($A1142,'Smelter Reference List'!$E:$E,0)))</f>
        <v/>
      </c>
      <c r="C1142" s="297" t="str">
        <f>IF(LEN(A1142)=0,"",INDEX('Smelter Reference List'!$C:$C,MATCH($A1142,'Smelter Reference List'!$E:$E,0)))</f>
        <v/>
      </c>
      <c r="D1142" s="161" t="str">
        <f ca="1">IF(ISERROR($S1142),"",OFFSET('Smelter Reference List'!$C$4,$S1142-4,0)&amp;"")</f>
        <v/>
      </c>
      <c r="E1142" s="161" t="str">
        <f ca="1">IF(ISERROR($S1142),"",OFFSET('Smelter Reference List'!$D$4,$S1142-4,0)&amp;"")</f>
        <v/>
      </c>
      <c r="F1142" s="161" t="str">
        <f ca="1">IF(ISERROR($S1142),"",OFFSET('Smelter Reference List'!$E$4,$S1142-4,0))</f>
        <v/>
      </c>
      <c r="G1142" s="161" t="str">
        <f ca="1">IF(C1142=$U$4,"Enter smelter details", IF(ISERROR($S1142),"",OFFSET('Smelter Reference List'!$F$4,$S1142-4,0)))</f>
        <v/>
      </c>
      <c r="H1142" s="247" t="str">
        <f ca="1">IF(ISERROR($S1142),"",OFFSET('Smelter Reference List'!$G$4,$S1142-4,0))</f>
        <v/>
      </c>
      <c r="I1142" s="248" t="str">
        <f ca="1">IF(ISERROR($S1142),"",OFFSET('Smelter Reference List'!$H$4,$S1142-4,0))</f>
        <v/>
      </c>
      <c r="J1142" s="248" t="str">
        <f ca="1">IF(ISERROR($S1142),"",OFFSET('Smelter Reference List'!$I$4,$S1142-4,0))</f>
        <v/>
      </c>
      <c r="K1142" s="245"/>
      <c r="L1142" s="245"/>
      <c r="M1142" s="245"/>
      <c r="N1142" s="245"/>
      <c r="O1142" s="245"/>
      <c r="P1142" s="245"/>
      <c r="Q1142" s="246"/>
      <c r="R1142" s="233"/>
      <c r="S1142" s="234" t="e">
        <f>IF(C1142="",NA(),MATCH($B1142&amp;$C1142,'Smelter Reference List'!$J:$J,0))</f>
        <v>#N/A</v>
      </c>
      <c r="T1142" s="235"/>
      <c r="U1142" s="235">
        <f t="shared" ca="1" si="34"/>
        <v>0</v>
      </c>
      <c r="V1142" s="235"/>
      <c r="W1142" s="235"/>
      <c r="Y1142" s="228" t="str">
        <f t="shared" si="35"/>
        <v/>
      </c>
    </row>
    <row r="1143" spans="1:25" s="228" customFormat="1" ht="20.399999999999999">
      <c r="A1143" s="257"/>
      <c r="B1143" s="232" t="str">
        <f>IF(LEN(A1143)=0,"",INDEX('Smelter Reference List'!$A:$A,MATCH($A1143,'Smelter Reference List'!$E:$E,0)))</f>
        <v/>
      </c>
      <c r="C1143" s="297" t="str">
        <f>IF(LEN(A1143)=0,"",INDEX('Smelter Reference List'!$C:$C,MATCH($A1143,'Smelter Reference List'!$E:$E,0)))</f>
        <v/>
      </c>
      <c r="D1143" s="161" t="str">
        <f ca="1">IF(ISERROR($S1143),"",OFFSET('Smelter Reference List'!$C$4,$S1143-4,0)&amp;"")</f>
        <v/>
      </c>
      <c r="E1143" s="161" t="str">
        <f ca="1">IF(ISERROR($S1143),"",OFFSET('Smelter Reference List'!$D$4,$S1143-4,0)&amp;"")</f>
        <v/>
      </c>
      <c r="F1143" s="161" t="str">
        <f ca="1">IF(ISERROR($S1143),"",OFFSET('Smelter Reference List'!$E$4,$S1143-4,0))</f>
        <v/>
      </c>
      <c r="G1143" s="161" t="str">
        <f ca="1">IF(C1143=$U$4,"Enter smelter details", IF(ISERROR($S1143),"",OFFSET('Smelter Reference List'!$F$4,$S1143-4,0)))</f>
        <v/>
      </c>
      <c r="H1143" s="247" t="str">
        <f ca="1">IF(ISERROR($S1143),"",OFFSET('Smelter Reference List'!$G$4,$S1143-4,0))</f>
        <v/>
      </c>
      <c r="I1143" s="248" t="str">
        <f ca="1">IF(ISERROR($S1143),"",OFFSET('Smelter Reference List'!$H$4,$S1143-4,0))</f>
        <v/>
      </c>
      <c r="J1143" s="248" t="str">
        <f ca="1">IF(ISERROR($S1143),"",OFFSET('Smelter Reference List'!$I$4,$S1143-4,0))</f>
        <v/>
      </c>
      <c r="K1143" s="245"/>
      <c r="L1143" s="245"/>
      <c r="M1143" s="245"/>
      <c r="N1143" s="245"/>
      <c r="O1143" s="245"/>
      <c r="P1143" s="245"/>
      <c r="Q1143" s="246"/>
      <c r="R1143" s="233"/>
      <c r="S1143" s="234" t="e">
        <f>IF(C1143="",NA(),MATCH($B1143&amp;$C1143,'Smelter Reference List'!$J:$J,0))</f>
        <v>#N/A</v>
      </c>
      <c r="T1143" s="235"/>
      <c r="U1143" s="235">
        <f t="shared" ca="1" si="34"/>
        <v>0</v>
      </c>
      <c r="V1143" s="235"/>
      <c r="W1143" s="235"/>
      <c r="Y1143" s="228" t="str">
        <f t="shared" si="35"/>
        <v/>
      </c>
    </row>
    <row r="1144" spans="1:25" s="228" customFormat="1" ht="20.399999999999999">
      <c r="A1144" s="257"/>
      <c r="B1144" s="232" t="str">
        <f>IF(LEN(A1144)=0,"",INDEX('Smelter Reference List'!$A:$A,MATCH($A1144,'Smelter Reference List'!$E:$E,0)))</f>
        <v/>
      </c>
      <c r="C1144" s="297" t="str">
        <f>IF(LEN(A1144)=0,"",INDEX('Smelter Reference List'!$C:$C,MATCH($A1144,'Smelter Reference List'!$E:$E,0)))</f>
        <v/>
      </c>
      <c r="D1144" s="161" t="str">
        <f ca="1">IF(ISERROR($S1144),"",OFFSET('Smelter Reference List'!$C$4,$S1144-4,0)&amp;"")</f>
        <v/>
      </c>
      <c r="E1144" s="161" t="str">
        <f ca="1">IF(ISERROR($S1144),"",OFFSET('Smelter Reference List'!$D$4,$S1144-4,0)&amp;"")</f>
        <v/>
      </c>
      <c r="F1144" s="161" t="str">
        <f ca="1">IF(ISERROR($S1144),"",OFFSET('Smelter Reference List'!$E$4,$S1144-4,0))</f>
        <v/>
      </c>
      <c r="G1144" s="161" t="str">
        <f ca="1">IF(C1144=$U$4,"Enter smelter details", IF(ISERROR($S1144),"",OFFSET('Smelter Reference List'!$F$4,$S1144-4,0)))</f>
        <v/>
      </c>
      <c r="H1144" s="247" t="str">
        <f ca="1">IF(ISERROR($S1144),"",OFFSET('Smelter Reference List'!$G$4,$S1144-4,0))</f>
        <v/>
      </c>
      <c r="I1144" s="248" t="str">
        <f ca="1">IF(ISERROR($S1144),"",OFFSET('Smelter Reference List'!$H$4,$S1144-4,0))</f>
        <v/>
      </c>
      <c r="J1144" s="248" t="str">
        <f ca="1">IF(ISERROR($S1144),"",OFFSET('Smelter Reference List'!$I$4,$S1144-4,0))</f>
        <v/>
      </c>
      <c r="K1144" s="245"/>
      <c r="L1144" s="245"/>
      <c r="M1144" s="245"/>
      <c r="N1144" s="245"/>
      <c r="O1144" s="245"/>
      <c r="P1144" s="245"/>
      <c r="Q1144" s="246"/>
      <c r="R1144" s="233"/>
      <c r="S1144" s="234" t="e">
        <f>IF(C1144="",NA(),MATCH($B1144&amp;$C1144,'Smelter Reference List'!$J:$J,0))</f>
        <v>#N/A</v>
      </c>
      <c r="T1144" s="235"/>
      <c r="U1144" s="235">
        <f t="shared" ref="U1144:U1207" ca="1" si="36">IF(AND(C1144="Smelter not listed",OR(LEN(D1144)=0,LEN(E1144)=0)),1,0)</f>
        <v>0</v>
      </c>
      <c r="V1144" s="235"/>
      <c r="W1144" s="235"/>
      <c r="Y1144" s="228" t="str">
        <f t="shared" ref="Y1144:Y1207" si="37">B1144&amp;C1144</f>
        <v/>
      </c>
    </row>
    <row r="1145" spans="1:25" s="228" customFormat="1" ht="20.399999999999999">
      <c r="A1145" s="257"/>
      <c r="B1145" s="232" t="str">
        <f>IF(LEN(A1145)=0,"",INDEX('Smelter Reference List'!$A:$A,MATCH($A1145,'Smelter Reference List'!$E:$E,0)))</f>
        <v/>
      </c>
      <c r="C1145" s="297" t="str">
        <f>IF(LEN(A1145)=0,"",INDEX('Smelter Reference List'!$C:$C,MATCH($A1145,'Smelter Reference List'!$E:$E,0)))</f>
        <v/>
      </c>
      <c r="D1145" s="161" t="str">
        <f ca="1">IF(ISERROR($S1145),"",OFFSET('Smelter Reference List'!$C$4,$S1145-4,0)&amp;"")</f>
        <v/>
      </c>
      <c r="E1145" s="161" t="str">
        <f ca="1">IF(ISERROR($S1145),"",OFFSET('Smelter Reference List'!$D$4,$S1145-4,0)&amp;"")</f>
        <v/>
      </c>
      <c r="F1145" s="161" t="str">
        <f ca="1">IF(ISERROR($S1145),"",OFFSET('Smelter Reference List'!$E$4,$S1145-4,0))</f>
        <v/>
      </c>
      <c r="G1145" s="161" t="str">
        <f ca="1">IF(C1145=$U$4,"Enter smelter details", IF(ISERROR($S1145),"",OFFSET('Smelter Reference List'!$F$4,$S1145-4,0)))</f>
        <v/>
      </c>
      <c r="H1145" s="247" t="str">
        <f ca="1">IF(ISERROR($S1145),"",OFFSET('Smelter Reference List'!$G$4,$S1145-4,0))</f>
        <v/>
      </c>
      <c r="I1145" s="248" t="str">
        <f ca="1">IF(ISERROR($S1145),"",OFFSET('Smelter Reference List'!$H$4,$S1145-4,0))</f>
        <v/>
      </c>
      <c r="J1145" s="248" t="str">
        <f ca="1">IF(ISERROR($S1145),"",OFFSET('Smelter Reference List'!$I$4,$S1145-4,0))</f>
        <v/>
      </c>
      <c r="K1145" s="245"/>
      <c r="L1145" s="245"/>
      <c r="M1145" s="245"/>
      <c r="N1145" s="245"/>
      <c r="O1145" s="245"/>
      <c r="P1145" s="245"/>
      <c r="Q1145" s="246"/>
      <c r="R1145" s="233"/>
      <c r="S1145" s="234" t="e">
        <f>IF(C1145="",NA(),MATCH($B1145&amp;$C1145,'Smelter Reference List'!$J:$J,0))</f>
        <v>#N/A</v>
      </c>
      <c r="T1145" s="235"/>
      <c r="U1145" s="235">
        <f t="shared" ca="1" si="36"/>
        <v>0</v>
      </c>
      <c r="V1145" s="235"/>
      <c r="W1145" s="235"/>
      <c r="Y1145" s="228" t="str">
        <f t="shared" si="37"/>
        <v/>
      </c>
    </row>
    <row r="1146" spans="1:25" s="228" customFormat="1" ht="20.399999999999999">
      <c r="A1146" s="257"/>
      <c r="B1146" s="232" t="str">
        <f>IF(LEN(A1146)=0,"",INDEX('Smelter Reference List'!$A:$A,MATCH($A1146,'Smelter Reference List'!$E:$E,0)))</f>
        <v/>
      </c>
      <c r="C1146" s="297" t="str">
        <f>IF(LEN(A1146)=0,"",INDEX('Smelter Reference List'!$C:$C,MATCH($A1146,'Smelter Reference List'!$E:$E,0)))</f>
        <v/>
      </c>
      <c r="D1146" s="161" t="str">
        <f ca="1">IF(ISERROR($S1146),"",OFFSET('Smelter Reference List'!$C$4,$S1146-4,0)&amp;"")</f>
        <v/>
      </c>
      <c r="E1146" s="161" t="str">
        <f ca="1">IF(ISERROR($S1146),"",OFFSET('Smelter Reference List'!$D$4,$S1146-4,0)&amp;"")</f>
        <v/>
      </c>
      <c r="F1146" s="161" t="str">
        <f ca="1">IF(ISERROR($S1146),"",OFFSET('Smelter Reference List'!$E$4,$S1146-4,0))</f>
        <v/>
      </c>
      <c r="G1146" s="161" t="str">
        <f ca="1">IF(C1146=$U$4,"Enter smelter details", IF(ISERROR($S1146),"",OFFSET('Smelter Reference List'!$F$4,$S1146-4,0)))</f>
        <v/>
      </c>
      <c r="H1146" s="247" t="str">
        <f ca="1">IF(ISERROR($S1146),"",OFFSET('Smelter Reference List'!$G$4,$S1146-4,0))</f>
        <v/>
      </c>
      <c r="I1146" s="248" t="str">
        <f ca="1">IF(ISERROR($S1146),"",OFFSET('Smelter Reference List'!$H$4,$S1146-4,0))</f>
        <v/>
      </c>
      <c r="J1146" s="248" t="str">
        <f ca="1">IF(ISERROR($S1146),"",OFFSET('Smelter Reference List'!$I$4,$S1146-4,0))</f>
        <v/>
      </c>
      <c r="K1146" s="245"/>
      <c r="L1146" s="245"/>
      <c r="M1146" s="245"/>
      <c r="N1146" s="245"/>
      <c r="O1146" s="245"/>
      <c r="P1146" s="245"/>
      <c r="Q1146" s="246"/>
      <c r="R1146" s="233"/>
      <c r="S1146" s="234" t="e">
        <f>IF(C1146="",NA(),MATCH($B1146&amp;$C1146,'Smelter Reference List'!$J:$J,0))</f>
        <v>#N/A</v>
      </c>
      <c r="T1146" s="235"/>
      <c r="U1146" s="235">
        <f t="shared" ca="1" si="36"/>
        <v>0</v>
      </c>
      <c r="V1146" s="235"/>
      <c r="W1146" s="235"/>
      <c r="Y1146" s="228" t="str">
        <f t="shared" si="37"/>
        <v/>
      </c>
    </row>
    <row r="1147" spans="1:25" s="228" customFormat="1" ht="20.399999999999999">
      <c r="A1147" s="257"/>
      <c r="B1147" s="232" t="str">
        <f>IF(LEN(A1147)=0,"",INDEX('Smelter Reference List'!$A:$A,MATCH($A1147,'Smelter Reference List'!$E:$E,0)))</f>
        <v/>
      </c>
      <c r="C1147" s="297" t="str">
        <f>IF(LEN(A1147)=0,"",INDEX('Smelter Reference List'!$C:$C,MATCH($A1147,'Smelter Reference List'!$E:$E,0)))</f>
        <v/>
      </c>
      <c r="D1147" s="161" t="str">
        <f ca="1">IF(ISERROR($S1147),"",OFFSET('Smelter Reference List'!$C$4,$S1147-4,0)&amp;"")</f>
        <v/>
      </c>
      <c r="E1147" s="161" t="str">
        <f ca="1">IF(ISERROR($S1147),"",OFFSET('Smelter Reference List'!$D$4,$S1147-4,0)&amp;"")</f>
        <v/>
      </c>
      <c r="F1147" s="161" t="str">
        <f ca="1">IF(ISERROR($S1147),"",OFFSET('Smelter Reference List'!$E$4,$S1147-4,0))</f>
        <v/>
      </c>
      <c r="G1147" s="161" t="str">
        <f ca="1">IF(C1147=$U$4,"Enter smelter details", IF(ISERROR($S1147),"",OFFSET('Smelter Reference List'!$F$4,$S1147-4,0)))</f>
        <v/>
      </c>
      <c r="H1147" s="247" t="str">
        <f ca="1">IF(ISERROR($S1147),"",OFFSET('Smelter Reference List'!$G$4,$S1147-4,0))</f>
        <v/>
      </c>
      <c r="I1147" s="248" t="str">
        <f ca="1">IF(ISERROR($S1147),"",OFFSET('Smelter Reference List'!$H$4,$S1147-4,0))</f>
        <v/>
      </c>
      <c r="J1147" s="248" t="str">
        <f ca="1">IF(ISERROR($S1147),"",OFFSET('Smelter Reference List'!$I$4,$S1147-4,0))</f>
        <v/>
      </c>
      <c r="K1147" s="245"/>
      <c r="L1147" s="245"/>
      <c r="M1147" s="245"/>
      <c r="N1147" s="245"/>
      <c r="O1147" s="245"/>
      <c r="P1147" s="245"/>
      <c r="Q1147" s="246"/>
      <c r="R1147" s="233"/>
      <c r="S1147" s="234" t="e">
        <f>IF(C1147="",NA(),MATCH($B1147&amp;$C1147,'Smelter Reference List'!$J:$J,0))</f>
        <v>#N/A</v>
      </c>
      <c r="T1147" s="235"/>
      <c r="U1147" s="235">
        <f t="shared" ca="1" si="36"/>
        <v>0</v>
      </c>
      <c r="V1147" s="235"/>
      <c r="W1147" s="235"/>
      <c r="Y1147" s="228" t="str">
        <f t="shared" si="37"/>
        <v/>
      </c>
    </row>
    <row r="1148" spans="1:25" s="228" customFormat="1" ht="20.399999999999999">
      <c r="A1148" s="257"/>
      <c r="B1148" s="232" t="str">
        <f>IF(LEN(A1148)=0,"",INDEX('Smelter Reference List'!$A:$A,MATCH($A1148,'Smelter Reference List'!$E:$E,0)))</f>
        <v/>
      </c>
      <c r="C1148" s="297" t="str">
        <f>IF(LEN(A1148)=0,"",INDEX('Smelter Reference List'!$C:$C,MATCH($A1148,'Smelter Reference List'!$E:$E,0)))</f>
        <v/>
      </c>
      <c r="D1148" s="161" t="str">
        <f ca="1">IF(ISERROR($S1148),"",OFFSET('Smelter Reference List'!$C$4,$S1148-4,0)&amp;"")</f>
        <v/>
      </c>
      <c r="E1148" s="161" t="str">
        <f ca="1">IF(ISERROR($S1148),"",OFFSET('Smelter Reference List'!$D$4,$S1148-4,0)&amp;"")</f>
        <v/>
      </c>
      <c r="F1148" s="161" t="str">
        <f ca="1">IF(ISERROR($S1148),"",OFFSET('Smelter Reference List'!$E$4,$S1148-4,0))</f>
        <v/>
      </c>
      <c r="G1148" s="161" t="str">
        <f ca="1">IF(C1148=$U$4,"Enter smelter details", IF(ISERROR($S1148),"",OFFSET('Smelter Reference List'!$F$4,$S1148-4,0)))</f>
        <v/>
      </c>
      <c r="H1148" s="247" t="str">
        <f ca="1">IF(ISERROR($S1148),"",OFFSET('Smelter Reference List'!$G$4,$S1148-4,0))</f>
        <v/>
      </c>
      <c r="I1148" s="248" t="str">
        <f ca="1">IF(ISERROR($S1148),"",OFFSET('Smelter Reference List'!$H$4,$S1148-4,0))</f>
        <v/>
      </c>
      <c r="J1148" s="248" t="str">
        <f ca="1">IF(ISERROR($S1148),"",OFFSET('Smelter Reference List'!$I$4,$S1148-4,0))</f>
        <v/>
      </c>
      <c r="K1148" s="245"/>
      <c r="L1148" s="245"/>
      <c r="M1148" s="245"/>
      <c r="N1148" s="245"/>
      <c r="O1148" s="245"/>
      <c r="P1148" s="245"/>
      <c r="Q1148" s="246"/>
      <c r="R1148" s="233"/>
      <c r="S1148" s="234" t="e">
        <f>IF(C1148="",NA(),MATCH($B1148&amp;$C1148,'Smelter Reference List'!$J:$J,0))</f>
        <v>#N/A</v>
      </c>
      <c r="T1148" s="235"/>
      <c r="U1148" s="235">
        <f t="shared" ca="1" si="36"/>
        <v>0</v>
      </c>
      <c r="V1148" s="235"/>
      <c r="W1148" s="235"/>
      <c r="Y1148" s="228" t="str">
        <f t="shared" si="37"/>
        <v/>
      </c>
    </row>
    <row r="1149" spans="1:25" s="228" customFormat="1" ht="20.399999999999999">
      <c r="A1149" s="257"/>
      <c r="B1149" s="232" t="str">
        <f>IF(LEN(A1149)=0,"",INDEX('Smelter Reference List'!$A:$A,MATCH($A1149,'Smelter Reference List'!$E:$E,0)))</f>
        <v/>
      </c>
      <c r="C1149" s="297" t="str">
        <f>IF(LEN(A1149)=0,"",INDEX('Smelter Reference List'!$C:$C,MATCH($A1149,'Smelter Reference List'!$E:$E,0)))</f>
        <v/>
      </c>
      <c r="D1149" s="161" t="str">
        <f ca="1">IF(ISERROR($S1149),"",OFFSET('Smelter Reference List'!$C$4,$S1149-4,0)&amp;"")</f>
        <v/>
      </c>
      <c r="E1149" s="161" t="str">
        <f ca="1">IF(ISERROR($S1149),"",OFFSET('Smelter Reference List'!$D$4,$S1149-4,0)&amp;"")</f>
        <v/>
      </c>
      <c r="F1149" s="161" t="str">
        <f ca="1">IF(ISERROR($S1149),"",OFFSET('Smelter Reference List'!$E$4,$S1149-4,0))</f>
        <v/>
      </c>
      <c r="G1149" s="161" t="str">
        <f ca="1">IF(C1149=$U$4,"Enter smelter details", IF(ISERROR($S1149),"",OFFSET('Smelter Reference List'!$F$4,$S1149-4,0)))</f>
        <v/>
      </c>
      <c r="H1149" s="247" t="str">
        <f ca="1">IF(ISERROR($S1149),"",OFFSET('Smelter Reference List'!$G$4,$S1149-4,0))</f>
        <v/>
      </c>
      <c r="I1149" s="248" t="str">
        <f ca="1">IF(ISERROR($S1149),"",OFFSET('Smelter Reference List'!$H$4,$S1149-4,0))</f>
        <v/>
      </c>
      <c r="J1149" s="248" t="str">
        <f ca="1">IF(ISERROR($S1149),"",OFFSET('Smelter Reference List'!$I$4,$S1149-4,0))</f>
        <v/>
      </c>
      <c r="K1149" s="245"/>
      <c r="L1149" s="245"/>
      <c r="M1149" s="245"/>
      <c r="N1149" s="245"/>
      <c r="O1149" s="245"/>
      <c r="P1149" s="245"/>
      <c r="Q1149" s="246"/>
      <c r="R1149" s="233"/>
      <c r="S1149" s="234" t="e">
        <f>IF(C1149="",NA(),MATCH($B1149&amp;$C1149,'Smelter Reference List'!$J:$J,0))</f>
        <v>#N/A</v>
      </c>
      <c r="T1149" s="235"/>
      <c r="U1149" s="235">
        <f t="shared" ca="1" si="36"/>
        <v>0</v>
      </c>
      <c r="V1149" s="235"/>
      <c r="W1149" s="235"/>
      <c r="Y1149" s="228" t="str">
        <f t="shared" si="37"/>
        <v/>
      </c>
    </row>
    <row r="1150" spans="1:25" s="228" customFormat="1" ht="20.399999999999999">
      <c r="A1150" s="257"/>
      <c r="B1150" s="232" t="str">
        <f>IF(LEN(A1150)=0,"",INDEX('Smelter Reference List'!$A:$A,MATCH($A1150,'Smelter Reference List'!$E:$E,0)))</f>
        <v/>
      </c>
      <c r="C1150" s="297" t="str">
        <f>IF(LEN(A1150)=0,"",INDEX('Smelter Reference List'!$C:$C,MATCH($A1150,'Smelter Reference List'!$E:$E,0)))</f>
        <v/>
      </c>
      <c r="D1150" s="161" t="str">
        <f ca="1">IF(ISERROR($S1150),"",OFFSET('Smelter Reference List'!$C$4,$S1150-4,0)&amp;"")</f>
        <v/>
      </c>
      <c r="E1150" s="161" t="str">
        <f ca="1">IF(ISERROR($S1150),"",OFFSET('Smelter Reference List'!$D$4,$S1150-4,0)&amp;"")</f>
        <v/>
      </c>
      <c r="F1150" s="161" t="str">
        <f ca="1">IF(ISERROR($S1150),"",OFFSET('Smelter Reference List'!$E$4,$S1150-4,0))</f>
        <v/>
      </c>
      <c r="G1150" s="161" t="str">
        <f ca="1">IF(C1150=$U$4,"Enter smelter details", IF(ISERROR($S1150),"",OFFSET('Smelter Reference List'!$F$4,$S1150-4,0)))</f>
        <v/>
      </c>
      <c r="H1150" s="247" t="str">
        <f ca="1">IF(ISERROR($S1150),"",OFFSET('Smelter Reference List'!$G$4,$S1150-4,0))</f>
        <v/>
      </c>
      <c r="I1150" s="248" t="str">
        <f ca="1">IF(ISERROR($S1150),"",OFFSET('Smelter Reference List'!$H$4,$S1150-4,0))</f>
        <v/>
      </c>
      <c r="J1150" s="248" t="str">
        <f ca="1">IF(ISERROR($S1150),"",OFFSET('Smelter Reference List'!$I$4,$S1150-4,0))</f>
        <v/>
      </c>
      <c r="K1150" s="245"/>
      <c r="L1150" s="245"/>
      <c r="M1150" s="245"/>
      <c r="N1150" s="245"/>
      <c r="O1150" s="245"/>
      <c r="P1150" s="245"/>
      <c r="Q1150" s="246"/>
      <c r="R1150" s="233"/>
      <c r="S1150" s="234" t="e">
        <f>IF(C1150="",NA(),MATCH($B1150&amp;$C1150,'Smelter Reference List'!$J:$J,0))</f>
        <v>#N/A</v>
      </c>
      <c r="T1150" s="235"/>
      <c r="U1150" s="235">
        <f t="shared" ca="1" si="36"/>
        <v>0</v>
      </c>
      <c r="V1150" s="235"/>
      <c r="W1150" s="235"/>
      <c r="Y1150" s="228" t="str">
        <f t="shared" si="37"/>
        <v/>
      </c>
    </row>
    <row r="1151" spans="1:25" s="228" customFormat="1" ht="20.399999999999999">
      <c r="A1151" s="257"/>
      <c r="B1151" s="232" t="str">
        <f>IF(LEN(A1151)=0,"",INDEX('Smelter Reference List'!$A:$A,MATCH($A1151,'Smelter Reference List'!$E:$E,0)))</f>
        <v/>
      </c>
      <c r="C1151" s="297" t="str">
        <f>IF(LEN(A1151)=0,"",INDEX('Smelter Reference List'!$C:$C,MATCH($A1151,'Smelter Reference List'!$E:$E,0)))</f>
        <v/>
      </c>
      <c r="D1151" s="161" t="str">
        <f ca="1">IF(ISERROR($S1151),"",OFFSET('Smelter Reference List'!$C$4,$S1151-4,0)&amp;"")</f>
        <v/>
      </c>
      <c r="E1151" s="161" t="str">
        <f ca="1">IF(ISERROR($S1151),"",OFFSET('Smelter Reference List'!$D$4,$S1151-4,0)&amp;"")</f>
        <v/>
      </c>
      <c r="F1151" s="161" t="str">
        <f ca="1">IF(ISERROR($S1151),"",OFFSET('Smelter Reference List'!$E$4,$S1151-4,0))</f>
        <v/>
      </c>
      <c r="G1151" s="161" t="str">
        <f ca="1">IF(C1151=$U$4,"Enter smelter details", IF(ISERROR($S1151),"",OFFSET('Smelter Reference List'!$F$4,$S1151-4,0)))</f>
        <v/>
      </c>
      <c r="H1151" s="247" t="str">
        <f ca="1">IF(ISERROR($S1151),"",OFFSET('Smelter Reference List'!$G$4,$S1151-4,0))</f>
        <v/>
      </c>
      <c r="I1151" s="248" t="str">
        <f ca="1">IF(ISERROR($S1151),"",OFFSET('Smelter Reference List'!$H$4,$S1151-4,0))</f>
        <v/>
      </c>
      <c r="J1151" s="248" t="str">
        <f ca="1">IF(ISERROR($S1151),"",OFFSET('Smelter Reference List'!$I$4,$S1151-4,0))</f>
        <v/>
      </c>
      <c r="K1151" s="245"/>
      <c r="L1151" s="245"/>
      <c r="M1151" s="245"/>
      <c r="N1151" s="245"/>
      <c r="O1151" s="245"/>
      <c r="P1151" s="245"/>
      <c r="Q1151" s="246"/>
      <c r="R1151" s="233"/>
      <c r="S1151" s="234" t="e">
        <f>IF(C1151="",NA(),MATCH($B1151&amp;$C1151,'Smelter Reference List'!$J:$J,0))</f>
        <v>#N/A</v>
      </c>
      <c r="T1151" s="235"/>
      <c r="U1151" s="235">
        <f t="shared" ca="1" si="36"/>
        <v>0</v>
      </c>
      <c r="V1151" s="235"/>
      <c r="W1151" s="235"/>
      <c r="Y1151" s="228" t="str">
        <f t="shared" si="37"/>
        <v/>
      </c>
    </row>
    <row r="1152" spans="1:25" s="228" customFormat="1" ht="20.399999999999999">
      <c r="A1152" s="257"/>
      <c r="B1152" s="232" t="str">
        <f>IF(LEN(A1152)=0,"",INDEX('Smelter Reference List'!$A:$A,MATCH($A1152,'Smelter Reference List'!$E:$E,0)))</f>
        <v/>
      </c>
      <c r="C1152" s="297" t="str">
        <f>IF(LEN(A1152)=0,"",INDEX('Smelter Reference List'!$C:$C,MATCH($A1152,'Smelter Reference List'!$E:$E,0)))</f>
        <v/>
      </c>
      <c r="D1152" s="161" t="str">
        <f ca="1">IF(ISERROR($S1152),"",OFFSET('Smelter Reference List'!$C$4,$S1152-4,0)&amp;"")</f>
        <v/>
      </c>
      <c r="E1152" s="161" t="str">
        <f ca="1">IF(ISERROR($S1152),"",OFFSET('Smelter Reference List'!$D$4,$S1152-4,0)&amp;"")</f>
        <v/>
      </c>
      <c r="F1152" s="161" t="str">
        <f ca="1">IF(ISERROR($S1152),"",OFFSET('Smelter Reference List'!$E$4,$S1152-4,0))</f>
        <v/>
      </c>
      <c r="G1152" s="161" t="str">
        <f ca="1">IF(C1152=$U$4,"Enter smelter details", IF(ISERROR($S1152),"",OFFSET('Smelter Reference List'!$F$4,$S1152-4,0)))</f>
        <v/>
      </c>
      <c r="H1152" s="247" t="str">
        <f ca="1">IF(ISERROR($S1152),"",OFFSET('Smelter Reference List'!$G$4,$S1152-4,0))</f>
        <v/>
      </c>
      <c r="I1152" s="248" t="str">
        <f ca="1">IF(ISERROR($S1152),"",OFFSET('Smelter Reference List'!$H$4,$S1152-4,0))</f>
        <v/>
      </c>
      <c r="J1152" s="248" t="str">
        <f ca="1">IF(ISERROR($S1152),"",OFFSET('Smelter Reference List'!$I$4,$S1152-4,0))</f>
        <v/>
      </c>
      <c r="K1152" s="245"/>
      <c r="L1152" s="245"/>
      <c r="M1152" s="245"/>
      <c r="N1152" s="245"/>
      <c r="O1152" s="245"/>
      <c r="P1152" s="245"/>
      <c r="Q1152" s="246"/>
      <c r="R1152" s="233"/>
      <c r="S1152" s="234" t="e">
        <f>IF(C1152="",NA(),MATCH($B1152&amp;$C1152,'Smelter Reference List'!$J:$J,0))</f>
        <v>#N/A</v>
      </c>
      <c r="T1152" s="235"/>
      <c r="U1152" s="235">
        <f t="shared" ca="1" si="36"/>
        <v>0</v>
      </c>
      <c r="V1152" s="235"/>
      <c r="W1152" s="235"/>
      <c r="Y1152" s="228" t="str">
        <f t="shared" si="37"/>
        <v/>
      </c>
    </row>
    <row r="1153" spans="1:25" s="228" customFormat="1" ht="20.399999999999999">
      <c r="A1153" s="257"/>
      <c r="B1153" s="232" t="str">
        <f>IF(LEN(A1153)=0,"",INDEX('Smelter Reference List'!$A:$A,MATCH($A1153,'Smelter Reference List'!$E:$E,0)))</f>
        <v/>
      </c>
      <c r="C1153" s="297" t="str">
        <f>IF(LEN(A1153)=0,"",INDEX('Smelter Reference List'!$C:$C,MATCH($A1153,'Smelter Reference List'!$E:$E,0)))</f>
        <v/>
      </c>
      <c r="D1153" s="161" t="str">
        <f ca="1">IF(ISERROR($S1153),"",OFFSET('Smelter Reference List'!$C$4,$S1153-4,0)&amp;"")</f>
        <v/>
      </c>
      <c r="E1153" s="161" t="str">
        <f ca="1">IF(ISERROR($S1153),"",OFFSET('Smelter Reference List'!$D$4,$S1153-4,0)&amp;"")</f>
        <v/>
      </c>
      <c r="F1153" s="161" t="str">
        <f ca="1">IF(ISERROR($S1153),"",OFFSET('Smelter Reference List'!$E$4,$S1153-4,0))</f>
        <v/>
      </c>
      <c r="G1153" s="161" t="str">
        <f ca="1">IF(C1153=$U$4,"Enter smelter details", IF(ISERROR($S1153),"",OFFSET('Smelter Reference List'!$F$4,$S1153-4,0)))</f>
        <v/>
      </c>
      <c r="H1153" s="247" t="str">
        <f ca="1">IF(ISERROR($S1153),"",OFFSET('Smelter Reference List'!$G$4,$S1153-4,0))</f>
        <v/>
      </c>
      <c r="I1153" s="248" t="str">
        <f ca="1">IF(ISERROR($S1153),"",OFFSET('Smelter Reference List'!$H$4,$S1153-4,0))</f>
        <v/>
      </c>
      <c r="J1153" s="248" t="str">
        <f ca="1">IF(ISERROR($S1153),"",OFFSET('Smelter Reference List'!$I$4,$S1153-4,0))</f>
        <v/>
      </c>
      <c r="K1153" s="245"/>
      <c r="L1153" s="245"/>
      <c r="M1153" s="245"/>
      <c r="N1153" s="245"/>
      <c r="O1153" s="245"/>
      <c r="P1153" s="245"/>
      <c r="Q1153" s="246"/>
      <c r="R1153" s="233"/>
      <c r="S1153" s="234" t="e">
        <f>IF(C1153="",NA(),MATCH($B1153&amp;$C1153,'Smelter Reference List'!$J:$J,0))</f>
        <v>#N/A</v>
      </c>
      <c r="T1153" s="235"/>
      <c r="U1153" s="235">
        <f t="shared" ca="1" si="36"/>
        <v>0</v>
      </c>
      <c r="V1153" s="235"/>
      <c r="W1153" s="235"/>
      <c r="Y1153" s="228" t="str">
        <f t="shared" si="37"/>
        <v/>
      </c>
    </row>
    <row r="1154" spans="1:25" s="228" customFormat="1" ht="20.399999999999999">
      <c r="A1154" s="257"/>
      <c r="B1154" s="232" t="str">
        <f>IF(LEN(A1154)=0,"",INDEX('Smelter Reference List'!$A:$A,MATCH($A1154,'Smelter Reference List'!$E:$E,0)))</f>
        <v/>
      </c>
      <c r="C1154" s="297" t="str">
        <f>IF(LEN(A1154)=0,"",INDEX('Smelter Reference List'!$C:$C,MATCH($A1154,'Smelter Reference List'!$E:$E,0)))</f>
        <v/>
      </c>
      <c r="D1154" s="161" t="str">
        <f ca="1">IF(ISERROR($S1154),"",OFFSET('Smelter Reference List'!$C$4,$S1154-4,0)&amp;"")</f>
        <v/>
      </c>
      <c r="E1154" s="161" t="str">
        <f ca="1">IF(ISERROR($S1154),"",OFFSET('Smelter Reference List'!$D$4,$S1154-4,0)&amp;"")</f>
        <v/>
      </c>
      <c r="F1154" s="161" t="str">
        <f ca="1">IF(ISERROR($S1154),"",OFFSET('Smelter Reference List'!$E$4,$S1154-4,0))</f>
        <v/>
      </c>
      <c r="G1154" s="161" t="str">
        <f ca="1">IF(C1154=$U$4,"Enter smelter details", IF(ISERROR($S1154),"",OFFSET('Smelter Reference List'!$F$4,$S1154-4,0)))</f>
        <v/>
      </c>
      <c r="H1154" s="247" t="str">
        <f ca="1">IF(ISERROR($S1154),"",OFFSET('Smelter Reference List'!$G$4,$S1154-4,0))</f>
        <v/>
      </c>
      <c r="I1154" s="248" t="str">
        <f ca="1">IF(ISERROR($S1154),"",OFFSET('Smelter Reference List'!$H$4,$S1154-4,0))</f>
        <v/>
      </c>
      <c r="J1154" s="248" t="str">
        <f ca="1">IF(ISERROR($S1154),"",OFFSET('Smelter Reference List'!$I$4,$S1154-4,0))</f>
        <v/>
      </c>
      <c r="K1154" s="245"/>
      <c r="L1154" s="245"/>
      <c r="M1154" s="245"/>
      <c r="N1154" s="245"/>
      <c r="O1154" s="245"/>
      <c r="P1154" s="245"/>
      <c r="Q1154" s="246"/>
      <c r="R1154" s="233"/>
      <c r="S1154" s="234" t="e">
        <f>IF(C1154="",NA(),MATCH($B1154&amp;$C1154,'Smelter Reference List'!$J:$J,0))</f>
        <v>#N/A</v>
      </c>
      <c r="T1154" s="235"/>
      <c r="U1154" s="235">
        <f t="shared" ca="1" si="36"/>
        <v>0</v>
      </c>
      <c r="V1154" s="235"/>
      <c r="W1154" s="235"/>
      <c r="Y1154" s="228" t="str">
        <f t="shared" si="37"/>
        <v/>
      </c>
    </row>
    <row r="1155" spans="1:25" s="228" customFormat="1" ht="20.399999999999999">
      <c r="A1155" s="257"/>
      <c r="B1155" s="232" t="str">
        <f>IF(LEN(A1155)=0,"",INDEX('Smelter Reference List'!$A:$A,MATCH($A1155,'Smelter Reference List'!$E:$E,0)))</f>
        <v/>
      </c>
      <c r="C1155" s="297" t="str">
        <f>IF(LEN(A1155)=0,"",INDEX('Smelter Reference List'!$C:$C,MATCH($A1155,'Smelter Reference List'!$E:$E,0)))</f>
        <v/>
      </c>
      <c r="D1155" s="161" t="str">
        <f ca="1">IF(ISERROR($S1155),"",OFFSET('Smelter Reference List'!$C$4,$S1155-4,0)&amp;"")</f>
        <v/>
      </c>
      <c r="E1155" s="161" t="str">
        <f ca="1">IF(ISERROR($S1155),"",OFFSET('Smelter Reference List'!$D$4,$S1155-4,0)&amp;"")</f>
        <v/>
      </c>
      <c r="F1155" s="161" t="str">
        <f ca="1">IF(ISERROR($S1155),"",OFFSET('Smelter Reference List'!$E$4,$S1155-4,0))</f>
        <v/>
      </c>
      <c r="G1155" s="161" t="str">
        <f ca="1">IF(C1155=$U$4,"Enter smelter details", IF(ISERROR($S1155),"",OFFSET('Smelter Reference List'!$F$4,$S1155-4,0)))</f>
        <v/>
      </c>
      <c r="H1155" s="247" t="str">
        <f ca="1">IF(ISERROR($S1155),"",OFFSET('Smelter Reference List'!$G$4,$S1155-4,0))</f>
        <v/>
      </c>
      <c r="I1155" s="248" t="str">
        <f ca="1">IF(ISERROR($S1155),"",OFFSET('Smelter Reference List'!$H$4,$S1155-4,0))</f>
        <v/>
      </c>
      <c r="J1155" s="248" t="str">
        <f ca="1">IF(ISERROR($S1155),"",OFFSET('Smelter Reference List'!$I$4,$S1155-4,0))</f>
        <v/>
      </c>
      <c r="K1155" s="245"/>
      <c r="L1155" s="245"/>
      <c r="M1155" s="245"/>
      <c r="N1155" s="245"/>
      <c r="O1155" s="245"/>
      <c r="P1155" s="245"/>
      <c r="Q1155" s="246"/>
      <c r="R1155" s="233"/>
      <c r="S1155" s="234" t="e">
        <f>IF(C1155="",NA(),MATCH($B1155&amp;$C1155,'Smelter Reference List'!$J:$J,0))</f>
        <v>#N/A</v>
      </c>
      <c r="T1155" s="235"/>
      <c r="U1155" s="235">
        <f t="shared" ca="1" si="36"/>
        <v>0</v>
      </c>
      <c r="V1155" s="235"/>
      <c r="W1155" s="235"/>
      <c r="Y1155" s="228" t="str">
        <f t="shared" si="37"/>
        <v/>
      </c>
    </row>
    <row r="1156" spans="1:25" s="228" customFormat="1" ht="20.399999999999999">
      <c r="A1156" s="257"/>
      <c r="B1156" s="232" t="str">
        <f>IF(LEN(A1156)=0,"",INDEX('Smelter Reference List'!$A:$A,MATCH($A1156,'Smelter Reference List'!$E:$E,0)))</f>
        <v/>
      </c>
      <c r="C1156" s="297" t="str">
        <f>IF(LEN(A1156)=0,"",INDEX('Smelter Reference List'!$C:$C,MATCH($A1156,'Smelter Reference List'!$E:$E,0)))</f>
        <v/>
      </c>
      <c r="D1156" s="161" t="str">
        <f ca="1">IF(ISERROR($S1156),"",OFFSET('Smelter Reference List'!$C$4,$S1156-4,0)&amp;"")</f>
        <v/>
      </c>
      <c r="E1156" s="161" t="str">
        <f ca="1">IF(ISERROR($S1156),"",OFFSET('Smelter Reference List'!$D$4,$S1156-4,0)&amp;"")</f>
        <v/>
      </c>
      <c r="F1156" s="161" t="str">
        <f ca="1">IF(ISERROR($S1156),"",OFFSET('Smelter Reference List'!$E$4,$S1156-4,0))</f>
        <v/>
      </c>
      <c r="G1156" s="161" t="str">
        <f ca="1">IF(C1156=$U$4,"Enter smelter details", IF(ISERROR($S1156),"",OFFSET('Smelter Reference List'!$F$4,$S1156-4,0)))</f>
        <v/>
      </c>
      <c r="H1156" s="247" t="str">
        <f ca="1">IF(ISERROR($S1156),"",OFFSET('Smelter Reference List'!$G$4,$S1156-4,0))</f>
        <v/>
      </c>
      <c r="I1156" s="248" t="str">
        <f ca="1">IF(ISERROR($S1156),"",OFFSET('Smelter Reference List'!$H$4,$S1156-4,0))</f>
        <v/>
      </c>
      <c r="J1156" s="248" t="str">
        <f ca="1">IF(ISERROR($S1156),"",OFFSET('Smelter Reference List'!$I$4,$S1156-4,0))</f>
        <v/>
      </c>
      <c r="K1156" s="245"/>
      <c r="L1156" s="245"/>
      <c r="M1156" s="245"/>
      <c r="N1156" s="245"/>
      <c r="O1156" s="245"/>
      <c r="P1156" s="245"/>
      <c r="Q1156" s="246"/>
      <c r="R1156" s="233"/>
      <c r="S1156" s="234" t="e">
        <f>IF(C1156="",NA(),MATCH($B1156&amp;$C1156,'Smelter Reference List'!$J:$J,0))</f>
        <v>#N/A</v>
      </c>
      <c r="T1156" s="235"/>
      <c r="U1156" s="235">
        <f t="shared" ca="1" si="36"/>
        <v>0</v>
      </c>
      <c r="V1156" s="235"/>
      <c r="W1156" s="235"/>
      <c r="Y1156" s="228" t="str">
        <f t="shared" si="37"/>
        <v/>
      </c>
    </row>
    <row r="1157" spans="1:25" s="228" customFormat="1" ht="20.399999999999999">
      <c r="A1157" s="257"/>
      <c r="B1157" s="232" t="str">
        <f>IF(LEN(A1157)=0,"",INDEX('Smelter Reference List'!$A:$A,MATCH($A1157,'Smelter Reference List'!$E:$E,0)))</f>
        <v/>
      </c>
      <c r="C1157" s="297" t="str">
        <f>IF(LEN(A1157)=0,"",INDEX('Smelter Reference List'!$C:$C,MATCH($A1157,'Smelter Reference List'!$E:$E,0)))</f>
        <v/>
      </c>
      <c r="D1157" s="161" t="str">
        <f ca="1">IF(ISERROR($S1157),"",OFFSET('Smelter Reference List'!$C$4,$S1157-4,0)&amp;"")</f>
        <v/>
      </c>
      <c r="E1157" s="161" t="str">
        <f ca="1">IF(ISERROR($S1157),"",OFFSET('Smelter Reference List'!$D$4,$S1157-4,0)&amp;"")</f>
        <v/>
      </c>
      <c r="F1157" s="161" t="str">
        <f ca="1">IF(ISERROR($S1157),"",OFFSET('Smelter Reference List'!$E$4,$S1157-4,0))</f>
        <v/>
      </c>
      <c r="G1157" s="161" t="str">
        <f ca="1">IF(C1157=$U$4,"Enter smelter details", IF(ISERROR($S1157),"",OFFSET('Smelter Reference List'!$F$4,$S1157-4,0)))</f>
        <v/>
      </c>
      <c r="H1157" s="247" t="str">
        <f ca="1">IF(ISERROR($S1157),"",OFFSET('Smelter Reference List'!$G$4,$S1157-4,0))</f>
        <v/>
      </c>
      <c r="I1157" s="248" t="str">
        <f ca="1">IF(ISERROR($S1157),"",OFFSET('Smelter Reference List'!$H$4,$S1157-4,0))</f>
        <v/>
      </c>
      <c r="J1157" s="248" t="str">
        <f ca="1">IF(ISERROR($S1157),"",OFFSET('Smelter Reference List'!$I$4,$S1157-4,0))</f>
        <v/>
      </c>
      <c r="K1157" s="245"/>
      <c r="L1157" s="245"/>
      <c r="M1157" s="245"/>
      <c r="N1157" s="245"/>
      <c r="O1157" s="245"/>
      <c r="P1157" s="245"/>
      <c r="Q1157" s="246"/>
      <c r="R1157" s="233"/>
      <c r="S1157" s="234" t="e">
        <f>IF(C1157="",NA(),MATCH($B1157&amp;$C1157,'Smelter Reference List'!$J:$J,0))</f>
        <v>#N/A</v>
      </c>
      <c r="T1157" s="235"/>
      <c r="U1157" s="235">
        <f t="shared" ca="1" si="36"/>
        <v>0</v>
      </c>
      <c r="V1157" s="235"/>
      <c r="W1157" s="235"/>
      <c r="Y1157" s="228" t="str">
        <f t="shared" si="37"/>
        <v/>
      </c>
    </row>
    <row r="1158" spans="1:25" s="228" customFormat="1" ht="20.399999999999999">
      <c r="A1158" s="257"/>
      <c r="B1158" s="232" t="str">
        <f>IF(LEN(A1158)=0,"",INDEX('Smelter Reference List'!$A:$A,MATCH($A1158,'Smelter Reference List'!$E:$E,0)))</f>
        <v/>
      </c>
      <c r="C1158" s="297" t="str">
        <f>IF(LEN(A1158)=0,"",INDEX('Smelter Reference List'!$C:$C,MATCH($A1158,'Smelter Reference List'!$E:$E,0)))</f>
        <v/>
      </c>
      <c r="D1158" s="161" t="str">
        <f ca="1">IF(ISERROR($S1158),"",OFFSET('Smelter Reference List'!$C$4,$S1158-4,0)&amp;"")</f>
        <v/>
      </c>
      <c r="E1158" s="161" t="str">
        <f ca="1">IF(ISERROR($S1158),"",OFFSET('Smelter Reference List'!$D$4,$S1158-4,0)&amp;"")</f>
        <v/>
      </c>
      <c r="F1158" s="161" t="str">
        <f ca="1">IF(ISERROR($S1158),"",OFFSET('Smelter Reference List'!$E$4,$S1158-4,0))</f>
        <v/>
      </c>
      <c r="G1158" s="161" t="str">
        <f ca="1">IF(C1158=$U$4,"Enter smelter details", IF(ISERROR($S1158),"",OFFSET('Smelter Reference List'!$F$4,$S1158-4,0)))</f>
        <v/>
      </c>
      <c r="H1158" s="247" t="str">
        <f ca="1">IF(ISERROR($S1158),"",OFFSET('Smelter Reference List'!$G$4,$S1158-4,0))</f>
        <v/>
      </c>
      <c r="I1158" s="248" t="str">
        <f ca="1">IF(ISERROR($S1158),"",OFFSET('Smelter Reference List'!$H$4,$S1158-4,0))</f>
        <v/>
      </c>
      <c r="J1158" s="248" t="str">
        <f ca="1">IF(ISERROR($S1158),"",OFFSET('Smelter Reference List'!$I$4,$S1158-4,0))</f>
        <v/>
      </c>
      <c r="K1158" s="245"/>
      <c r="L1158" s="245"/>
      <c r="M1158" s="245"/>
      <c r="N1158" s="245"/>
      <c r="O1158" s="245"/>
      <c r="P1158" s="245"/>
      <c r="Q1158" s="246"/>
      <c r="R1158" s="233"/>
      <c r="S1158" s="234" t="e">
        <f>IF(C1158="",NA(),MATCH($B1158&amp;$C1158,'Smelter Reference List'!$J:$J,0))</f>
        <v>#N/A</v>
      </c>
      <c r="T1158" s="235"/>
      <c r="U1158" s="235">
        <f t="shared" ca="1" si="36"/>
        <v>0</v>
      </c>
      <c r="V1158" s="235"/>
      <c r="W1158" s="235"/>
      <c r="Y1158" s="228" t="str">
        <f t="shared" si="37"/>
        <v/>
      </c>
    </row>
    <row r="1159" spans="1:25" s="228" customFormat="1" ht="20.399999999999999">
      <c r="A1159" s="257"/>
      <c r="B1159" s="232" t="str">
        <f>IF(LEN(A1159)=0,"",INDEX('Smelter Reference List'!$A:$A,MATCH($A1159,'Smelter Reference List'!$E:$E,0)))</f>
        <v/>
      </c>
      <c r="C1159" s="297" t="str">
        <f>IF(LEN(A1159)=0,"",INDEX('Smelter Reference List'!$C:$C,MATCH($A1159,'Smelter Reference List'!$E:$E,0)))</f>
        <v/>
      </c>
      <c r="D1159" s="161" t="str">
        <f ca="1">IF(ISERROR($S1159),"",OFFSET('Smelter Reference List'!$C$4,$S1159-4,0)&amp;"")</f>
        <v/>
      </c>
      <c r="E1159" s="161" t="str">
        <f ca="1">IF(ISERROR($S1159),"",OFFSET('Smelter Reference List'!$D$4,$S1159-4,0)&amp;"")</f>
        <v/>
      </c>
      <c r="F1159" s="161" t="str">
        <f ca="1">IF(ISERROR($S1159),"",OFFSET('Smelter Reference List'!$E$4,$S1159-4,0))</f>
        <v/>
      </c>
      <c r="G1159" s="161" t="str">
        <f ca="1">IF(C1159=$U$4,"Enter smelter details", IF(ISERROR($S1159),"",OFFSET('Smelter Reference List'!$F$4,$S1159-4,0)))</f>
        <v/>
      </c>
      <c r="H1159" s="247" t="str">
        <f ca="1">IF(ISERROR($S1159),"",OFFSET('Smelter Reference List'!$G$4,$S1159-4,0))</f>
        <v/>
      </c>
      <c r="I1159" s="248" t="str">
        <f ca="1">IF(ISERROR($S1159),"",OFFSET('Smelter Reference List'!$H$4,$S1159-4,0))</f>
        <v/>
      </c>
      <c r="J1159" s="248" t="str">
        <f ca="1">IF(ISERROR($S1159),"",OFFSET('Smelter Reference List'!$I$4,$S1159-4,0))</f>
        <v/>
      </c>
      <c r="K1159" s="245"/>
      <c r="L1159" s="245"/>
      <c r="M1159" s="245"/>
      <c r="N1159" s="245"/>
      <c r="O1159" s="245"/>
      <c r="P1159" s="245"/>
      <c r="Q1159" s="246"/>
      <c r="R1159" s="233"/>
      <c r="S1159" s="234" t="e">
        <f>IF(C1159="",NA(),MATCH($B1159&amp;$C1159,'Smelter Reference List'!$J:$J,0))</f>
        <v>#N/A</v>
      </c>
      <c r="T1159" s="235"/>
      <c r="U1159" s="235">
        <f t="shared" ca="1" si="36"/>
        <v>0</v>
      </c>
      <c r="V1159" s="235"/>
      <c r="W1159" s="235"/>
      <c r="Y1159" s="228" t="str">
        <f t="shared" si="37"/>
        <v/>
      </c>
    </row>
    <row r="1160" spans="1:25" s="228" customFormat="1" ht="20.399999999999999">
      <c r="A1160" s="257"/>
      <c r="B1160" s="232" t="str">
        <f>IF(LEN(A1160)=0,"",INDEX('Smelter Reference List'!$A:$A,MATCH($A1160,'Smelter Reference List'!$E:$E,0)))</f>
        <v/>
      </c>
      <c r="C1160" s="297" t="str">
        <f>IF(LEN(A1160)=0,"",INDEX('Smelter Reference List'!$C:$C,MATCH($A1160,'Smelter Reference List'!$E:$E,0)))</f>
        <v/>
      </c>
      <c r="D1160" s="161" t="str">
        <f ca="1">IF(ISERROR($S1160),"",OFFSET('Smelter Reference List'!$C$4,$S1160-4,0)&amp;"")</f>
        <v/>
      </c>
      <c r="E1160" s="161" t="str">
        <f ca="1">IF(ISERROR($S1160),"",OFFSET('Smelter Reference List'!$D$4,$S1160-4,0)&amp;"")</f>
        <v/>
      </c>
      <c r="F1160" s="161" t="str">
        <f ca="1">IF(ISERROR($S1160),"",OFFSET('Smelter Reference List'!$E$4,$S1160-4,0))</f>
        <v/>
      </c>
      <c r="G1160" s="161" t="str">
        <f ca="1">IF(C1160=$U$4,"Enter smelter details", IF(ISERROR($S1160),"",OFFSET('Smelter Reference List'!$F$4,$S1160-4,0)))</f>
        <v/>
      </c>
      <c r="H1160" s="247" t="str">
        <f ca="1">IF(ISERROR($S1160),"",OFFSET('Smelter Reference List'!$G$4,$S1160-4,0))</f>
        <v/>
      </c>
      <c r="I1160" s="248" t="str">
        <f ca="1">IF(ISERROR($S1160),"",OFFSET('Smelter Reference List'!$H$4,$S1160-4,0))</f>
        <v/>
      </c>
      <c r="J1160" s="248" t="str">
        <f ca="1">IF(ISERROR($S1160),"",OFFSET('Smelter Reference List'!$I$4,$S1160-4,0))</f>
        <v/>
      </c>
      <c r="K1160" s="245"/>
      <c r="L1160" s="245"/>
      <c r="M1160" s="245"/>
      <c r="N1160" s="245"/>
      <c r="O1160" s="245"/>
      <c r="P1160" s="245"/>
      <c r="Q1160" s="246"/>
      <c r="R1160" s="233"/>
      <c r="S1160" s="234" t="e">
        <f>IF(C1160="",NA(),MATCH($B1160&amp;$C1160,'Smelter Reference List'!$J:$J,0))</f>
        <v>#N/A</v>
      </c>
      <c r="T1160" s="235"/>
      <c r="U1160" s="235">
        <f t="shared" ca="1" si="36"/>
        <v>0</v>
      </c>
      <c r="V1160" s="235"/>
      <c r="W1160" s="235"/>
      <c r="Y1160" s="228" t="str">
        <f t="shared" si="37"/>
        <v/>
      </c>
    </row>
    <row r="1161" spans="1:25" s="228" customFormat="1" ht="20.399999999999999">
      <c r="A1161" s="257"/>
      <c r="B1161" s="232" t="str">
        <f>IF(LEN(A1161)=0,"",INDEX('Smelter Reference List'!$A:$A,MATCH($A1161,'Smelter Reference List'!$E:$E,0)))</f>
        <v/>
      </c>
      <c r="C1161" s="297" t="str">
        <f>IF(LEN(A1161)=0,"",INDEX('Smelter Reference List'!$C:$C,MATCH($A1161,'Smelter Reference List'!$E:$E,0)))</f>
        <v/>
      </c>
      <c r="D1161" s="161" t="str">
        <f ca="1">IF(ISERROR($S1161),"",OFFSET('Smelter Reference List'!$C$4,$S1161-4,0)&amp;"")</f>
        <v/>
      </c>
      <c r="E1161" s="161" t="str">
        <f ca="1">IF(ISERROR($S1161),"",OFFSET('Smelter Reference List'!$D$4,$S1161-4,0)&amp;"")</f>
        <v/>
      </c>
      <c r="F1161" s="161" t="str">
        <f ca="1">IF(ISERROR($S1161),"",OFFSET('Smelter Reference List'!$E$4,$S1161-4,0))</f>
        <v/>
      </c>
      <c r="G1161" s="161" t="str">
        <f ca="1">IF(C1161=$U$4,"Enter smelter details", IF(ISERROR($S1161),"",OFFSET('Smelter Reference List'!$F$4,$S1161-4,0)))</f>
        <v/>
      </c>
      <c r="H1161" s="247" t="str">
        <f ca="1">IF(ISERROR($S1161),"",OFFSET('Smelter Reference List'!$G$4,$S1161-4,0))</f>
        <v/>
      </c>
      <c r="I1161" s="248" t="str">
        <f ca="1">IF(ISERROR($S1161),"",OFFSET('Smelter Reference List'!$H$4,$S1161-4,0))</f>
        <v/>
      </c>
      <c r="J1161" s="248" t="str">
        <f ca="1">IF(ISERROR($S1161),"",OFFSET('Smelter Reference List'!$I$4,$S1161-4,0))</f>
        <v/>
      </c>
      <c r="K1161" s="245"/>
      <c r="L1161" s="245"/>
      <c r="M1161" s="245"/>
      <c r="N1161" s="245"/>
      <c r="O1161" s="245"/>
      <c r="P1161" s="245"/>
      <c r="Q1161" s="246"/>
      <c r="R1161" s="233"/>
      <c r="S1161" s="234" t="e">
        <f>IF(C1161="",NA(),MATCH($B1161&amp;$C1161,'Smelter Reference List'!$J:$J,0))</f>
        <v>#N/A</v>
      </c>
      <c r="T1161" s="235"/>
      <c r="U1161" s="235">
        <f t="shared" ca="1" si="36"/>
        <v>0</v>
      </c>
      <c r="V1161" s="235"/>
      <c r="W1161" s="235"/>
      <c r="Y1161" s="228" t="str">
        <f t="shared" si="37"/>
        <v/>
      </c>
    </row>
    <row r="1162" spans="1:25" s="228" customFormat="1" ht="20.399999999999999">
      <c r="A1162" s="257"/>
      <c r="B1162" s="232" t="str">
        <f>IF(LEN(A1162)=0,"",INDEX('Smelter Reference List'!$A:$A,MATCH($A1162,'Smelter Reference List'!$E:$E,0)))</f>
        <v/>
      </c>
      <c r="C1162" s="297" t="str">
        <f>IF(LEN(A1162)=0,"",INDEX('Smelter Reference List'!$C:$C,MATCH($A1162,'Smelter Reference List'!$E:$E,0)))</f>
        <v/>
      </c>
      <c r="D1162" s="161" t="str">
        <f ca="1">IF(ISERROR($S1162),"",OFFSET('Smelter Reference List'!$C$4,$S1162-4,0)&amp;"")</f>
        <v/>
      </c>
      <c r="E1162" s="161" t="str">
        <f ca="1">IF(ISERROR($S1162),"",OFFSET('Smelter Reference List'!$D$4,$S1162-4,0)&amp;"")</f>
        <v/>
      </c>
      <c r="F1162" s="161" t="str">
        <f ca="1">IF(ISERROR($S1162),"",OFFSET('Smelter Reference List'!$E$4,$S1162-4,0))</f>
        <v/>
      </c>
      <c r="G1162" s="161" t="str">
        <f ca="1">IF(C1162=$U$4,"Enter smelter details", IF(ISERROR($S1162),"",OFFSET('Smelter Reference List'!$F$4,$S1162-4,0)))</f>
        <v/>
      </c>
      <c r="H1162" s="247" t="str">
        <f ca="1">IF(ISERROR($S1162),"",OFFSET('Smelter Reference List'!$G$4,$S1162-4,0))</f>
        <v/>
      </c>
      <c r="I1162" s="248" t="str">
        <f ca="1">IF(ISERROR($S1162),"",OFFSET('Smelter Reference List'!$H$4,$S1162-4,0))</f>
        <v/>
      </c>
      <c r="J1162" s="248" t="str">
        <f ca="1">IF(ISERROR($S1162),"",OFFSET('Smelter Reference List'!$I$4,$S1162-4,0))</f>
        <v/>
      </c>
      <c r="K1162" s="245"/>
      <c r="L1162" s="245"/>
      <c r="M1162" s="245"/>
      <c r="N1162" s="245"/>
      <c r="O1162" s="245"/>
      <c r="P1162" s="245"/>
      <c r="Q1162" s="246"/>
      <c r="R1162" s="233"/>
      <c r="S1162" s="234" t="e">
        <f>IF(C1162="",NA(),MATCH($B1162&amp;$C1162,'Smelter Reference List'!$J:$J,0))</f>
        <v>#N/A</v>
      </c>
      <c r="T1162" s="235"/>
      <c r="U1162" s="235">
        <f t="shared" ca="1" si="36"/>
        <v>0</v>
      </c>
      <c r="V1162" s="235"/>
      <c r="W1162" s="235"/>
      <c r="Y1162" s="228" t="str">
        <f t="shared" si="37"/>
        <v/>
      </c>
    </row>
    <row r="1163" spans="1:25" s="228" customFormat="1" ht="20.399999999999999">
      <c r="A1163" s="257"/>
      <c r="B1163" s="232" t="str">
        <f>IF(LEN(A1163)=0,"",INDEX('Smelter Reference List'!$A:$A,MATCH($A1163,'Smelter Reference List'!$E:$E,0)))</f>
        <v/>
      </c>
      <c r="C1163" s="297" t="str">
        <f>IF(LEN(A1163)=0,"",INDEX('Smelter Reference List'!$C:$C,MATCH($A1163,'Smelter Reference List'!$E:$E,0)))</f>
        <v/>
      </c>
      <c r="D1163" s="161" t="str">
        <f ca="1">IF(ISERROR($S1163),"",OFFSET('Smelter Reference List'!$C$4,$S1163-4,0)&amp;"")</f>
        <v/>
      </c>
      <c r="E1163" s="161" t="str">
        <f ca="1">IF(ISERROR($S1163),"",OFFSET('Smelter Reference List'!$D$4,$S1163-4,0)&amp;"")</f>
        <v/>
      </c>
      <c r="F1163" s="161" t="str">
        <f ca="1">IF(ISERROR($S1163),"",OFFSET('Smelter Reference List'!$E$4,$S1163-4,0))</f>
        <v/>
      </c>
      <c r="G1163" s="161" t="str">
        <f ca="1">IF(C1163=$U$4,"Enter smelter details", IF(ISERROR($S1163),"",OFFSET('Smelter Reference List'!$F$4,$S1163-4,0)))</f>
        <v/>
      </c>
      <c r="H1163" s="247" t="str">
        <f ca="1">IF(ISERROR($S1163),"",OFFSET('Smelter Reference List'!$G$4,$S1163-4,0))</f>
        <v/>
      </c>
      <c r="I1163" s="248" t="str">
        <f ca="1">IF(ISERROR($S1163),"",OFFSET('Smelter Reference List'!$H$4,$S1163-4,0))</f>
        <v/>
      </c>
      <c r="J1163" s="248" t="str">
        <f ca="1">IF(ISERROR($S1163),"",OFFSET('Smelter Reference List'!$I$4,$S1163-4,0))</f>
        <v/>
      </c>
      <c r="K1163" s="245"/>
      <c r="L1163" s="245"/>
      <c r="M1163" s="245"/>
      <c r="N1163" s="245"/>
      <c r="O1163" s="245"/>
      <c r="P1163" s="245"/>
      <c r="Q1163" s="246"/>
      <c r="R1163" s="233"/>
      <c r="S1163" s="234" t="e">
        <f>IF(C1163="",NA(),MATCH($B1163&amp;$C1163,'Smelter Reference List'!$J:$J,0))</f>
        <v>#N/A</v>
      </c>
      <c r="T1163" s="235"/>
      <c r="U1163" s="235">
        <f t="shared" ca="1" si="36"/>
        <v>0</v>
      </c>
      <c r="V1163" s="235"/>
      <c r="W1163" s="235"/>
      <c r="Y1163" s="228" t="str">
        <f t="shared" si="37"/>
        <v/>
      </c>
    </row>
    <row r="1164" spans="1:25" s="228" customFormat="1" ht="20.399999999999999">
      <c r="A1164" s="257"/>
      <c r="B1164" s="232" t="str">
        <f>IF(LEN(A1164)=0,"",INDEX('Smelter Reference List'!$A:$A,MATCH($A1164,'Smelter Reference List'!$E:$E,0)))</f>
        <v/>
      </c>
      <c r="C1164" s="297" t="str">
        <f>IF(LEN(A1164)=0,"",INDEX('Smelter Reference List'!$C:$C,MATCH($A1164,'Smelter Reference List'!$E:$E,0)))</f>
        <v/>
      </c>
      <c r="D1164" s="161" t="str">
        <f ca="1">IF(ISERROR($S1164),"",OFFSET('Smelter Reference List'!$C$4,$S1164-4,0)&amp;"")</f>
        <v/>
      </c>
      <c r="E1164" s="161" t="str">
        <f ca="1">IF(ISERROR($S1164),"",OFFSET('Smelter Reference List'!$D$4,$S1164-4,0)&amp;"")</f>
        <v/>
      </c>
      <c r="F1164" s="161" t="str">
        <f ca="1">IF(ISERROR($S1164),"",OFFSET('Smelter Reference List'!$E$4,$S1164-4,0))</f>
        <v/>
      </c>
      <c r="G1164" s="161" t="str">
        <f ca="1">IF(C1164=$U$4,"Enter smelter details", IF(ISERROR($S1164),"",OFFSET('Smelter Reference List'!$F$4,$S1164-4,0)))</f>
        <v/>
      </c>
      <c r="H1164" s="247" t="str">
        <f ca="1">IF(ISERROR($S1164),"",OFFSET('Smelter Reference List'!$G$4,$S1164-4,0))</f>
        <v/>
      </c>
      <c r="I1164" s="248" t="str">
        <f ca="1">IF(ISERROR($S1164),"",OFFSET('Smelter Reference List'!$H$4,$S1164-4,0))</f>
        <v/>
      </c>
      <c r="J1164" s="248" t="str">
        <f ca="1">IF(ISERROR($S1164),"",OFFSET('Smelter Reference List'!$I$4,$S1164-4,0))</f>
        <v/>
      </c>
      <c r="K1164" s="245"/>
      <c r="L1164" s="245"/>
      <c r="M1164" s="245"/>
      <c r="N1164" s="245"/>
      <c r="O1164" s="245"/>
      <c r="P1164" s="245"/>
      <c r="Q1164" s="246"/>
      <c r="R1164" s="233"/>
      <c r="S1164" s="234" t="e">
        <f>IF(C1164="",NA(),MATCH($B1164&amp;$C1164,'Smelter Reference List'!$J:$J,0))</f>
        <v>#N/A</v>
      </c>
      <c r="T1164" s="235"/>
      <c r="U1164" s="235">
        <f t="shared" ca="1" si="36"/>
        <v>0</v>
      </c>
      <c r="V1164" s="235"/>
      <c r="W1164" s="235"/>
      <c r="Y1164" s="228" t="str">
        <f t="shared" si="37"/>
        <v/>
      </c>
    </row>
    <row r="1165" spans="1:25" s="228" customFormat="1" ht="20.399999999999999">
      <c r="A1165" s="257"/>
      <c r="B1165" s="232" t="str">
        <f>IF(LEN(A1165)=0,"",INDEX('Smelter Reference List'!$A:$A,MATCH($A1165,'Smelter Reference List'!$E:$E,0)))</f>
        <v/>
      </c>
      <c r="C1165" s="297" t="str">
        <f>IF(LEN(A1165)=0,"",INDEX('Smelter Reference List'!$C:$C,MATCH($A1165,'Smelter Reference List'!$E:$E,0)))</f>
        <v/>
      </c>
      <c r="D1165" s="161" t="str">
        <f ca="1">IF(ISERROR($S1165),"",OFFSET('Smelter Reference List'!$C$4,$S1165-4,0)&amp;"")</f>
        <v/>
      </c>
      <c r="E1165" s="161" t="str">
        <f ca="1">IF(ISERROR($S1165),"",OFFSET('Smelter Reference List'!$D$4,$S1165-4,0)&amp;"")</f>
        <v/>
      </c>
      <c r="F1165" s="161" t="str">
        <f ca="1">IF(ISERROR($S1165),"",OFFSET('Smelter Reference List'!$E$4,$S1165-4,0))</f>
        <v/>
      </c>
      <c r="G1165" s="161" t="str">
        <f ca="1">IF(C1165=$U$4,"Enter smelter details", IF(ISERROR($S1165),"",OFFSET('Smelter Reference List'!$F$4,$S1165-4,0)))</f>
        <v/>
      </c>
      <c r="H1165" s="247" t="str">
        <f ca="1">IF(ISERROR($S1165),"",OFFSET('Smelter Reference List'!$G$4,$S1165-4,0))</f>
        <v/>
      </c>
      <c r="I1165" s="248" t="str">
        <f ca="1">IF(ISERROR($S1165),"",OFFSET('Smelter Reference List'!$H$4,$S1165-4,0))</f>
        <v/>
      </c>
      <c r="J1165" s="248" t="str">
        <f ca="1">IF(ISERROR($S1165),"",OFFSET('Smelter Reference List'!$I$4,$S1165-4,0))</f>
        <v/>
      </c>
      <c r="K1165" s="245"/>
      <c r="L1165" s="245"/>
      <c r="M1165" s="245"/>
      <c r="N1165" s="245"/>
      <c r="O1165" s="245"/>
      <c r="P1165" s="245"/>
      <c r="Q1165" s="246"/>
      <c r="R1165" s="233"/>
      <c r="S1165" s="234" t="e">
        <f>IF(C1165="",NA(),MATCH($B1165&amp;$C1165,'Smelter Reference List'!$J:$J,0))</f>
        <v>#N/A</v>
      </c>
      <c r="T1165" s="235"/>
      <c r="U1165" s="235">
        <f t="shared" ca="1" si="36"/>
        <v>0</v>
      </c>
      <c r="V1165" s="235"/>
      <c r="W1165" s="235"/>
      <c r="Y1165" s="228" t="str">
        <f t="shared" si="37"/>
        <v/>
      </c>
    </row>
    <row r="1166" spans="1:25" s="228" customFormat="1" ht="20.399999999999999">
      <c r="A1166" s="257"/>
      <c r="B1166" s="232" t="str">
        <f>IF(LEN(A1166)=0,"",INDEX('Smelter Reference List'!$A:$A,MATCH($A1166,'Smelter Reference List'!$E:$E,0)))</f>
        <v/>
      </c>
      <c r="C1166" s="297" t="str">
        <f>IF(LEN(A1166)=0,"",INDEX('Smelter Reference List'!$C:$C,MATCH($A1166,'Smelter Reference List'!$E:$E,0)))</f>
        <v/>
      </c>
      <c r="D1166" s="161" t="str">
        <f ca="1">IF(ISERROR($S1166),"",OFFSET('Smelter Reference List'!$C$4,$S1166-4,0)&amp;"")</f>
        <v/>
      </c>
      <c r="E1166" s="161" t="str">
        <f ca="1">IF(ISERROR($S1166),"",OFFSET('Smelter Reference List'!$D$4,$S1166-4,0)&amp;"")</f>
        <v/>
      </c>
      <c r="F1166" s="161" t="str">
        <f ca="1">IF(ISERROR($S1166),"",OFFSET('Smelter Reference List'!$E$4,$S1166-4,0))</f>
        <v/>
      </c>
      <c r="G1166" s="161" t="str">
        <f ca="1">IF(C1166=$U$4,"Enter smelter details", IF(ISERROR($S1166),"",OFFSET('Smelter Reference List'!$F$4,$S1166-4,0)))</f>
        <v/>
      </c>
      <c r="H1166" s="247" t="str">
        <f ca="1">IF(ISERROR($S1166),"",OFFSET('Smelter Reference List'!$G$4,$S1166-4,0))</f>
        <v/>
      </c>
      <c r="I1166" s="248" t="str">
        <f ca="1">IF(ISERROR($S1166),"",OFFSET('Smelter Reference List'!$H$4,$S1166-4,0))</f>
        <v/>
      </c>
      <c r="J1166" s="248" t="str">
        <f ca="1">IF(ISERROR($S1166),"",OFFSET('Smelter Reference List'!$I$4,$S1166-4,0))</f>
        <v/>
      </c>
      <c r="K1166" s="245"/>
      <c r="L1166" s="245"/>
      <c r="M1166" s="245"/>
      <c r="N1166" s="245"/>
      <c r="O1166" s="245"/>
      <c r="P1166" s="245"/>
      <c r="Q1166" s="246"/>
      <c r="R1166" s="233"/>
      <c r="S1166" s="234" t="e">
        <f>IF(C1166="",NA(),MATCH($B1166&amp;$C1166,'Smelter Reference List'!$J:$J,0))</f>
        <v>#N/A</v>
      </c>
      <c r="T1166" s="235"/>
      <c r="U1166" s="235">
        <f t="shared" ca="1" si="36"/>
        <v>0</v>
      </c>
      <c r="V1166" s="235"/>
      <c r="W1166" s="235"/>
      <c r="Y1166" s="228" t="str">
        <f t="shared" si="37"/>
        <v/>
      </c>
    </row>
    <row r="1167" spans="1:25" s="228" customFormat="1" ht="20.399999999999999">
      <c r="A1167" s="257"/>
      <c r="B1167" s="232" t="str">
        <f>IF(LEN(A1167)=0,"",INDEX('Smelter Reference List'!$A:$A,MATCH($A1167,'Smelter Reference List'!$E:$E,0)))</f>
        <v/>
      </c>
      <c r="C1167" s="297" t="str">
        <f>IF(LEN(A1167)=0,"",INDEX('Smelter Reference List'!$C:$C,MATCH($A1167,'Smelter Reference List'!$E:$E,0)))</f>
        <v/>
      </c>
      <c r="D1167" s="161" t="str">
        <f ca="1">IF(ISERROR($S1167),"",OFFSET('Smelter Reference List'!$C$4,$S1167-4,0)&amp;"")</f>
        <v/>
      </c>
      <c r="E1167" s="161" t="str">
        <f ca="1">IF(ISERROR($S1167),"",OFFSET('Smelter Reference List'!$D$4,$S1167-4,0)&amp;"")</f>
        <v/>
      </c>
      <c r="F1167" s="161" t="str">
        <f ca="1">IF(ISERROR($S1167),"",OFFSET('Smelter Reference List'!$E$4,$S1167-4,0))</f>
        <v/>
      </c>
      <c r="G1167" s="161" t="str">
        <f ca="1">IF(C1167=$U$4,"Enter smelter details", IF(ISERROR($S1167),"",OFFSET('Smelter Reference List'!$F$4,$S1167-4,0)))</f>
        <v/>
      </c>
      <c r="H1167" s="247" t="str">
        <f ca="1">IF(ISERROR($S1167),"",OFFSET('Smelter Reference List'!$G$4,$S1167-4,0))</f>
        <v/>
      </c>
      <c r="I1167" s="248" t="str">
        <f ca="1">IF(ISERROR($S1167),"",OFFSET('Smelter Reference List'!$H$4,$S1167-4,0))</f>
        <v/>
      </c>
      <c r="J1167" s="248" t="str">
        <f ca="1">IF(ISERROR($S1167),"",OFFSET('Smelter Reference List'!$I$4,$S1167-4,0))</f>
        <v/>
      </c>
      <c r="K1167" s="245"/>
      <c r="L1167" s="245"/>
      <c r="M1167" s="245"/>
      <c r="N1167" s="245"/>
      <c r="O1167" s="245"/>
      <c r="P1167" s="245"/>
      <c r="Q1167" s="246"/>
      <c r="R1167" s="233"/>
      <c r="S1167" s="234" t="e">
        <f>IF(C1167="",NA(),MATCH($B1167&amp;$C1167,'Smelter Reference List'!$J:$J,0))</f>
        <v>#N/A</v>
      </c>
      <c r="T1167" s="235"/>
      <c r="U1167" s="235">
        <f t="shared" ca="1" si="36"/>
        <v>0</v>
      </c>
      <c r="V1167" s="235"/>
      <c r="W1167" s="235"/>
      <c r="Y1167" s="228" t="str">
        <f t="shared" si="37"/>
        <v/>
      </c>
    </row>
    <row r="1168" spans="1:25" s="228" customFormat="1" ht="20.399999999999999">
      <c r="A1168" s="257"/>
      <c r="B1168" s="232" t="str">
        <f>IF(LEN(A1168)=0,"",INDEX('Smelter Reference List'!$A:$A,MATCH($A1168,'Smelter Reference List'!$E:$E,0)))</f>
        <v/>
      </c>
      <c r="C1168" s="297" t="str">
        <f>IF(LEN(A1168)=0,"",INDEX('Smelter Reference List'!$C:$C,MATCH($A1168,'Smelter Reference List'!$E:$E,0)))</f>
        <v/>
      </c>
      <c r="D1168" s="161" t="str">
        <f ca="1">IF(ISERROR($S1168),"",OFFSET('Smelter Reference List'!$C$4,$S1168-4,0)&amp;"")</f>
        <v/>
      </c>
      <c r="E1168" s="161" t="str">
        <f ca="1">IF(ISERROR($S1168),"",OFFSET('Smelter Reference List'!$D$4,$S1168-4,0)&amp;"")</f>
        <v/>
      </c>
      <c r="F1168" s="161" t="str">
        <f ca="1">IF(ISERROR($S1168),"",OFFSET('Smelter Reference List'!$E$4,$S1168-4,0))</f>
        <v/>
      </c>
      <c r="G1168" s="161" t="str">
        <f ca="1">IF(C1168=$U$4,"Enter smelter details", IF(ISERROR($S1168),"",OFFSET('Smelter Reference List'!$F$4,$S1168-4,0)))</f>
        <v/>
      </c>
      <c r="H1168" s="247" t="str">
        <f ca="1">IF(ISERROR($S1168),"",OFFSET('Smelter Reference List'!$G$4,$S1168-4,0))</f>
        <v/>
      </c>
      <c r="I1168" s="248" t="str">
        <f ca="1">IF(ISERROR($S1168),"",OFFSET('Smelter Reference List'!$H$4,$S1168-4,0))</f>
        <v/>
      </c>
      <c r="J1168" s="248" t="str">
        <f ca="1">IF(ISERROR($S1168),"",OFFSET('Smelter Reference List'!$I$4,$S1168-4,0))</f>
        <v/>
      </c>
      <c r="K1168" s="245"/>
      <c r="L1168" s="245"/>
      <c r="M1168" s="245"/>
      <c r="N1168" s="245"/>
      <c r="O1168" s="245"/>
      <c r="P1168" s="245"/>
      <c r="Q1168" s="246"/>
      <c r="R1168" s="233"/>
      <c r="S1168" s="234" t="e">
        <f>IF(C1168="",NA(),MATCH($B1168&amp;$C1168,'Smelter Reference List'!$J:$J,0))</f>
        <v>#N/A</v>
      </c>
      <c r="T1168" s="235"/>
      <c r="U1168" s="235">
        <f t="shared" ca="1" si="36"/>
        <v>0</v>
      </c>
      <c r="V1168" s="235"/>
      <c r="W1168" s="235"/>
      <c r="Y1168" s="228" t="str">
        <f t="shared" si="37"/>
        <v/>
      </c>
    </row>
    <row r="1169" spans="1:25" s="228" customFormat="1" ht="20.399999999999999">
      <c r="A1169" s="257"/>
      <c r="B1169" s="232" t="str">
        <f>IF(LEN(A1169)=0,"",INDEX('Smelter Reference List'!$A:$A,MATCH($A1169,'Smelter Reference List'!$E:$E,0)))</f>
        <v/>
      </c>
      <c r="C1169" s="297" t="str">
        <f>IF(LEN(A1169)=0,"",INDEX('Smelter Reference List'!$C:$C,MATCH($A1169,'Smelter Reference List'!$E:$E,0)))</f>
        <v/>
      </c>
      <c r="D1169" s="161" t="str">
        <f ca="1">IF(ISERROR($S1169),"",OFFSET('Smelter Reference List'!$C$4,$S1169-4,0)&amp;"")</f>
        <v/>
      </c>
      <c r="E1169" s="161" t="str">
        <f ca="1">IF(ISERROR($S1169),"",OFFSET('Smelter Reference List'!$D$4,$S1169-4,0)&amp;"")</f>
        <v/>
      </c>
      <c r="F1169" s="161" t="str">
        <f ca="1">IF(ISERROR($S1169),"",OFFSET('Smelter Reference List'!$E$4,$S1169-4,0))</f>
        <v/>
      </c>
      <c r="G1169" s="161" t="str">
        <f ca="1">IF(C1169=$U$4,"Enter smelter details", IF(ISERROR($S1169),"",OFFSET('Smelter Reference List'!$F$4,$S1169-4,0)))</f>
        <v/>
      </c>
      <c r="H1169" s="247" t="str">
        <f ca="1">IF(ISERROR($S1169),"",OFFSET('Smelter Reference List'!$G$4,$S1169-4,0))</f>
        <v/>
      </c>
      <c r="I1169" s="248" t="str">
        <f ca="1">IF(ISERROR($S1169),"",OFFSET('Smelter Reference List'!$H$4,$S1169-4,0))</f>
        <v/>
      </c>
      <c r="J1169" s="248" t="str">
        <f ca="1">IF(ISERROR($S1169),"",OFFSET('Smelter Reference List'!$I$4,$S1169-4,0))</f>
        <v/>
      </c>
      <c r="K1169" s="245"/>
      <c r="L1169" s="245"/>
      <c r="M1169" s="245"/>
      <c r="N1169" s="245"/>
      <c r="O1169" s="245"/>
      <c r="P1169" s="245"/>
      <c r="Q1169" s="246"/>
      <c r="R1169" s="233"/>
      <c r="S1169" s="234" t="e">
        <f>IF(C1169="",NA(),MATCH($B1169&amp;$C1169,'Smelter Reference List'!$J:$J,0))</f>
        <v>#N/A</v>
      </c>
      <c r="T1169" s="235"/>
      <c r="U1169" s="235">
        <f t="shared" ca="1" si="36"/>
        <v>0</v>
      </c>
      <c r="V1169" s="235"/>
      <c r="W1169" s="235"/>
      <c r="Y1169" s="228" t="str">
        <f t="shared" si="37"/>
        <v/>
      </c>
    </row>
    <row r="1170" spans="1:25" s="228" customFormat="1" ht="20.399999999999999">
      <c r="A1170" s="257"/>
      <c r="B1170" s="232" t="str">
        <f>IF(LEN(A1170)=0,"",INDEX('Smelter Reference List'!$A:$A,MATCH($A1170,'Smelter Reference List'!$E:$E,0)))</f>
        <v/>
      </c>
      <c r="C1170" s="297" t="str">
        <f>IF(LEN(A1170)=0,"",INDEX('Smelter Reference List'!$C:$C,MATCH($A1170,'Smelter Reference List'!$E:$E,0)))</f>
        <v/>
      </c>
      <c r="D1170" s="161" t="str">
        <f ca="1">IF(ISERROR($S1170),"",OFFSET('Smelter Reference List'!$C$4,$S1170-4,0)&amp;"")</f>
        <v/>
      </c>
      <c r="E1170" s="161" t="str">
        <f ca="1">IF(ISERROR($S1170),"",OFFSET('Smelter Reference List'!$D$4,$S1170-4,0)&amp;"")</f>
        <v/>
      </c>
      <c r="F1170" s="161" t="str">
        <f ca="1">IF(ISERROR($S1170),"",OFFSET('Smelter Reference List'!$E$4,$S1170-4,0))</f>
        <v/>
      </c>
      <c r="G1170" s="161" t="str">
        <f ca="1">IF(C1170=$U$4,"Enter smelter details", IF(ISERROR($S1170),"",OFFSET('Smelter Reference List'!$F$4,$S1170-4,0)))</f>
        <v/>
      </c>
      <c r="H1170" s="247" t="str">
        <f ca="1">IF(ISERROR($S1170),"",OFFSET('Smelter Reference List'!$G$4,$S1170-4,0))</f>
        <v/>
      </c>
      <c r="I1170" s="248" t="str">
        <f ca="1">IF(ISERROR($S1170),"",OFFSET('Smelter Reference List'!$H$4,$S1170-4,0))</f>
        <v/>
      </c>
      <c r="J1170" s="248" t="str">
        <f ca="1">IF(ISERROR($S1170),"",OFFSET('Smelter Reference List'!$I$4,$S1170-4,0))</f>
        <v/>
      </c>
      <c r="K1170" s="245"/>
      <c r="L1170" s="245"/>
      <c r="M1170" s="245"/>
      <c r="N1170" s="245"/>
      <c r="O1170" s="245"/>
      <c r="P1170" s="245"/>
      <c r="Q1170" s="246"/>
      <c r="R1170" s="233"/>
      <c r="S1170" s="234" t="e">
        <f>IF(C1170="",NA(),MATCH($B1170&amp;$C1170,'Smelter Reference List'!$J:$J,0))</f>
        <v>#N/A</v>
      </c>
      <c r="T1170" s="235"/>
      <c r="U1170" s="235">
        <f t="shared" ca="1" si="36"/>
        <v>0</v>
      </c>
      <c r="V1170" s="235"/>
      <c r="W1170" s="235"/>
      <c r="Y1170" s="228" t="str">
        <f t="shared" si="37"/>
        <v/>
      </c>
    </row>
    <row r="1171" spans="1:25" s="228" customFormat="1" ht="20.399999999999999">
      <c r="A1171" s="257"/>
      <c r="B1171" s="232" t="str">
        <f>IF(LEN(A1171)=0,"",INDEX('Smelter Reference List'!$A:$A,MATCH($A1171,'Smelter Reference List'!$E:$E,0)))</f>
        <v/>
      </c>
      <c r="C1171" s="297" t="str">
        <f>IF(LEN(A1171)=0,"",INDEX('Smelter Reference List'!$C:$C,MATCH($A1171,'Smelter Reference List'!$E:$E,0)))</f>
        <v/>
      </c>
      <c r="D1171" s="161" t="str">
        <f ca="1">IF(ISERROR($S1171),"",OFFSET('Smelter Reference List'!$C$4,$S1171-4,0)&amp;"")</f>
        <v/>
      </c>
      <c r="E1171" s="161" t="str">
        <f ca="1">IF(ISERROR($S1171),"",OFFSET('Smelter Reference List'!$D$4,$S1171-4,0)&amp;"")</f>
        <v/>
      </c>
      <c r="F1171" s="161" t="str">
        <f ca="1">IF(ISERROR($S1171),"",OFFSET('Smelter Reference List'!$E$4,$S1171-4,0))</f>
        <v/>
      </c>
      <c r="G1171" s="161" t="str">
        <f ca="1">IF(C1171=$U$4,"Enter smelter details", IF(ISERROR($S1171),"",OFFSET('Smelter Reference List'!$F$4,$S1171-4,0)))</f>
        <v/>
      </c>
      <c r="H1171" s="247" t="str">
        <f ca="1">IF(ISERROR($S1171),"",OFFSET('Smelter Reference List'!$G$4,$S1171-4,0))</f>
        <v/>
      </c>
      <c r="I1171" s="248" t="str">
        <f ca="1">IF(ISERROR($S1171),"",OFFSET('Smelter Reference List'!$H$4,$S1171-4,0))</f>
        <v/>
      </c>
      <c r="J1171" s="248" t="str">
        <f ca="1">IF(ISERROR($S1171),"",OFFSET('Smelter Reference List'!$I$4,$S1171-4,0))</f>
        <v/>
      </c>
      <c r="K1171" s="245"/>
      <c r="L1171" s="245"/>
      <c r="M1171" s="245"/>
      <c r="N1171" s="245"/>
      <c r="O1171" s="245"/>
      <c r="P1171" s="245"/>
      <c r="Q1171" s="246"/>
      <c r="R1171" s="233"/>
      <c r="S1171" s="234" t="e">
        <f>IF(C1171="",NA(),MATCH($B1171&amp;$C1171,'Smelter Reference List'!$J:$J,0))</f>
        <v>#N/A</v>
      </c>
      <c r="T1171" s="235"/>
      <c r="U1171" s="235">
        <f t="shared" ca="1" si="36"/>
        <v>0</v>
      </c>
      <c r="V1171" s="235"/>
      <c r="W1171" s="235"/>
      <c r="Y1171" s="228" t="str">
        <f t="shared" si="37"/>
        <v/>
      </c>
    </row>
    <row r="1172" spans="1:25" s="228" customFormat="1" ht="20.399999999999999">
      <c r="A1172" s="257"/>
      <c r="B1172" s="232" t="str">
        <f>IF(LEN(A1172)=0,"",INDEX('Smelter Reference List'!$A:$A,MATCH($A1172,'Smelter Reference List'!$E:$E,0)))</f>
        <v/>
      </c>
      <c r="C1172" s="297" t="str">
        <f>IF(LEN(A1172)=0,"",INDEX('Smelter Reference List'!$C:$C,MATCH($A1172,'Smelter Reference List'!$E:$E,0)))</f>
        <v/>
      </c>
      <c r="D1172" s="161" t="str">
        <f ca="1">IF(ISERROR($S1172),"",OFFSET('Smelter Reference List'!$C$4,$S1172-4,0)&amp;"")</f>
        <v/>
      </c>
      <c r="E1172" s="161" t="str">
        <f ca="1">IF(ISERROR($S1172),"",OFFSET('Smelter Reference List'!$D$4,$S1172-4,0)&amp;"")</f>
        <v/>
      </c>
      <c r="F1172" s="161" t="str">
        <f ca="1">IF(ISERROR($S1172),"",OFFSET('Smelter Reference List'!$E$4,$S1172-4,0))</f>
        <v/>
      </c>
      <c r="G1172" s="161" t="str">
        <f ca="1">IF(C1172=$U$4,"Enter smelter details", IF(ISERROR($S1172),"",OFFSET('Smelter Reference List'!$F$4,$S1172-4,0)))</f>
        <v/>
      </c>
      <c r="H1172" s="247" t="str">
        <f ca="1">IF(ISERROR($S1172),"",OFFSET('Smelter Reference List'!$G$4,$S1172-4,0))</f>
        <v/>
      </c>
      <c r="I1172" s="248" t="str">
        <f ca="1">IF(ISERROR($S1172),"",OFFSET('Smelter Reference List'!$H$4,$S1172-4,0))</f>
        <v/>
      </c>
      <c r="J1172" s="248" t="str">
        <f ca="1">IF(ISERROR($S1172),"",OFFSET('Smelter Reference List'!$I$4,$S1172-4,0))</f>
        <v/>
      </c>
      <c r="K1172" s="245"/>
      <c r="L1172" s="245"/>
      <c r="M1172" s="245"/>
      <c r="N1172" s="245"/>
      <c r="O1172" s="245"/>
      <c r="P1172" s="245"/>
      <c r="Q1172" s="246"/>
      <c r="R1172" s="233"/>
      <c r="S1172" s="234" t="e">
        <f>IF(C1172="",NA(),MATCH($B1172&amp;$C1172,'Smelter Reference List'!$J:$J,0))</f>
        <v>#N/A</v>
      </c>
      <c r="T1172" s="235"/>
      <c r="U1172" s="235">
        <f t="shared" ca="1" si="36"/>
        <v>0</v>
      </c>
      <c r="V1172" s="235"/>
      <c r="W1172" s="235"/>
      <c r="Y1172" s="228" t="str">
        <f t="shared" si="37"/>
        <v/>
      </c>
    </row>
    <row r="1173" spans="1:25" s="228" customFormat="1" ht="20.399999999999999">
      <c r="A1173" s="257"/>
      <c r="B1173" s="232" t="str">
        <f>IF(LEN(A1173)=0,"",INDEX('Smelter Reference List'!$A:$A,MATCH($A1173,'Smelter Reference List'!$E:$E,0)))</f>
        <v/>
      </c>
      <c r="C1173" s="297" t="str">
        <f>IF(LEN(A1173)=0,"",INDEX('Smelter Reference List'!$C:$C,MATCH($A1173,'Smelter Reference List'!$E:$E,0)))</f>
        <v/>
      </c>
      <c r="D1173" s="161" t="str">
        <f ca="1">IF(ISERROR($S1173),"",OFFSET('Smelter Reference List'!$C$4,$S1173-4,0)&amp;"")</f>
        <v/>
      </c>
      <c r="E1173" s="161" t="str">
        <f ca="1">IF(ISERROR($S1173),"",OFFSET('Smelter Reference List'!$D$4,$S1173-4,0)&amp;"")</f>
        <v/>
      </c>
      <c r="F1173" s="161" t="str">
        <f ca="1">IF(ISERROR($S1173),"",OFFSET('Smelter Reference List'!$E$4,$S1173-4,0))</f>
        <v/>
      </c>
      <c r="G1173" s="161" t="str">
        <f ca="1">IF(C1173=$U$4,"Enter smelter details", IF(ISERROR($S1173),"",OFFSET('Smelter Reference List'!$F$4,$S1173-4,0)))</f>
        <v/>
      </c>
      <c r="H1173" s="247" t="str">
        <f ca="1">IF(ISERROR($S1173),"",OFFSET('Smelter Reference List'!$G$4,$S1173-4,0))</f>
        <v/>
      </c>
      <c r="I1173" s="248" t="str">
        <f ca="1">IF(ISERROR($S1173),"",OFFSET('Smelter Reference List'!$H$4,$S1173-4,0))</f>
        <v/>
      </c>
      <c r="J1173" s="248" t="str">
        <f ca="1">IF(ISERROR($S1173),"",OFFSET('Smelter Reference List'!$I$4,$S1173-4,0))</f>
        <v/>
      </c>
      <c r="K1173" s="245"/>
      <c r="L1173" s="245"/>
      <c r="M1173" s="245"/>
      <c r="N1173" s="245"/>
      <c r="O1173" s="245"/>
      <c r="P1173" s="245"/>
      <c r="Q1173" s="246"/>
      <c r="R1173" s="233"/>
      <c r="S1173" s="234" t="e">
        <f>IF(C1173="",NA(),MATCH($B1173&amp;$C1173,'Smelter Reference List'!$J:$J,0))</f>
        <v>#N/A</v>
      </c>
      <c r="T1173" s="235"/>
      <c r="U1173" s="235">
        <f t="shared" ca="1" si="36"/>
        <v>0</v>
      </c>
      <c r="V1173" s="235"/>
      <c r="W1173" s="235"/>
      <c r="Y1173" s="228" t="str">
        <f t="shared" si="37"/>
        <v/>
      </c>
    </row>
    <row r="1174" spans="1:25" s="228" customFormat="1" ht="20.399999999999999">
      <c r="A1174" s="257"/>
      <c r="B1174" s="232" t="str">
        <f>IF(LEN(A1174)=0,"",INDEX('Smelter Reference List'!$A:$A,MATCH($A1174,'Smelter Reference List'!$E:$E,0)))</f>
        <v/>
      </c>
      <c r="C1174" s="297" t="str">
        <f>IF(LEN(A1174)=0,"",INDEX('Smelter Reference List'!$C:$C,MATCH($A1174,'Smelter Reference List'!$E:$E,0)))</f>
        <v/>
      </c>
      <c r="D1174" s="161" t="str">
        <f ca="1">IF(ISERROR($S1174),"",OFFSET('Smelter Reference List'!$C$4,$S1174-4,0)&amp;"")</f>
        <v/>
      </c>
      <c r="E1174" s="161" t="str">
        <f ca="1">IF(ISERROR($S1174),"",OFFSET('Smelter Reference List'!$D$4,$S1174-4,0)&amp;"")</f>
        <v/>
      </c>
      <c r="F1174" s="161" t="str">
        <f ca="1">IF(ISERROR($S1174),"",OFFSET('Smelter Reference List'!$E$4,$S1174-4,0))</f>
        <v/>
      </c>
      <c r="G1174" s="161" t="str">
        <f ca="1">IF(C1174=$U$4,"Enter smelter details", IF(ISERROR($S1174),"",OFFSET('Smelter Reference List'!$F$4,$S1174-4,0)))</f>
        <v/>
      </c>
      <c r="H1174" s="247" t="str">
        <f ca="1">IF(ISERROR($S1174),"",OFFSET('Smelter Reference List'!$G$4,$S1174-4,0))</f>
        <v/>
      </c>
      <c r="I1174" s="248" t="str">
        <f ca="1">IF(ISERROR($S1174),"",OFFSET('Smelter Reference List'!$H$4,$S1174-4,0))</f>
        <v/>
      </c>
      <c r="J1174" s="248" t="str">
        <f ca="1">IF(ISERROR($S1174),"",OFFSET('Smelter Reference List'!$I$4,$S1174-4,0))</f>
        <v/>
      </c>
      <c r="K1174" s="245"/>
      <c r="L1174" s="245"/>
      <c r="M1174" s="245"/>
      <c r="N1174" s="245"/>
      <c r="O1174" s="245"/>
      <c r="P1174" s="245"/>
      <c r="Q1174" s="246"/>
      <c r="R1174" s="233"/>
      <c r="S1174" s="234" t="e">
        <f>IF(C1174="",NA(),MATCH($B1174&amp;$C1174,'Smelter Reference List'!$J:$J,0))</f>
        <v>#N/A</v>
      </c>
      <c r="T1174" s="235"/>
      <c r="U1174" s="235">
        <f t="shared" ca="1" si="36"/>
        <v>0</v>
      </c>
      <c r="V1174" s="235"/>
      <c r="W1174" s="235"/>
      <c r="Y1174" s="228" t="str">
        <f t="shared" si="37"/>
        <v/>
      </c>
    </row>
    <row r="1175" spans="1:25" s="228" customFormat="1" ht="20.399999999999999">
      <c r="A1175" s="257"/>
      <c r="B1175" s="232" t="str">
        <f>IF(LEN(A1175)=0,"",INDEX('Smelter Reference List'!$A:$A,MATCH($A1175,'Smelter Reference List'!$E:$E,0)))</f>
        <v/>
      </c>
      <c r="C1175" s="297" t="str">
        <f>IF(LEN(A1175)=0,"",INDEX('Smelter Reference List'!$C:$C,MATCH($A1175,'Smelter Reference List'!$E:$E,0)))</f>
        <v/>
      </c>
      <c r="D1175" s="161" t="str">
        <f ca="1">IF(ISERROR($S1175),"",OFFSET('Smelter Reference List'!$C$4,$S1175-4,0)&amp;"")</f>
        <v/>
      </c>
      <c r="E1175" s="161" t="str">
        <f ca="1">IF(ISERROR($S1175),"",OFFSET('Smelter Reference List'!$D$4,$S1175-4,0)&amp;"")</f>
        <v/>
      </c>
      <c r="F1175" s="161" t="str">
        <f ca="1">IF(ISERROR($S1175),"",OFFSET('Smelter Reference List'!$E$4,$S1175-4,0))</f>
        <v/>
      </c>
      <c r="G1175" s="161" t="str">
        <f ca="1">IF(C1175=$U$4,"Enter smelter details", IF(ISERROR($S1175),"",OFFSET('Smelter Reference List'!$F$4,$S1175-4,0)))</f>
        <v/>
      </c>
      <c r="H1175" s="247" t="str">
        <f ca="1">IF(ISERROR($S1175),"",OFFSET('Smelter Reference List'!$G$4,$S1175-4,0))</f>
        <v/>
      </c>
      <c r="I1175" s="248" t="str">
        <f ca="1">IF(ISERROR($S1175),"",OFFSET('Smelter Reference List'!$H$4,$S1175-4,0))</f>
        <v/>
      </c>
      <c r="J1175" s="248" t="str">
        <f ca="1">IF(ISERROR($S1175),"",OFFSET('Smelter Reference List'!$I$4,$S1175-4,0))</f>
        <v/>
      </c>
      <c r="K1175" s="245"/>
      <c r="L1175" s="245"/>
      <c r="M1175" s="245"/>
      <c r="N1175" s="245"/>
      <c r="O1175" s="245"/>
      <c r="P1175" s="245"/>
      <c r="Q1175" s="246"/>
      <c r="R1175" s="233"/>
      <c r="S1175" s="234" t="e">
        <f>IF(C1175="",NA(),MATCH($B1175&amp;$C1175,'Smelter Reference List'!$J:$J,0))</f>
        <v>#N/A</v>
      </c>
      <c r="T1175" s="235"/>
      <c r="U1175" s="235">
        <f t="shared" ca="1" si="36"/>
        <v>0</v>
      </c>
      <c r="V1175" s="235"/>
      <c r="W1175" s="235"/>
      <c r="Y1175" s="228" t="str">
        <f t="shared" si="37"/>
        <v/>
      </c>
    </row>
    <row r="1176" spans="1:25" s="228" customFormat="1" ht="20.399999999999999">
      <c r="A1176" s="257"/>
      <c r="B1176" s="232" t="str">
        <f>IF(LEN(A1176)=0,"",INDEX('Smelter Reference List'!$A:$A,MATCH($A1176,'Smelter Reference List'!$E:$E,0)))</f>
        <v/>
      </c>
      <c r="C1176" s="297" t="str">
        <f>IF(LEN(A1176)=0,"",INDEX('Smelter Reference List'!$C:$C,MATCH($A1176,'Smelter Reference List'!$E:$E,0)))</f>
        <v/>
      </c>
      <c r="D1176" s="161" t="str">
        <f ca="1">IF(ISERROR($S1176),"",OFFSET('Smelter Reference List'!$C$4,$S1176-4,0)&amp;"")</f>
        <v/>
      </c>
      <c r="E1176" s="161" t="str">
        <f ca="1">IF(ISERROR($S1176),"",OFFSET('Smelter Reference List'!$D$4,$S1176-4,0)&amp;"")</f>
        <v/>
      </c>
      <c r="F1176" s="161" t="str">
        <f ca="1">IF(ISERROR($S1176),"",OFFSET('Smelter Reference List'!$E$4,$S1176-4,0))</f>
        <v/>
      </c>
      <c r="G1176" s="161" t="str">
        <f ca="1">IF(C1176=$U$4,"Enter smelter details", IF(ISERROR($S1176),"",OFFSET('Smelter Reference List'!$F$4,$S1176-4,0)))</f>
        <v/>
      </c>
      <c r="H1176" s="247" t="str">
        <f ca="1">IF(ISERROR($S1176),"",OFFSET('Smelter Reference List'!$G$4,$S1176-4,0))</f>
        <v/>
      </c>
      <c r="I1176" s="248" t="str">
        <f ca="1">IF(ISERROR($S1176),"",OFFSET('Smelter Reference List'!$H$4,$S1176-4,0))</f>
        <v/>
      </c>
      <c r="J1176" s="248" t="str">
        <f ca="1">IF(ISERROR($S1176),"",OFFSET('Smelter Reference List'!$I$4,$S1176-4,0))</f>
        <v/>
      </c>
      <c r="K1176" s="245"/>
      <c r="L1176" s="245"/>
      <c r="M1176" s="245"/>
      <c r="N1176" s="245"/>
      <c r="O1176" s="245"/>
      <c r="P1176" s="245"/>
      <c r="Q1176" s="246"/>
      <c r="R1176" s="233"/>
      <c r="S1176" s="234" t="e">
        <f>IF(C1176="",NA(),MATCH($B1176&amp;$C1176,'Smelter Reference List'!$J:$J,0))</f>
        <v>#N/A</v>
      </c>
      <c r="T1176" s="235"/>
      <c r="U1176" s="235">
        <f t="shared" ca="1" si="36"/>
        <v>0</v>
      </c>
      <c r="V1176" s="235"/>
      <c r="W1176" s="235"/>
      <c r="Y1176" s="228" t="str">
        <f t="shared" si="37"/>
        <v/>
      </c>
    </row>
    <row r="1177" spans="1:25" s="228" customFormat="1" ht="20.399999999999999">
      <c r="A1177" s="257"/>
      <c r="B1177" s="232" t="str">
        <f>IF(LEN(A1177)=0,"",INDEX('Smelter Reference List'!$A:$A,MATCH($A1177,'Smelter Reference List'!$E:$E,0)))</f>
        <v/>
      </c>
      <c r="C1177" s="297" t="str">
        <f>IF(LEN(A1177)=0,"",INDEX('Smelter Reference List'!$C:$C,MATCH($A1177,'Smelter Reference List'!$E:$E,0)))</f>
        <v/>
      </c>
      <c r="D1177" s="161" t="str">
        <f ca="1">IF(ISERROR($S1177),"",OFFSET('Smelter Reference List'!$C$4,$S1177-4,0)&amp;"")</f>
        <v/>
      </c>
      <c r="E1177" s="161" t="str">
        <f ca="1">IF(ISERROR($S1177),"",OFFSET('Smelter Reference List'!$D$4,$S1177-4,0)&amp;"")</f>
        <v/>
      </c>
      <c r="F1177" s="161" t="str">
        <f ca="1">IF(ISERROR($S1177),"",OFFSET('Smelter Reference List'!$E$4,$S1177-4,0))</f>
        <v/>
      </c>
      <c r="G1177" s="161" t="str">
        <f ca="1">IF(C1177=$U$4,"Enter smelter details", IF(ISERROR($S1177),"",OFFSET('Smelter Reference List'!$F$4,$S1177-4,0)))</f>
        <v/>
      </c>
      <c r="H1177" s="247" t="str">
        <f ca="1">IF(ISERROR($S1177),"",OFFSET('Smelter Reference List'!$G$4,$S1177-4,0))</f>
        <v/>
      </c>
      <c r="I1177" s="248" t="str">
        <f ca="1">IF(ISERROR($S1177),"",OFFSET('Smelter Reference List'!$H$4,$S1177-4,0))</f>
        <v/>
      </c>
      <c r="J1177" s="248" t="str">
        <f ca="1">IF(ISERROR($S1177),"",OFFSET('Smelter Reference List'!$I$4,$S1177-4,0))</f>
        <v/>
      </c>
      <c r="K1177" s="245"/>
      <c r="L1177" s="245"/>
      <c r="M1177" s="245"/>
      <c r="N1177" s="245"/>
      <c r="O1177" s="245"/>
      <c r="P1177" s="245"/>
      <c r="Q1177" s="246"/>
      <c r="R1177" s="233"/>
      <c r="S1177" s="234" t="e">
        <f>IF(C1177="",NA(),MATCH($B1177&amp;$C1177,'Smelter Reference List'!$J:$J,0))</f>
        <v>#N/A</v>
      </c>
      <c r="T1177" s="235"/>
      <c r="U1177" s="235">
        <f t="shared" ca="1" si="36"/>
        <v>0</v>
      </c>
      <c r="V1177" s="235"/>
      <c r="W1177" s="235"/>
      <c r="Y1177" s="228" t="str">
        <f t="shared" si="37"/>
        <v/>
      </c>
    </row>
    <row r="1178" spans="1:25" s="228" customFormat="1" ht="20.399999999999999">
      <c r="A1178" s="257"/>
      <c r="B1178" s="232" t="str">
        <f>IF(LEN(A1178)=0,"",INDEX('Smelter Reference List'!$A:$A,MATCH($A1178,'Smelter Reference List'!$E:$E,0)))</f>
        <v/>
      </c>
      <c r="C1178" s="297" t="str">
        <f>IF(LEN(A1178)=0,"",INDEX('Smelter Reference List'!$C:$C,MATCH($A1178,'Smelter Reference List'!$E:$E,0)))</f>
        <v/>
      </c>
      <c r="D1178" s="161" t="str">
        <f ca="1">IF(ISERROR($S1178),"",OFFSET('Smelter Reference List'!$C$4,$S1178-4,0)&amp;"")</f>
        <v/>
      </c>
      <c r="E1178" s="161" t="str">
        <f ca="1">IF(ISERROR($S1178),"",OFFSET('Smelter Reference List'!$D$4,$S1178-4,0)&amp;"")</f>
        <v/>
      </c>
      <c r="F1178" s="161" t="str">
        <f ca="1">IF(ISERROR($S1178),"",OFFSET('Smelter Reference List'!$E$4,$S1178-4,0))</f>
        <v/>
      </c>
      <c r="G1178" s="161" t="str">
        <f ca="1">IF(C1178=$U$4,"Enter smelter details", IF(ISERROR($S1178),"",OFFSET('Smelter Reference List'!$F$4,$S1178-4,0)))</f>
        <v/>
      </c>
      <c r="H1178" s="247" t="str">
        <f ca="1">IF(ISERROR($S1178),"",OFFSET('Smelter Reference List'!$G$4,$S1178-4,0))</f>
        <v/>
      </c>
      <c r="I1178" s="248" t="str">
        <f ca="1">IF(ISERROR($S1178),"",OFFSET('Smelter Reference List'!$H$4,$S1178-4,0))</f>
        <v/>
      </c>
      <c r="J1178" s="248" t="str">
        <f ca="1">IF(ISERROR($S1178),"",OFFSET('Smelter Reference List'!$I$4,$S1178-4,0))</f>
        <v/>
      </c>
      <c r="K1178" s="245"/>
      <c r="L1178" s="245"/>
      <c r="M1178" s="245"/>
      <c r="N1178" s="245"/>
      <c r="O1178" s="245"/>
      <c r="P1178" s="245"/>
      <c r="Q1178" s="246"/>
      <c r="R1178" s="233"/>
      <c r="S1178" s="234" t="e">
        <f>IF(C1178="",NA(),MATCH($B1178&amp;$C1178,'Smelter Reference List'!$J:$J,0))</f>
        <v>#N/A</v>
      </c>
      <c r="T1178" s="235"/>
      <c r="U1178" s="235">
        <f t="shared" ca="1" si="36"/>
        <v>0</v>
      </c>
      <c r="V1178" s="235"/>
      <c r="W1178" s="235"/>
      <c r="Y1178" s="228" t="str">
        <f t="shared" si="37"/>
        <v/>
      </c>
    </row>
    <row r="1179" spans="1:25" s="228" customFormat="1" ht="20.399999999999999">
      <c r="A1179" s="257"/>
      <c r="B1179" s="232" t="str">
        <f>IF(LEN(A1179)=0,"",INDEX('Smelter Reference List'!$A:$A,MATCH($A1179,'Smelter Reference List'!$E:$E,0)))</f>
        <v/>
      </c>
      <c r="C1179" s="297" t="str">
        <f>IF(LEN(A1179)=0,"",INDEX('Smelter Reference List'!$C:$C,MATCH($A1179,'Smelter Reference List'!$E:$E,0)))</f>
        <v/>
      </c>
      <c r="D1179" s="161" t="str">
        <f ca="1">IF(ISERROR($S1179),"",OFFSET('Smelter Reference List'!$C$4,$S1179-4,0)&amp;"")</f>
        <v/>
      </c>
      <c r="E1179" s="161" t="str">
        <f ca="1">IF(ISERROR($S1179),"",OFFSET('Smelter Reference List'!$D$4,$S1179-4,0)&amp;"")</f>
        <v/>
      </c>
      <c r="F1179" s="161" t="str">
        <f ca="1">IF(ISERROR($S1179),"",OFFSET('Smelter Reference List'!$E$4,$S1179-4,0))</f>
        <v/>
      </c>
      <c r="G1179" s="161" t="str">
        <f ca="1">IF(C1179=$U$4,"Enter smelter details", IF(ISERROR($S1179),"",OFFSET('Smelter Reference List'!$F$4,$S1179-4,0)))</f>
        <v/>
      </c>
      <c r="H1179" s="247" t="str">
        <f ca="1">IF(ISERROR($S1179),"",OFFSET('Smelter Reference List'!$G$4,$S1179-4,0))</f>
        <v/>
      </c>
      <c r="I1179" s="248" t="str">
        <f ca="1">IF(ISERROR($S1179),"",OFFSET('Smelter Reference List'!$H$4,$S1179-4,0))</f>
        <v/>
      </c>
      <c r="J1179" s="248" t="str">
        <f ca="1">IF(ISERROR($S1179),"",OFFSET('Smelter Reference List'!$I$4,$S1179-4,0))</f>
        <v/>
      </c>
      <c r="K1179" s="245"/>
      <c r="L1179" s="245"/>
      <c r="M1179" s="245"/>
      <c r="N1179" s="245"/>
      <c r="O1179" s="245"/>
      <c r="P1179" s="245"/>
      <c r="Q1179" s="246"/>
      <c r="R1179" s="233"/>
      <c r="S1179" s="234" t="e">
        <f>IF(C1179="",NA(),MATCH($B1179&amp;$C1179,'Smelter Reference List'!$J:$J,0))</f>
        <v>#N/A</v>
      </c>
      <c r="T1179" s="235"/>
      <c r="U1179" s="235">
        <f t="shared" ca="1" si="36"/>
        <v>0</v>
      </c>
      <c r="V1179" s="235"/>
      <c r="W1179" s="235"/>
      <c r="Y1179" s="228" t="str">
        <f t="shared" si="37"/>
        <v/>
      </c>
    </row>
    <row r="1180" spans="1:25" s="228" customFormat="1" ht="20.399999999999999">
      <c r="A1180" s="257"/>
      <c r="B1180" s="232" t="str">
        <f>IF(LEN(A1180)=0,"",INDEX('Smelter Reference List'!$A:$A,MATCH($A1180,'Smelter Reference List'!$E:$E,0)))</f>
        <v/>
      </c>
      <c r="C1180" s="297" t="str">
        <f>IF(LEN(A1180)=0,"",INDEX('Smelter Reference List'!$C:$C,MATCH($A1180,'Smelter Reference List'!$E:$E,0)))</f>
        <v/>
      </c>
      <c r="D1180" s="161" t="str">
        <f ca="1">IF(ISERROR($S1180),"",OFFSET('Smelter Reference List'!$C$4,$S1180-4,0)&amp;"")</f>
        <v/>
      </c>
      <c r="E1180" s="161" t="str">
        <f ca="1">IF(ISERROR($S1180),"",OFFSET('Smelter Reference List'!$D$4,$S1180-4,0)&amp;"")</f>
        <v/>
      </c>
      <c r="F1180" s="161" t="str">
        <f ca="1">IF(ISERROR($S1180),"",OFFSET('Smelter Reference List'!$E$4,$S1180-4,0))</f>
        <v/>
      </c>
      <c r="G1180" s="161" t="str">
        <f ca="1">IF(C1180=$U$4,"Enter smelter details", IF(ISERROR($S1180),"",OFFSET('Smelter Reference List'!$F$4,$S1180-4,0)))</f>
        <v/>
      </c>
      <c r="H1180" s="247" t="str">
        <f ca="1">IF(ISERROR($S1180),"",OFFSET('Smelter Reference List'!$G$4,$S1180-4,0))</f>
        <v/>
      </c>
      <c r="I1180" s="248" t="str">
        <f ca="1">IF(ISERROR($S1180),"",OFFSET('Smelter Reference List'!$H$4,$S1180-4,0))</f>
        <v/>
      </c>
      <c r="J1180" s="248" t="str">
        <f ca="1">IF(ISERROR($S1180),"",OFFSET('Smelter Reference List'!$I$4,$S1180-4,0))</f>
        <v/>
      </c>
      <c r="K1180" s="245"/>
      <c r="L1180" s="245"/>
      <c r="M1180" s="245"/>
      <c r="N1180" s="245"/>
      <c r="O1180" s="245"/>
      <c r="P1180" s="245"/>
      <c r="Q1180" s="246"/>
      <c r="R1180" s="233"/>
      <c r="S1180" s="234" t="e">
        <f>IF(C1180="",NA(),MATCH($B1180&amp;$C1180,'Smelter Reference List'!$J:$J,0))</f>
        <v>#N/A</v>
      </c>
      <c r="T1180" s="235"/>
      <c r="U1180" s="235">
        <f t="shared" ca="1" si="36"/>
        <v>0</v>
      </c>
      <c r="V1180" s="235"/>
      <c r="W1180" s="235"/>
      <c r="Y1180" s="228" t="str">
        <f t="shared" si="37"/>
        <v/>
      </c>
    </row>
    <row r="1181" spans="1:25" s="228" customFormat="1" ht="20.399999999999999">
      <c r="A1181" s="257"/>
      <c r="B1181" s="232" t="str">
        <f>IF(LEN(A1181)=0,"",INDEX('Smelter Reference List'!$A:$A,MATCH($A1181,'Smelter Reference List'!$E:$E,0)))</f>
        <v/>
      </c>
      <c r="C1181" s="297" t="str">
        <f>IF(LEN(A1181)=0,"",INDEX('Smelter Reference List'!$C:$C,MATCH($A1181,'Smelter Reference List'!$E:$E,0)))</f>
        <v/>
      </c>
      <c r="D1181" s="161" t="str">
        <f ca="1">IF(ISERROR($S1181),"",OFFSET('Smelter Reference List'!$C$4,$S1181-4,0)&amp;"")</f>
        <v/>
      </c>
      <c r="E1181" s="161" t="str">
        <f ca="1">IF(ISERROR($S1181),"",OFFSET('Smelter Reference List'!$D$4,$S1181-4,0)&amp;"")</f>
        <v/>
      </c>
      <c r="F1181" s="161" t="str">
        <f ca="1">IF(ISERROR($S1181),"",OFFSET('Smelter Reference List'!$E$4,$S1181-4,0))</f>
        <v/>
      </c>
      <c r="G1181" s="161" t="str">
        <f ca="1">IF(C1181=$U$4,"Enter smelter details", IF(ISERROR($S1181),"",OFFSET('Smelter Reference List'!$F$4,$S1181-4,0)))</f>
        <v/>
      </c>
      <c r="H1181" s="247" t="str">
        <f ca="1">IF(ISERROR($S1181),"",OFFSET('Smelter Reference List'!$G$4,$S1181-4,0))</f>
        <v/>
      </c>
      <c r="I1181" s="248" t="str">
        <f ca="1">IF(ISERROR($S1181),"",OFFSET('Smelter Reference List'!$H$4,$S1181-4,0))</f>
        <v/>
      </c>
      <c r="J1181" s="248" t="str">
        <f ca="1">IF(ISERROR($S1181),"",OFFSET('Smelter Reference List'!$I$4,$S1181-4,0))</f>
        <v/>
      </c>
      <c r="K1181" s="245"/>
      <c r="L1181" s="245"/>
      <c r="M1181" s="245"/>
      <c r="N1181" s="245"/>
      <c r="O1181" s="245"/>
      <c r="P1181" s="245"/>
      <c r="Q1181" s="246"/>
      <c r="R1181" s="233"/>
      <c r="S1181" s="234" t="e">
        <f>IF(C1181="",NA(),MATCH($B1181&amp;$C1181,'Smelter Reference List'!$J:$J,0))</f>
        <v>#N/A</v>
      </c>
      <c r="T1181" s="235"/>
      <c r="U1181" s="235">
        <f t="shared" ca="1" si="36"/>
        <v>0</v>
      </c>
      <c r="V1181" s="235"/>
      <c r="W1181" s="235"/>
      <c r="Y1181" s="228" t="str">
        <f t="shared" si="37"/>
        <v/>
      </c>
    </row>
    <row r="1182" spans="1:25" s="228" customFormat="1" ht="20.399999999999999">
      <c r="A1182" s="257"/>
      <c r="B1182" s="232" t="str">
        <f>IF(LEN(A1182)=0,"",INDEX('Smelter Reference List'!$A:$A,MATCH($A1182,'Smelter Reference List'!$E:$E,0)))</f>
        <v/>
      </c>
      <c r="C1182" s="297" t="str">
        <f>IF(LEN(A1182)=0,"",INDEX('Smelter Reference List'!$C:$C,MATCH($A1182,'Smelter Reference List'!$E:$E,0)))</f>
        <v/>
      </c>
      <c r="D1182" s="161" t="str">
        <f ca="1">IF(ISERROR($S1182),"",OFFSET('Smelter Reference List'!$C$4,$S1182-4,0)&amp;"")</f>
        <v/>
      </c>
      <c r="E1182" s="161" t="str">
        <f ca="1">IF(ISERROR($S1182),"",OFFSET('Smelter Reference List'!$D$4,$S1182-4,0)&amp;"")</f>
        <v/>
      </c>
      <c r="F1182" s="161" t="str">
        <f ca="1">IF(ISERROR($S1182),"",OFFSET('Smelter Reference List'!$E$4,$S1182-4,0))</f>
        <v/>
      </c>
      <c r="G1182" s="161" t="str">
        <f ca="1">IF(C1182=$U$4,"Enter smelter details", IF(ISERROR($S1182),"",OFFSET('Smelter Reference List'!$F$4,$S1182-4,0)))</f>
        <v/>
      </c>
      <c r="H1182" s="247" t="str">
        <f ca="1">IF(ISERROR($S1182),"",OFFSET('Smelter Reference List'!$G$4,$S1182-4,0))</f>
        <v/>
      </c>
      <c r="I1182" s="248" t="str">
        <f ca="1">IF(ISERROR($S1182),"",OFFSET('Smelter Reference List'!$H$4,$S1182-4,0))</f>
        <v/>
      </c>
      <c r="J1182" s="248" t="str">
        <f ca="1">IF(ISERROR($S1182),"",OFFSET('Smelter Reference List'!$I$4,$S1182-4,0))</f>
        <v/>
      </c>
      <c r="K1182" s="245"/>
      <c r="L1182" s="245"/>
      <c r="M1182" s="245"/>
      <c r="N1182" s="245"/>
      <c r="O1182" s="245"/>
      <c r="P1182" s="245"/>
      <c r="Q1182" s="246"/>
      <c r="R1182" s="233"/>
      <c r="S1182" s="234" t="e">
        <f>IF(C1182="",NA(),MATCH($B1182&amp;$C1182,'Smelter Reference List'!$J:$J,0))</f>
        <v>#N/A</v>
      </c>
      <c r="T1182" s="235"/>
      <c r="U1182" s="235">
        <f t="shared" ca="1" si="36"/>
        <v>0</v>
      </c>
      <c r="V1182" s="235"/>
      <c r="W1182" s="235"/>
      <c r="Y1182" s="228" t="str">
        <f t="shared" si="37"/>
        <v/>
      </c>
    </row>
    <row r="1183" spans="1:25" s="228" customFormat="1" ht="20.399999999999999">
      <c r="A1183" s="257"/>
      <c r="B1183" s="232" t="str">
        <f>IF(LEN(A1183)=0,"",INDEX('Smelter Reference List'!$A:$A,MATCH($A1183,'Smelter Reference List'!$E:$E,0)))</f>
        <v/>
      </c>
      <c r="C1183" s="297" t="str">
        <f>IF(LEN(A1183)=0,"",INDEX('Smelter Reference List'!$C:$C,MATCH($A1183,'Smelter Reference List'!$E:$E,0)))</f>
        <v/>
      </c>
      <c r="D1183" s="161" t="str">
        <f ca="1">IF(ISERROR($S1183),"",OFFSET('Smelter Reference List'!$C$4,$S1183-4,0)&amp;"")</f>
        <v/>
      </c>
      <c r="E1183" s="161" t="str">
        <f ca="1">IF(ISERROR($S1183),"",OFFSET('Smelter Reference List'!$D$4,$S1183-4,0)&amp;"")</f>
        <v/>
      </c>
      <c r="F1183" s="161" t="str">
        <f ca="1">IF(ISERROR($S1183),"",OFFSET('Smelter Reference List'!$E$4,$S1183-4,0))</f>
        <v/>
      </c>
      <c r="G1183" s="161" t="str">
        <f ca="1">IF(C1183=$U$4,"Enter smelter details", IF(ISERROR($S1183),"",OFFSET('Smelter Reference List'!$F$4,$S1183-4,0)))</f>
        <v/>
      </c>
      <c r="H1183" s="247" t="str">
        <f ca="1">IF(ISERROR($S1183),"",OFFSET('Smelter Reference List'!$G$4,$S1183-4,0))</f>
        <v/>
      </c>
      <c r="I1183" s="248" t="str">
        <f ca="1">IF(ISERROR($S1183),"",OFFSET('Smelter Reference List'!$H$4,$S1183-4,0))</f>
        <v/>
      </c>
      <c r="J1183" s="248" t="str">
        <f ca="1">IF(ISERROR($S1183),"",OFFSET('Smelter Reference List'!$I$4,$S1183-4,0))</f>
        <v/>
      </c>
      <c r="K1183" s="245"/>
      <c r="L1183" s="245"/>
      <c r="M1183" s="245"/>
      <c r="N1183" s="245"/>
      <c r="O1183" s="245"/>
      <c r="P1183" s="245"/>
      <c r="Q1183" s="246"/>
      <c r="R1183" s="233"/>
      <c r="S1183" s="234" t="e">
        <f>IF(C1183="",NA(),MATCH($B1183&amp;$C1183,'Smelter Reference List'!$J:$J,0))</f>
        <v>#N/A</v>
      </c>
      <c r="T1183" s="235"/>
      <c r="U1183" s="235">
        <f t="shared" ca="1" si="36"/>
        <v>0</v>
      </c>
      <c r="V1183" s="235"/>
      <c r="W1183" s="235"/>
      <c r="Y1183" s="228" t="str">
        <f t="shared" si="37"/>
        <v/>
      </c>
    </row>
    <row r="1184" spans="1:25" s="228" customFormat="1" ht="20.399999999999999">
      <c r="A1184" s="257"/>
      <c r="B1184" s="232" t="str">
        <f>IF(LEN(A1184)=0,"",INDEX('Smelter Reference List'!$A:$A,MATCH($A1184,'Smelter Reference List'!$E:$E,0)))</f>
        <v/>
      </c>
      <c r="C1184" s="297" t="str">
        <f>IF(LEN(A1184)=0,"",INDEX('Smelter Reference List'!$C:$C,MATCH($A1184,'Smelter Reference List'!$E:$E,0)))</f>
        <v/>
      </c>
      <c r="D1184" s="161" t="str">
        <f ca="1">IF(ISERROR($S1184),"",OFFSET('Smelter Reference List'!$C$4,$S1184-4,0)&amp;"")</f>
        <v/>
      </c>
      <c r="E1184" s="161" t="str">
        <f ca="1">IF(ISERROR($S1184),"",OFFSET('Smelter Reference List'!$D$4,$S1184-4,0)&amp;"")</f>
        <v/>
      </c>
      <c r="F1184" s="161" t="str">
        <f ca="1">IF(ISERROR($S1184),"",OFFSET('Smelter Reference List'!$E$4,$S1184-4,0))</f>
        <v/>
      </c>
      <c r="G1184" s="161" t="str">
        <f ca="1">IF(C1184=$U$4,"Enter smelter details", IF(ISERROR($S1184),"",OFFSET('Smelter Reference List'!$F$4,$S1184-4,0)))</f>
        <v/>
      </c>
      <c r="H1184" s="247" t="str">
        <f ca="1">IF(ISERROR($S1184),"",OFFSET('Smelter Reference List'!$G$4,$S1184-4,0))</f>
        <v/>
      </c>
      <c r="I1184" s="248" t="str">
        <f ca="1">IF(ISERROR($S1184),"",OFFSET('Smelter Reference List'!$H$4,$S1184-4,0))</f>
        <v/>
      </c>
      <c r="J1184" s="248" t="str">
        <f ca="1">IF(ISERROR($S1184),"",OFFSET('Smelter Reference List'!$I$4,$S1184-4,0))</f>
        <v/>
      </c>
      <c r="K1184" s="245"/>
      <c r="L1184" s="245"/>
      <c r="M1184" s="245"/>
      <c r="N1184" s="245"/>
      <c r="O1184" s="245"/>
      <c r="P1184" s="245"/>
      <c r="Q1184" s="246"/>
      <c r="R1184" s="233"/>
      <c r="S1184" s="234" t="e">
        <f>IF(C1184="",NA(),MATCH($B1184&amp;$C1184,'Smelter Reference List'!$J:$J,0))</f>
        <v>#N/A</v>
      </c>
      <c r="T1184" s="235"/>
      <c r="U1184" s="235">
        <f t="shared" ca="1" si="36"/>
        <v>0</v>
      </c>
      <c r="V1184" s="235"/>
      <c r="W1184" s="235"/>
      <c r="Y1184" s="228" t="str">
        <f t="shared" si="37"/>
        <v/>
      </c>
    </row>
    <row r="1185" spans="1:25" s="228" customFormat="1" ht="20.399999999999999">
      <c r="A1185" s="257"/>
      <c r="B1185" s="232" t="str">
        <f>IF(LEN(A1185)=0,"",INDEX('Smelter Reference List'!$A:$A,MATCH($A1185,'Smelter Reference List'!$E:$E,0)))</f>
        <v/>
      </c>
      <c r="C1185" s="297" t="str">
        <f>IF(LEN(A1185)=0,"",INDEX('Smelter Reference List'!$C:$C,MATCH($A1185,'Smelter Reference List'!$E:$E,0)))</f>
        <v/>
      </c>
      <c r="D1185" s="161" t="str">
        <f ca="1">IF(ISERROR($S1185),"",OFFSET('Smelter Reference List'!$C$4,$S1185-4,0)&amp;"")</f>
        <v/>
      </c>
      <c r="E1185" s="161" t="str">
        <f ca="1">IF(ISERROR($S1185),"",OFFSET('Smelter Reference List'!$D$4,$S1185-4,0)&amp;"")</f>
        <v/>
      </c>
      <c r="F1185" s="161" t="str">
        <f ca="1">IF(ISERROR($S1185),"",OFFSET('Smelter Reference List'!$E$4,$S1185-4,0))</f>
        <v/>
      </c>
      <c r="G1185" s="161" t="str">
        <f ca="1">IF(C1185=$U$4,"Enter smelter details", IF(ISERROR($S1185),"",OFFSET('Smelter Reference List'!$F$4,$S1185-4,0)))</f>
        <v/>
      </c>
      <c r="H1185" s="247" t="str">
        <f ca="1">IF(ISERROR($S1185),"",OFFSET('Smelter Reference List'!$G$4,$S1185-4,0))</f>
        <v/>
      </c>
      <c r="I1185" s="248" t="str">
        <f ca="1">IF(ISERROR($S1185),"",OFFSET('Smelter Reference List'!$H$4,$S1185-4,0))</f>
        <v/>
      </c>
      <c r="J1185" s="248" t="str">
        <f ca="1">IF(ISERROR($S1185),"",OFFSET('Smelter Reference List'!$I$4,$S1185-4,0))</f>
        <v/>
      </c>
      <c r="K1185" s="245"/>
      <c r="L1185" s="245"/>
      <c r="M1185" s="245"/>
      <c r="N1185" s="245"/>
      <c r="O1185" s="245"/>
      <c r="P1185" s="245"/>
      <c r="Q1185" s="246"/>
      <c r="R1185" s="233"/>
      <c r="S1185" s="234" t="e">
        <f>IF(C1185="",NA(),MATCH($B1185&amp;$C1185,'Smelter Reference List'!$J:$J,0))</f>
        <v>#N/A</v>
      </c>
      <c r="T1185" s="235"/>
      <c r="U1185" s="235">
        <f t="shared" ca="1" si="36"/>
        <v>0</v>
      </c>
      <c r="V1185" s="235"/>
      <c r="W1185" s="235"/>
      <c r="Y1185" s="228" t="str">
        <f t="shared" si="37"/>
        <v/>
      </c>
    </row>
    <row r="1186" spans="1:25" s="228" customFormat="1" ht="20.399999999999999">
      <c r="A1186" s="257"/>
      <c r="B1186" s="232" t="str">
        <f>IF(LEN(A1186)=0,"",INDEX('Smelter Reference List'!$A:$A,MATCH($A1186,'Smelter Reference List'!$E:$E,0)))</f>
        <v/>
      </c>
      <c r="C1186" s="297" t="str">
        <f>IF(LEN(A1186)=0,"",INDEX('Smelter Reference List'!$C:$C,MATCH($A1186,'Smelter Reference List'!$E:$E,0)))</f>
        <v/>
      </c>
      <c r="D1186" s="161" t="str">
        <f ca="1">IF(ISERROR($S1186),"",OFFSET('Smelter Reference List'!$C$4,$S1186-4,0)&amp;"")</f>
        <v/>
      </c>
      <c r="E1186" s="161" t="str">
        <f ca="1">IF(ISERROR($S1186),"",OFFSET('Smelter Reference List'!$D$4,$S1186-4,0)&amp;"")</f>
        <v/>
      </c>
      <c r="F1186" s="161" t="str">
        <f ca="1">IF(ISERROR($S1186),"",OFFSET('Smelter Reference List'!$E$4,$S1186-4,0))</f>
        <v/>
      </c>
      <c r="G1186" s="161" t="str">
        <f ca="1">IF(C1186=$U$4,"Enter smelter details", IF(ISERROR($S1186),"",OFFSET('Smelter Reference List'!$F$4,$S1186-4,0)))</f>
        <v/>
      </c>
      <c r="H1186" s="247" t="str">
        <f ca="1">IF(ISERROR($S1186),"",OFFSET('Smelter Reference List'!$G$4,$S1186-4,0))</f>
        <v/>
      </c>
      <c r="I1186" s="248" t="str">
        <f ca="1">IF(ISERROR($S1186),"",OFFSET('Smelter Reference List'!$H$4,$S1186-4,0))</f>
        <v/>
      </c>
      <c r="J1186" s="248" t="str">
        <f ca="1">IF(ISERROR($S1186),"",OFFSET('Smelter Reference List'!$I$4,$S1186-4,0))</f>
        <v/>
      </c>
      <c r="K1186" s="245"/>
      <c r="L1186" s="245"/>
      <c r="M1186" s="245"/>
      <c r="N1186" s="245"/>
      <c r="O1186" s="245"/>
      <c r="P1186" s="245"/>
      <c r="Q1186" s="246"/>
      <c r="R1186" s="233"/>
      <c r="S1186" s="234" t="e">
        <f>IF(C1186="",NA(),MATCH($B1186&amp;$C1186,'Smelter Reference List'!$J:$J,0))</f>
        <v>#N/A</v>
      </c>
      <c r="T1186" s="235"/>
      <c r="U1186" s="235">
        <f t="shared" ca="1" si="36"/>
        <v>0</v>
      </c>
      <c r="V1186" s="235"/>
      <c r="W1186" s="235"/>
      <c r="Y1186" s="228" t="str">
        <f t="shared" si="37"/>
        <v/>
      </c>
    </row>
    <row r="1187" spans="1:25" s="228" customFormat="1" ht="20.399999999999999">
      <c r="A1187" s="257"/>
      <c r="B1187" s="232" t="str">
        <f>IF(LEN(A1187)=0,"",INDEX('Smelter Reference List'!$A:$A,MATCH($A1187,'Smelter Reference List'!$E:$E,0)))</f>
        <v/>
      </c>
      <c r="C1187" s="297" t="str">
        <f>IF(LEN(A1187)=0,"",INDEX('Smelter Reference List'!$C:$C,MATCH($A1187,'Smelter Reference List'!$E:$E,0)))</f>
        <v/>
      </c>
      <c r="D1187" s="161" t="str">
        <f ca="1">IF(ISERROR($S1187),"",OFFSET('Smelter Reference List'!$C$4,$S1187-4,0)&amp;"")</f>
        <v/>
      </c>
      <c r="E1187" s="161" t="str">
        <f ca="1">IF(ISERROR($S1187),"",OFFSET('Smelter Reference List'!$D$4,$S1187-4,0)&amp;"")</f>
        <v/>
      </c>
      <c r="F1187" s="161" t="str">
        <f ca="1">IF(ISERROR($S1187),"",OFFSET('Smelter Reference List'!$E$4,$S1187-4,0))</f>
        <v/>
      </c>
      <c r="G1187" s="161" t="str">
        <f ca="1">IF(C1187=$U$4,"Enter smelter details", IF(ISERROR($S1187),"",OFFSET('Smelter Reference List'!$F$4,$S1187-4,0)))</f>
        <v/>
      </c>
      <c r="H1187" s="247" t="str">
        <f ca="1">IF(ISERROR($S1187),"",OFFSET('Smelter Reference List'!$G$4,$S1187-4,0))</f>
        <v/>
      </c>
      <c r="I1187" s="248" t="str">
        <f ca="1">IF(ISERROR($S1187),"",OFFSET('Smelter Reference List'!$H$4,$S1187-4,0))</f>
        <v/>
      </c>
      <c r="J1187" s="248" t="str">
        <f ca="1">IF(ISERROR($S1187),"",OFFSET('Smelter Reference List'!$I$4,$S1187-4,0))</f>
        <v/>
      </c>
      <c r="K1187" s="245"/>
      <c r="L1187" s="245"/>
      <c r="M1187" s="245"/>
      <c r="N1187" s="245"/>
      <c r="O1187" s="245"/>
      <c r="P1187" s="245"/>
      <c r="Q1187" s="246"/>
      <c r="R1187" s="233"/>
      <c r="S1187" s="234" t="e">
        <f>IF(C1187="",NA(),MATCH($B1187&amp;$C1187,'Smelter Reference List'!$J:$J,0))</f>
        <v>#N/A</v>
      </c>
      <c r="T1187" s="235"/>
      <c r="U1187" s="235">
        <f t="shared" ca="1" si="36"/>
        <v>0</v>
      </c>
      <c r="V1187" s="235"/>
      <c r="W1187" s="235"/>
      <c r="Y1187" s="228" t="str">
        <f t="shared" si="37"/>
        <v/>
      </c>
    </row>
    <row r="1188" spans="1:25" s="228" customFormat="1" ht="20.399999999999999">
      <c r="A1188" s="257"/>
      <c r="B1188" s="232" t="str">
        <f>IF(LEN(A1188)=0,"",INDEX('Smelter Reference List'!$A:$A,MATCH($A1188,'Smelter Reference List'!$E:$E,0)))</f>
        <v/>
      </c>
      <c r="C1188" s="297" t="str">
        <f>IF(LEN(A1188)=0,"",INDEX('Smelter Reference List'!$C:$C,MATCH($A1188,'Smelter Reference List'!$E:$E,0)))</f>
        <v/>
      </c>
      <c r="D1188" s="161" t="str">
        <f ca="1">IF(ISERROR($S1188),"",OFFSET('Smelter Reference List'!$C$4,$S1188-4,0)&amp;"")</f>
        <v/>
      </c>
      <c r="E1188" s="161" t="str">
        <f ca="1">IF(ISERROR($S1188),"",OFFSET('Smelter Reference List'!$D$4,$S1188-4,0)&amp;"")</f>
        <v/>
      </c>
      <c r="F1188" s="161" t="str">
        <f ca="1">IF(ISERROR($S1188),"",OFFSET('Smelter Reference List'!$E$4,$S1188-4,0))</f>
        <v/>
      </c>
      <c r="G1188" s="161" t="str">
        <f ca="1">IF(C1188=$U$4,"Enter smelter details", IF(ISERROR($S1188),"",OFFSET('Smelter Reference List'!$F$4,$S1188-4,0)))</f>
        <v/>
      </c>
      <c r="H1188" s="247" t="str">
        <f ca="1">IF(ISERROR($S1188),"",OFFSET('Smelter Reference List'!$G$4,$S1188-4,0))</f>
        <v/>
      </c>
      <c r="I1188" s="248" t="str">
        <f ca="1">IF(ISERROR($S1188),"",OFFSET('Smelter Reference List'!$H$4,$S1188-4,0))</f>
        <v/>
      </c>
      <c r="J1188" s="248" t="str">
        <f ca="1">IF(ISERROR($S1188),"",OFFSET('Smelter Reference List'!$I$4,$S1188-4,0))</f>
        <v/>
      </c>
      <c r="K1188" s="245"/>
      <c r="L1188" s="245"/>
      <c r="M1188" s="245"/>
      <c r="N1188" s="245"/>
      <c r="O1188" s="245"/>
      <c r="P1188" s="245"/>
      <c r="Q1188" s="246"/>
      <c r="R1188" s="233"/>
      <c r="S1188" s="234" t="e">
        <f>IF(C1188="",NA(),MATCH($B1188&amp;$C1188,'Smelter Reference List'!$J:$J,0))</f>
        <v>#N/A</v>
      </c>
      <c r="T1188" s="235"/>
      <c r="U1188" s="235">
        <f t="shared" ca="1" si="36"/>
        <v>0</v>
      </c>
      <c r="V1188" s="235"/>
      <c r="W1188" s="235"/>
      <c r="Y1188" s="228" t="str">
        <f t="shared" si="37"/>
        <v/>
      </c>
    </row>
    <row r="1189" spans="1:25" s="228" customFormat="1" ht="20.399999999999999">
      <c r="A1189" s="257"/>
      <c r="B1189" s="232" t="str">
        <f>IF(LEN(A1189)=0,"",INDEX('Smelter Reference List'!$A:$A,MATCH($A1189,'Smelter Reference List'!$E:$E,0)))</f>
        <v/>
      </c>
      <c r="C1189" s="297" t="str">
        <f>IF(LEN(A1189)=0,"",INDEX('Smelter Reference List'!$C:$C,MATCH($A1189,'Smelter Reference List'!$E:$E,0)))</f>
        <v/>
      </c>
      <c r="D1189" s="161" t="str">
        <f ca="1">IF(ISERROR($S1189),"",OFFSET('Smelter Reference List'!$C$4,$S1189-4,0)&amp;"")</f>
        <v/>
      </c>
      <c r="E1189" s="161" t="str">
        <f ca="1">IF(ISERROR($S1189),"",OFFSET('Smelter Reference List'!$D$4,$S1189-4,0)&amp;"")</f>
        <v/>
      </c>
      <c r="F1189" s="161" t="str">
        <f ca="1">IF(ISERROR($S1189),"",OFFSET('Smelter Reference List'!$E$4,$S1189-4,0))</f>
        <v/>
      </c>
      <c r="G1189" s="161" t="str">
        <f ca="1">IF(C1189=$U$4,"Enter smelter details", IF(ISERROR($S1189),"",OFFSET('Smelter Reference List'!$F$4,$S1189-4,0)))</f>
        <v/>
      </c>
      <c r="H1189" s="247" t="str">
        <f ca="1">IF(ISERROR($S1189),"",OFFSET('Smelter Reference List'!$G$4,$S1189-4,0))</f>
        <v/>
      </c>
      <c r="I1189" s="248" t="str">
        <f ca="1">IF(ISERROR($S1189),"",OFFSET('Smelter Reference List'!$H$4,$S1189-4,0))</f>
        <v/>
      </c>
      <c r="J1189" s="248" t="str">
        <f ca="1">IF(ISERROR($S1189),"",OFFSET('Smelter Reference List'!$I$4,$S1189-4,0))</f>
        <v/>
      </c>
      <c r="K1189" s="245"/>
      <c r="L1189" s="245"/>
      <c r="M1189" s="245"/>
      <c r="N1189" s="245"/>
      <c r="O1189" s="245"/>
      <c r="P1189" s="245"/>
      <c r="Q1189" s="246"/>
      <c r="R1189" s="233"/>
      <c r="S1189" s="234" t="e">
        <f>IF(C1189="",NA(),MATCH($B1189&amp;$C1189,'Smelter Reference List'!$J:$J,0))</f>
        <v>#N/A</v>
      </c>
      <c r="T1189" s="235"/>
      <c r="U1189" s="235">
        <f t="shared" ca="1" si="36"/>
        <v>0</v>
      </c>
      <c r="V1189" s="235"/>
      <c r="W1189" s="235"/>
      <c r="Y1189" s="228" t="str">
        <f t="shared" si="37"/>
        <v/>
      </c>
    </row>
    <row r="1190" spans="1:25" s="228" customFormat="1" ht="20.399999999999999">
      <c r="A1190" s="257"/>
      <c r="B1190" s="232" t="str">
        <f>IF(LEN(A1190)=0,"",INDEX('Smelter Reference List'!$A:$A,MATCH($A1190,'Smelter Reference List'!$E:$E,0)))</f>
        <v/>
      </c>
      <c r="C1190" s="297" t="str">
        <f>IF(LEN(A1190)=0,"",INDEX('Smelter Reference List'!$C:$C,MATCH($A1190,'Smelter Reference List'!$E:$E,0)))</f>
        <v/>
      </c>
      <c r="D1190" s="161" t="str">
        <f ca="1">IF(ISERROR($S1190),"",OFFSET('Smelter Reference List'!$C$4,$S1190-4,0)&amp;"")</f>
        <v/>
      </c>
      <c r="E1190" s="161" t="str">
        <f ca="1">IF(ISERROR($S1190),"",OFFSET('Smelter Reference List'!$D$4,$S1190-4,0)&amp;"")</f>
        <v/>
      </c>
      <c r="F1190" s="161" t="str">
        <f ca="1">IF(ISERROR($S1190),"",OFFSET('Smelter Reference List'!$E$4,$S1190-4,0))</f>
        <v/>
      </c>
      <c r="G1190" s="161" t="str">
        <f ca="1">IF(C1190=$U$4,"Enter smelter details", IF(ISERROR($S1190),"",OFFSET('Smelter Reference List'!$F$4,$S1190-4,0)))</f>
        <v/>
      </c>
      <c r="H1190" s="247" t="str">
        <f ca="1">IF(ISERROR($S1190),"",OFFSET('Smelter Reference List'!$G$4,$S1190-4,0))</f>
        <v/>
      </c>
      <c r="I1190" s="248" t="str">
        <f ca="1">IF(ISERROR($S1190),"",OFFSET('Smelter Reference List'!$H$4,$S1190-4,0))</f>
        <v/>
      </c>
      <c r="J1190" s="248" t="str">
        <f ca="1">IF(ISERROR($S1190),"",OFFSET('Smelter Reference List'!$I$4,$S1190-4,0))</f>
        <v/>
      </c>
      <c r="K1190" s="245"/>
      <c r="L1190" s="245"/>
      <c r="M1190" s="245"/>
      <c r="N1190" s="245"/>
      <c r="O1190" s="245"/>
      <c r="P1190" s="245"/>
      <c r="Q1190" s="246"/>
      <c r="R1190" s="233"/>
      <c r="S1190" s="234" t="e">
        <f>IF(C1190="",NA(),MATCH($B1190&amp;$C1190,'Smelter Reference List'!$J:$J,0))</f>
        <v>#N/A</v>
      </c>
      <c r="T1190" s="235"/>
      <c r="U1190" s="235">
        <f t="shared" ca="1" si="36"/>
        <v>0</v>
      </c>
      <c r="V1190" s="235"/>
      <c r="W1190" s="235"/>
      <c r="Y1190" s="228" t="str">
        <f t="shared" si="37"/>
        <v/>
      </c>
    </row>
    <row r="1191" spans="1:25" s="228" customFormat="1" ht="20.399999999999999">
      <c r="A1191" s="257"/>
      <c r="B1191" s="232" t="str">
        <f>IF(LEN(A1191)=0,"",INDEX('Smelter Reference List'!$A:$A,MATCH($A1191,'Smelter Reference List'!$E:$E,0)))</f>
        <v/>
      </c>
      <c r="C1191" s="297" t="str">
        <f>IF(LEN(A1191)=0,"",INDEX('Smelter Reference List'!$C:$C,MATCH($A1191,'Smelter Reference List'!$E:$E,0)))</f>
        <v/>
      </c>
      <c r="D1191" s="161" t="str">
        <f ca="1">IF(ISERROR($S1191),"",OFFSET('Smelter Reference List'!$C$4,$S1191-4,0)&amp;"")</f>
        <v/>
      </c>
      <c r="E1191" s="161" t="str">
        <f ca="1">IF(ISERROR($S1191),"",OFFSET('Smelter Reference List'!$D$4,$S1191-4,0)&amp;"")</f>
        <v/>
      </c>
      <c r="F1191" s="161" t="str">
        <f ca="1">IF(ISERROR($S1191),"",OFFSET('Smelter Reference List'!$E$4,$S1191-4,0))</f>
        <v/>
      </c>
      <c r="G1191" s="161" t="str">
        <f ca="1">IF(C1191=$U$4,"Enter smelter details", IF(ISERROR($S1191),"",OFFSET('Smelter Reference List'!$F$4,$S1191-4,0)))</f>
        <v/>
      </c>
      <c r="H1191" s="247" t="str">
        <f ca="1">IF(ISERROR($S1191),"",OFFSET('Smelter Reference List'!$G$4,$S1191-4,0))</f>
        <v/>
      </c>
      <c r="I1191" s="248" t="str">
        <f ca="1">IF(ISERROR($S1191),"",OFFSET('Smelter Reference List'!$H$4,$S1191-4,0))</f>
        <v/>
      </c>
      <c r="J1191" s="248" t="str">
        <f ca="1">IF(ISERROR($S1191),"",OFFSET('Smelter Reference List'!$I$4,$S1191-4,0))</f>
        <v/>
      </c>
      <c r="K1191" s="245"/>
      <c r="L1191" s="245"/>
      <c r="M1191" s="245"/>
      <c r="N1191" s="245"/>
      <c r="O1191" s="245"/>
      <c r="P1191" s="245"/>
      <c r="Q1191" s="246"/>
      <c r="R1191" s="233"/>
      <c r="S1191" s="234" t="e">
        <f>IF(C1191="",NA(),MATCH($B1191&amp;$C1191,'Smelter Reference List'!$J:$J,0))</f>
        <v>#N/A</v>
      </c>
      <c r="T1191" s="235"/>
      <c r="U1191" s="235">
        <f t="shared" ca="1" si="36"/>
        <v>0</v>
      </c>
      <c r="V1191" s="235"/>
      <c r="W1191" s="235"/>
      <c r="Y1191" s="228" t="str">
        <f t="shared" si="37"/>
        <v/>
      </c>
    </row>
    <row r="1192" spans="1:25" s="228" customFormat="1" ht="20.399999999999999">
      <c r="A1192" s="257"/>
      <c r="B1192" s="232" t="str">
        <f>IF(LEN(A1192)=0,"",INDEX('Smelter Reference List'!$A:$A,MATCH($A1192,'Smelter Reference List'!$E:$E,0)))</f>
        <v/>
      </c>
      <c r="C1192" s="297" t="str">
        <f>IF(LEN(A1192)=0,"",INDEX('Smelter Reference List'!$C:$C,MATCH($A1192,'Smelter Reference List'!$E:$E,0)))</f>
        <v/>
      </c>
      <c r="D1192" s="161" t="str">
        <f ca="1">IF(ISERROR($S1192),"",OFFSET('Smelter Reference List'!$C$4,$S1192-4,0)&amp;"")</f>
        <v/>
      </c>
      <c r="E1192" s="161" t="str">
        <f ca="1">IF(ISERROR($S1192),"",OFFSET('Smelter Reference List'!$D$4,$S1192-4,0)&amp;"")</f>
        <v/>
      </c>
      <c r="F1192" s="161" t="str">
        <f ca="1">IF(ISERROR($S1192),"",OFFSET('Smelter Reference List'!$E$4,$S1192-4,0))</f>
        <v/>
      </c>
      <c r="G1192" s="161" t="str">
        <f ca="1">IF(C1192=$U$4,"Enter smelter details", IF(ISERROR($S1192),"",OFFSET('Smelter Reference List'!$F$4,$S1192-4,0)))</f>
        <v/>
      </c>
      <c r="H1192" s="247" t="str">
        <f ca="1">IF(ISERROR($S1192),"",OFFSET('Smelter Reference List'!$G$4,$S1192-4,0))</f>
        <v/>
      </c>
      <c r="I1192" s="248" t="str">
        <f ca="1">IF(ISERROR($S1192),"",OFFSET('Smelter Reference List'!$H$4,$S1192-4,0))</f>
        <v/>
      </c>
      <c r="J1192" s="248" t="str">
        <f ca="1">IF(ISERROR($S1192),"",OFFSET('Smelter Reference List'!$I$4,$S1192-4,0))</f>
        <v/>
      </c>
      <c r="K1192" s="245"/>
      <c r="L1192" s="245"/>
      <c r="M1192" s="245"/>
      <c r="N1192" s="245"/>
      <c r="O1192" s="245"/>
      <c r="P1192" s="245"/>
      <c r="Q1192" s="246"/>
      <c r="R1192" s="233"/>
      <c r="S1192" s="234" t="e">
        <f>IF(C1192="",NA(),MATCH($B1192&amp;$C1192,'Smelter Reference List'!$J:$J,0))</f>
        <v>#N/A</v>
      </c>
      <c r="T1192" s="235"/>
      <c r="U1192" s="235">
        <f t="shared" ca="1" si="36"/>
        <v>0</v>
      </c>
      <c r="V1192" s="235"/>
      <c r="W1192" s="235"/>
      <c r="Y1192" s="228" t="str">
        <f t="shared" si="37"/>
        <v/>
      </c>
    </row>
    <row r="1193" spans="1:25" s="228" customFormat="1" ht="20.399999999999999">
      <c r="A1193" s="257"/>
      <c r="B1193" s="232" t="str">
        <f>IF(LEN(A1193)=0,"",INDEX('Smelter Reference List'!$A:$A,MATCH($A1193,'Smelter Reference List'!$E:$E,0)))</f>
        <v/>
      </c>
      <c r="C1193" s="297" t="str">
        <f>IF(LEN(A1193)=0,"",INDEX('Smelter Reference List'!$C:$C,MATCH($A1193,'Smelter Reference List'!$E:$E,0)))</f>
        <v/>
      </c>
      <c r="D1193" s="161" t="str">
        <f ca="1">IF(ISERROR($S1193),"",OFFSET('Smelter Reference List'!$C$4,$S1193-4,0)&amp;"")</f>
        <v/>
      </c>
      <c r="E1193" s="161" t="str">
        <f ca="1">IF(ISERROR($S1193),"",OFFSET('Smelter Reference List'!$D$4,$S1193-4,0)&amp;"")</f>
        <v/>
      </c>
      <c r="F1193" s="161" t="str">
        <f ca="1">IF(ISERROR($S1193),"",OFFSET('Smelter Reference List'!$E$4,$S1193-4,0))</f>
        <v/>
      </c>
      <c r="G1193" s="161" t="str">
        <f ca="1">IF(C1193=$U$4,"Enter smelter details", IF(ISERROR($S1193),"",OFFSET('Smelter Reference List'!$F$4,$S1193-4,0)))</f>
        <v/>
      </c>
      <c r="H1193" s="247" t="str">
        <f ca="1">IF(ISERROR($S1193),"",OFFSET('Smelter Reference List'!$G$4,$S1193-4,0))</f>
        <v/>
      </c>
      <c r="I1193" s="248" t="str">
        <f ca="1">IF(ISERROR($S1193),"",OFFSET('Smelter Reference List'!$H$4,$S1193-4,0))</f>
        <v/>
      </c>
      <c r="J1193" s="248" t="str">
        <f ca="1">IF(ISERROR($S1193),"",OFFSET('Smelter Reference List'!$I$4,$S1193-4,0))</f>
        <v/>
      </c>
      <c r="K1193" s="245"/>
      <c r="L1193" s="245"/>
      <c r="M1193" s="245"/>
      <c r="N1193" s="245"/>
      <c r="O1193" s="245"/>
      <c r="P1193" s="245"/>
      <c r="Q1193" s="246"/>
      <c r="R1193" s="233"/>
      <c r="S1193" s="234" t="e">
        <f>IF(C1193="",NA(),MATCH($B1193&amp;$C1193,'Smelter Reference List'!$J:$J,0))</f>
        <v>#N/A</v>
      </c>
      <c r="T1193" s="235"/>
      <c r="U1193" s="235">
        <f t="shared" ca="1" si="36"/>
        <v>0</v>
      </c>
      <c r="V1193" s="235"/>
      <c r="W1193" s="235"/>
      <c r="Y1193" s="228" t="str">
        <f t="shared" si="37"/>
        <v/>
      </c>
    </row>
    <row r="1194" spans="1:25" s="228" customFormat="1" ht="20.399999999999999">
      <c r="A1194" s="257"/>
      <c r="B1194" s="232" t="str">
        <f>IF(LEN(A1194)=0,"",INDEX('Smelter Reference List'!$A:$A,MATCH($A1194,'Smelter Reference List'!$E:$E,0)))</f>
        <v/>
      </c>
      <c r="C1194" s="297" t="str">
        <f>IF(LEN(A1194)=0,"",INDEX('Smelter Reference List'!$C:$C,MATCH($A1194,'Smelter Reference List'!$E:$E,0)))</f>
        <v/>
      </c>
      <c r="D1194" s="161" t="str">
        <f ca="1">IF(ISERROR($S1194),"",OFFSET('Smelter Reference List'!$C$4,$S1194-4,0)&amp;"")</f>
        <v/>
      </c>
      <c r="E1194" s="161" t="str">
        <f ca="1">IF(ISERROR($S1194),"",OFFSET('Smelter Reference List'!$D$4,$S1194-4,0)&amp;"")</f>
        <v/>
      </c>
      <c r="F1194" s="161" t="str">
        <f ca="1">IF(ISERROR($S1194),"",OFFSET('Smelter Reference List'!$E$4,$S1194-4,0))</f>
        <v/>
      </c>
      <c r="G1194" s="161" t="str">
        <f ca="1">IF(C1194=$U$4,"Enter smelter details", IF(ISERROR($S1194),"",OFFSET('Smelter Reference List'!$F$4,$S1194-4,0)))</f>
        <v/>
      </c>
      <c r="H1194" s="247" t="str">
        <f ca="1">IF(ISERROR($S1194),"",OFFSET('Smelter Reference List'!$G$4,$S1194-4,0))</f>
        <v/>
      </c>
      <c r="I1194" s="248" t="str">
        <f ca="1">IF(ISERROR($S1194),"",OFFSET('Smelter Reference List'!$H$4,$S1194-4,0))</f>
        <v/>
      </c>
      <c r="J1194" s="248" t="str">
        <f ca="1">IF(ISERROR($S1194),"",OFFSET('Smelter Reference List'!$I$4,$S1194-4,0))</f>
        <v/>
      </c>
      <c r="K1194" s="245"/>
      <c r="L1194" s="245"/>
      <c r="M1194" s="245"/>
      <c r="N1194" s="245"/>
      <c r="O1194" s="245"/>
      <c r="P1194" s="245"/>
      <c r="Q1194" s="246"/>
      <c r="R1194" s="233"/>
      <c r="S1194" s="234" t="e">
        <f>IF(C1194="",NA(),MATCH($B1194&amp;$C1194,'Smelter Reference List'!$J:$J,0))</f>
        <v>#N/A</v>
      </c>
      <c r="T1194" s="235"/>
      <c r="U1194" s="235">
        <f t="shared" ca="1" si="36"/>
        <v>0</v>
      </c>
      <c r="V1194" s="235"/>
      <c r="W1194" s="235"/>
      <c r="Y1194" s="228" t="str">
        <f t="shared" si="37"/>
        <v/>
      </c>
    </row>
    <row r="1195" spans="1:25" s="228" customFormat="1" ht="20.399999999999999">
      <c r="A1195" s="257"/>
      <c r="B1195" s="232" t="str">
        <f>IF(LEN(A1195)=0,"",INDEX('Smelter Reference List'!$A:$A,MATCH($A1195,'Smelter Reference List'!$E:$E,0)))</f>
        <v/>
      </c>
      <c r="C1195" s="297" t="str">
        <f>IF(LEN(A1195)=0,"",INDEX('Smelter Reference List'!$C:$C,MATCH($A1195,'Smelter Reference List'!$E:$E,0)))</f>
        <v/>
      </c>
      <c r="D1195" s="161" t="str">
        <f ca="1">IF(ISERROR($S1195),"",OFFSET('Smelter Reference List'!$C$4,$S1195-4,0)&amp;"")</f>
        <v/>
      </c>
      <c r="E1195" s="161" t="str">
        <f ca="1">IF(ISERROR($S1195),"",OFFSET('Smelter Reference List'!$D$4,$S1195-4,0)&amp;"")</f>
        <v/>
      </c>
      <c r="F1195" s="161" t="str">
        <f ca="1">IF(ISERROR($S1195),"",OFFSET('Smelter Reference List'!$E$4,$S1195-4,0))</f>
        <v/>
      </c>
      <c r="G1195" s="161" t="str">
        <f ca="1">IF(C1195=$U$4,"Enter smelter details", IF(ISERROR($S1195),"",OFFSET('Smelter Reference List'!$F$4,$S1195-4,0)))</f>
        <v/>
      </c>
      <c r="H1195" s="247" t="str">
        <f ca="1">IF(ISERROR($S1195),"",OFFSET('Smelter Reference List'!$G$4,$S1195-4,0))</f>
        <v/>
      </c>
      <c r="I1195" s="248" t="str">
        <f ca="1">IF(ISERROR($S1195),"",OFFSET('Smelter Reference List'!$H$4,$S1195-4,0))</f>
        <v/>
      </c>
      <c r="J1195" s="248" t="str">
        <f ca="1">IF(ISERROR($S1195),"",OFFSET('Smelter Reference List'!$I$4,$S1195-4,0))</f>
        <v/>
      </c>
      <c r="K1195" s="245"/>
      <c r="L1195" s="245"/>
      <c r="M1195" s="245"/>
      <c r="N1195" s="245"/>
      <c r="O1195" s="245"/>
      <c r="P1195" s="245"/>
      <c r="Q1195" s="246"/>
      <c r="R1195" s="233"/>
      <c r="S1195" s="234" t="e">
        <f>IF(C1195="",NA(),MATCH($B1195&amp;$C1195,'Smelter Reference List'!$J:$J,0))</f>
        <v>#N/A</v>
      </c>
      <c r="T1195" s="235"/>
      <c r="U1195" s="235">
        <f t="shared" ca="1" si="36"/>
        <v>0</v>
      </c>
      <c r="V1195" s="235"/>
      <c r="W1195" s="235"/>
      <c r="Y1195" s="228" t="str">
        <f t="shared" si="37"/>
        <v/>
      </c>
    </row>
    <row r="1196" spans="1:25" s="228" customFormat="1" ht="20.399999999999999">
      <c r="A1196" s="257"/>
      <c r="B1196" s="232" t="str">
        <f>IF(LEN(A1196)=0,"",INDEX('Smelter Reference List'!$A:$A,MATCH($A1196,'Smelter Reference List'!$E:$E,0)))</f>
        <v/>
      </c>
      <c r="C1196" s="297" t="str">
        <f>IF(LEN(A1196)=0,"",INDEX('Smelter Reference List'!$C:$C,MATCH($A1196,'Smelter Reference List'!$E:$E,0)))</f>
        <v/>
      </c>
      <c r="D1196" s="161" t="str">
        <f ca="1">IF(ISERROR($S1196),"",OFFSET('Smelter Reference List'!$C$4,$S1196-4,0)&amp;"")</f>
        <v/>
      </c>
      <c r="E1196" s="161" t="str">
        <f ca="1">IF(ISERROR($S1196),"",OFFSET('Smelter Reference List'!$D$4,$S1196-4,0)&amp;"")</f>
        <v/>
      </c>
      <c r="F1196" s="161" t="str">
        <f ca="1">IF(ISERROR($S1196),"",OFFSET('Smelter Reference List'!$E$4,$S1196-4,0))</f>
        <v/>
      </c>
      <c r="G1196" s="161" t="str">
        <f ca="1">IF(C1196=$U$4,"Enter smelter details", IF(ISERROR($S1196),"",OFFSET('Smelter Reference List'!$F$4,$S1196-4,0)))</f>
        <v/>
      </c>
      <c r="H1196" s="247" t="str">
        <f ca="1">IF(ISERROR($S1196),"",OFFSET('Smelter Reference List'!$G$4,$S1196-4,0))</f>
        <v/>
      </c>
      <c r="I1196" s="248" t="str">
        <f ca="1">IF(ISERROR($S1196),"",OFFSET('Smelter Reference List'!$H$4,$S1196-4,0))</f>
        <v/>
      </c>
      <c r="J1196" s="248" t="str">
        <f ca="1">IF(ISERROR($S1196),"",OFFSET('Smelter Reference List'!$I$4,$S1196-4,0))</f>
        <v/>
      </c>
      <c r="K1196" s="245"/>
      <c r="L1196" s="245"/>
      <c r="M1196" s="245"/>
      <c r="N1196" s="245"/>
      <c r="O1196" s="245"/>
      <c r="P1196" s="245"/>
      <c r="Q1196" s="246"/>
      <c r="R1196" s="233"/>
      <c r="S1196" s="234" t="e">
        <f>IF(C1196="",NA(),MATCH($B1196&amp;$C1196,'Smelter Reference List'!$J:$J,0))</f>
        <v>#N/A</v>
      </c>
      <c r="T1196" s="235"/>
      <c r="U1196" s="235">
        <f t="shared" ca="1" si="36"/>
        <v>0</v>
      </c>
      <c r="V1196" s="235"/>
      <c r="W1196" s="235"/>
      <c r="Y1196" s="228" t="str">
        <f t="shared" si="37"/>
        <v/>
      </c>
    </row>
    <row r="1197" spans="1:25" s="228" customFormat="1" ht="20.399999999999999">
      <c r="A1197" s="257"/>
      <c r="B1197" s="232" t="str">
        <f>IF(LEN(A1197)=0,"",INDEX('Smelter Reference List'!$A:$A,MATCH($A1197,'Smelter Reference List'!$E:$E,0)))</f>
        <v/>
      </c>
      <c r="C1197" s="297" t="str">
        <f>IF(LEN(A1197)=0,"",INDEX('Smelter Reference List'!$C:$C,MATCH($A1197,'Smelter Reference List'!$E:$E,0)))</f>
        <v/>
      </c>
      <c r="D1197" s="161" t="str">
        <f ca="1">IF(ISERROR($S1197),"",OFFSET('Smelter Reference List'!$C$4,$S1197-4,0)&amp;"")</f>
        <v/>
      </c>
      <c r="E1197" s="161" t="str">
        <f ca="1">IF(ISERROR($S1197),"",OFFSET('Smelter Reference List'!$D$4,$S1197-4,0)&amp;"")</f>
        <v/>
      </c>
      <c r="F1197" s="161" t="str">
        <f ca="1">IF(ISERROR($S1197),"",OFFSET('Smelter Reference List'!$E$4,$S1197-4,0))</f>
        <v/>
      </c>
      <c r="G1197" s="161" t="str">
        <f ca="1">IF(C1197=$U$4,"Enter smelter details", IF(ISERROR($S1197),"",OFFSET('Smelter Reference List'!$F$4,$S1197-4,0)))</f>
        <v/>
      </c>
      <c r="H1197" s="247" t="str">
        <f ca="1">IF(ISERROR($S1197),"",OFFSET('Smelter Reference List'!$G$4,$S1197-4,0))</f>
        <v/>
      </c>
      <c r="I1197" s="248" t="str">
        <f ca="1">IF(ISERROR($S1197),"",OFFSET('Smelter Reference List'!$H$4,$S1197-4,0))</f>
        <v/>
      </c>
      <c r="J1197" s="248" t="str">
        <f ca="1">IF(ISERROR($S1197),"",OFFSET('Smelter Reference List'!$I$4,$S1197-4,0))</f>
        <v/>
      </c>
      <c r="K1197" s="245"/>
      <c r="L1197" s="245"/>
      <c r="M1197" s="245"/>
      <c r="N1197" s="245"/>
      <c r="O1197" s="245"/>
      <c r="P1197" s="245"/>
      <c r="Q1197" s="246"/>
      <c r="R1197" s="233"/>
      <c r="S1197" s="234" t="e">
        <f>IF(C1197="",NA(),MATCH($B1197&amp;$C1197,'Smelter Reference List'!$J:$J,0))</f>
        <v>#N/A</v>
      </c>
      <c r="T1197" s="235"/>
      <c r="U1197" s="235">
        <f t="shared" ca="1" si="36"/>
        <v>0</v>
      </c>
      <c r="V1197" s="235"/>
      <c r="W1197" s="235"/>
      <c r="Y1197" s="228" t="str">
        <f t="shared" si="37"/>
        <v/>
      </c>
    </row>
    <row r="1198" spans="1:25" s="228" customFormat="1" ht="20.399999999999999">
      <c r="A1198" s="257"/>
      <c r="B1198" s="232" t="str">
        <f>IF(LEN(A1198)=0,"",INDEX('Smelter Reference List'!$A:$A,MATCH($A1198,'Smelter Reference List'!$E:$E,0)))</f>
        <v/>
      </c>
      <c r="C1198" s="297" t="str">
        <f>IF(LEN(A1198)=0,"",INDEX('Smelter Reference List'!$C:$C,MATCH($A1198,'Smelter Reference List'!$E:$E,0)))</f>
        <v/>
      </c>
      <c r="D1198" s="161" t="str">
        <f ca="1">IF(ISERROR($S1198),"",OFFSET('Smelter Reference List'!$C$4,$S1198-4,0)&amp;"")</f>
        <v/>
      </c>
      <c r="E1198" s="161" t="str">
        <f ca="1">IF(ISERROR($S1198),"",OFFSET('Smelter Reference List'!$D$4,$S1198-4,0)&amp;"")</f>
        <v/>
      </c>
      <c r="F1198" s="161" t="str">
        <f ca="1">IF(ISERROR($S1198),"",OFFSET('Smelter Reference List'!$E$4,$S1198-4,0))</f>
        <v/>
      </c>
      <c r="G1198" s="161" t="str">
        <f ca="1">IF(C1198=$U$4,"Enter smelter details", IF(ISERROR($S1198),"",OFFSET('Smelter Reference List'!$F$4,$S1198-4,0)))</f>
        <v/>
      </c>
      <c r="H1198" s="247" t="str">
        <f ca="1">IF(ISERROR($S1198),"",OFFSET('Smelter Reference List'!$G$4,$S1198-4,0))</f>
        <v/>
      </c>
      <c r="I1198" s="248" t="str">
        <f ca="1">IF(ISERROR($S1198),"",OFFSET('Smelter Reference List'!$H$4,$S1198-4,0))</f>
        <v/>
      </c>
      <c r="J1198" s="248" t="str">
        <f ca="1">IF(ISERROR($S1198),"",OFFSET('Smelter Reference List'!$I$4,$S1198-4,0))</f>
        <v/>
      </c>
      <c r="K1198" s="245"/>
      <c r="L1198" s="245"/>
      <c r="M1198" s="245"/>
      <c r="N1198" s="245"/>
      <c r="O1198" s="245"/>
      <c r="P1198" s="245"/>
      <c r="Q1198" s="246"/>
      <c r="R1198" s="233"/>
      <c r="S1198" s="234" t="e">
        <f>IF(C1198="",NA(),MATCH($B1198&amp;$C1198,'Smelter Reference List'!$J:$J,0))</f>
        <v>#N/A</v>
      </c>
      <c r="T1198" s="235"/>
      <c r="U1198" s="235">
        <f t="shared" ca="1" si="36"/>
        <v>0</v>
      </c>
      <c r="V1198" s="235"/>
      <c r="W1198" s="235"/>
      <c r="Y1198" s="228" t="str">
        <f t="shared" si="37"/>
        <v/>
      </c>
    </row>
    <row r="1199" spans="1:25" s="228" customFormat="1" ht="20.399999999999999">
      <c r="A1199" s="257"/>
      <c r="B1199" s="232" t="str">
        <f>IF(LEN(A1199)=0,"",INDEX('Smelter Reference List'!$A:$A,MATCH($A1199,'Smelter Reference List'!$E:$E,0)))</f>
        <v/>
      </c>
      <c r="C1199" s="297" t="str">
        <f>IF(LEN(A1199)=0,"",INDEX('Smelter Reference List'!$C:$C,MATCH($A1199,'Smelter Reference List'!$E:$E,0)))</f>
        <v/>
      </c>
      <c r="D1199" s="161" t="str">
        <f ca="1">IF(ISERROR($S1199),"",OFFSET('Smelter Reference List'!$C$4,$S1199-4,0)&amp;"")</f>
        <v/>
      </c>
      <c r="E1199" s="161" t="str">
        <f ca="1">IF(ISERROR($S1199),"",OFFSET('Smelter Reference List'!$D$4,$S1199-4,0)&amp;"")</f>
        <v/>
      </c>
      <c r="F1199" s="161" t="str">
        <f ca="1">IF(ISERROR($S1199),"",OFFSET('Smelter Reference List'!$E$4,$S1199-4,0))</f>
        <v/>
      </c>
      <c r="G1199" s="161" t="str">
        <f ca="1">IF(C1199=$U$4,"Enter smelter details", IF(ISERROR($S1199),"",OFFSET('Smelter Reference List'!$F$4,$S1199-4,0)))</f>
        <v/>
      </c>
      <c r="H1199" s="247" t="str">
        <f ca="1">IF(ISERROR($S1199),"",OFFSET('Smelter Reference List'!$G$4,$S1199-4,0))</f>
        <v/>
      </c>
      <c r="I1199" s="248" t="str">
        <f ca="1">IF(ISERROR($S1199),"",OFFSET('Smelter Reference List'!$H$4,$S1199-4,0))</f>
        <v/>
      </c>
      <c r="J1199" s="248" t="str">
        <f ca="1">IF(ISERROR($S1199),"",OFFSET('Smelter Reference List'!$I$4,$S1199-4,0))</f>
        <v/>
      </c>
      <c r="K1199" s="245"/>
      <c r="L1199" s="245"/>
      <c r="M1199" s="245"/>
      <c r="N1199" s="245"/>
      <c r="O1199" s="245"/>
      <c r="P1199" s="245"/>
      <c r="Q1199" s="246"/>
      <c r="R1199" s="233"/>
      <c r="S1199" s="234" t="e">
        <f>IF(C1199="",NA(),MATCH($B1199&amp;$C1199,'Smelter Reference List'!$J:$J,0))</f>
        <v>#N/A</v>
      </c>
      <c r="T1199" s="235"/>
      <c r="U1199" s="235">
        <f t="shared" ca="1" si="36"/>
        <v>0</v>
      </c>
      <c r="V1199" s="235"/>
      <c r="W1199" s="235"/>
      <c r="Y1199" s="228" t="str">
        <f t="shared" si="37"/>
        <v/>
      </c>
    </row>
    <row r="1200" spans="1:25" s="228" customFormat="1" ht="20.399999999999999">
      <c r="A1200" s="257"/>
      <c r="B1200" s="232" t="str">
        <f>IF(LEN(A1200)=0,"",INDEX('Smelter Reference List'!$A:$A,MATCH($A1200,'Smelter Reference List'!$E:$E,0)))</f>
        <v/>
      </c>
      <c r="C1200" s="297" t="str">
        <f>IF(LEN(A1200)=0,"",INDEX('Smelter Reference List'!$C:$C,MATCH($A1200,'Smelter Reference List'!$E:$E,0)))</f>
        <v/>
      </c>
      <c r="D1200" s="161" t="str">
        <f ca="1">IF(ISERROR($S1200),"",OFFSET('Smelter Reference List'!$C$4,$S1200-4,0)&amp;"")</f>
        <v/>
      </c>
      <c r="E1200" s="161" t="str">
        <f ca="1">IF(ISERROR($S1200),"",OFFSET('Smelter Reference List'!$D$4,$S1200-4,0)&amp;"")</f>
        <v/>
      </c>
      <c r="F1200" s="161" t="str">
        <f ca="1">IF(ISERROR($S1200),"",OFFSET('Smelter Reference List'!$E$4,$S1200-4,0))</f>
        <v/>
      </c>
      <c r="G1200" s="161" t="str">
        <f ca="1">IF(C1200=$U$4,"Enter smelter details", IF(ISERROR($S1200),"",OFFSET('Smelter Reference List'!$F$4,$S1200-4,0)))</f>
        <v/>
      </c>
      <c r="H1200" s="247" t="str">
        <f ca="1">IF(ISERROR($S1200),"",OFFSET('Smelter Reference List'!$G$4,$S1200-4,0))</f>
        <v/>
      </c>
      <c r="I1200" s="248" t="str">
        <f ca="1">IF(ISERROR($S1200),"",OFFSET('Smelter Reference List'!$H$4,$S1200-4,0))</f>
        <v/>
      </c>
      <c r="J1200" s="248" t="str">
        <f ca="1">IF(ISERROR($S1200),"",OFFSET('Smelter Reference List'!$I$4,$S1200-4,0))</f>
        <v/>
      </c>
      <c r="K1200" s="245"/>
      <c r="L1200" s="245"/>
      <c r="M1200" s="245"/>
      <c r="N1200" s="245"/>
      <c r="O1200" s="245"/>
      <c r="P1200" s="245"/>
      <c r="Q1200" s="246"/>
      <c r="R1200" s="233"/>
      <c r="S1200" s="234" t="e">
        <f>IF(C1200="",NA(),MATCH($B1200&amp;$C1200,'Smelter Reference List'!$J:$J,0))</f>
        <v>#N/A</v>
      </c>
      <c r="T1200" s="235"/>
      <c r="U1200" s="235">
        <f t="shared" ca="1" si="36"/>
        <v>0</v>
      </c>
      <c r="V1200" s="235"/>
      <c r="W1200" s="235"/>
      <c r="Y1200" s="228" t="str">
        <f t="shared" si="37"/>
        <v/>
      </c>
    </row>
    <row r="1201" spans="1:25" s="228" customFormat="1" ht="20.399999999999999">
      <c r="A1201" s="257"/>
      <c r="B1201" s="232" t="str">
        <f>IF(LEN(A1201)=0,"",INDEX('Smelter Reference List'!$A:$A,MATCH($A1201,'Smelter Reference List'!$E:$E,0)))</f>
        <v/>
      </c>
      <c r="C1201" s="297" t="str">
        <f>IF(LEN(A1201)=0,"",INDEX('Smelter Reference List'!$C:$C,MATCH($A1201,'Smelter Reference List'!$E:$E,0)))</f>
        <v/>
      </c>
      <c r="D1201" s="161" t="str">
        <f ca="1">IF(ISERROR($S1201),"",OFFSET('Smelter Reference List'!$C$4,$S1201-4,0)&amp;"")</f>
        <v/>
      </c>
      <c r="E1201" s="161" t="str">
        <f ca="1">IF(ISERROR($S1201),"",OFFSET('Smelter Reference List'!$D$4,$S1201-4,0)&amp;"")</f>
        <v/>
      </c>
      <c r="F1201" s="161" t="str">
        <f ca="1">IF(ISERROR($S1201),"",OFFSET('Smelter Reference List'!$E$4,$S1201-4,0))</f>
        <v/>
      </c>
      <c r="G1201" s="161" t="str">
        <f ca="1">IF(C1201=$U$4,"Enter smelter details", IF(ISERROR($S1201),"",OFFSET('Smelter Reference List'!$F$4,$S1201-4,0)))</f>
        <v/>
      </c>
      <c r="H1201" s="247" t="str">
        <f ca="1">IF(ISERROR($S1201),"",OFFSET('Smelter Reference List'!$G$4,$S1201-4,0))</f>
        <v/>
      </c>
      <c r="I1201" s="248" t="str">
        <f ca="1">IF(ISERROR($S1201),"",OFFSET('Smelter Reference List'!$H$4,$S1201-4,0))</f>
        <v/>
      </c>
      <c r="J1201" s="248" t="str">
        <f ca="1">IF(ISERROR($S1201),"",OFFSET('Smelter Reference List'!$I$4,$S1201-4,0))</f>
        <v/>
      </c>
      <c r="K1201" s="245"/>
      <c r="L1201" s="245"/>
      <c r="M1201" s="245"/>
      <c r="N1201" s="245"/>
      <c r="O1201" s="245"/>
      <c r="P1201" s="245"/>
      <c r="Q1201" s="246"/>
      <c r="R1201" s="233"/>
      <c r="S1201" s="234" t="e">
        <f>IF(C1201="",NA(),MATCH($B1201&amp;$C1201,'Smelter Reference List'!$J:$J,0))</f>
        <v>#N/A</v>
      </c>
      <c r="T1201" s="235"/>
      <c r="U1201" s="235">
        <f t="shared" ca="1" si="36"/>
        <v>0</v>
      </c>
      <c r="V1201" s="235"/>
      <c r="W1201" s="235"/>
      <c r="Y1201" s="228" t="str">
        <f t="shared" si="37"/>
        <v/>
      </c>
    </row>
    <row r="1202" spans="1:25" s="228" customFormat="1" ht="20.399999999999999">
      <c r="A1202" s="257"/>
      <c r="B1202" s="232" t="str">
        <f>IF(LEN(A1202)=0,"",INDEX('Smelter Reference List'!$A:$A,MATCH($A1202,'Smelter Reference List'!$E:$E,0)))</f>
        <v/>
      </c>
      <c r="C1202" s="297" t="str">
        <f>IF(LEN(A1202)=0,"",INDEX('Smelter Reference List'!$C:$C,MATCH($A1202,'Smelter Reference List'!$E:$E,0)))</f>
        <v/>
      </c>
      <c r="D1202" s="161" t="str">
        <f ca="1">IF(ISERROR($S1202),"",OFFSET('Smelter Reference List'!$C$4,$S1202-4,0)&amp;"")</f>
        <v/>
      </c>
      <c r="E1202" s="161" t="str">
        <f ca="1">IF(ISERROR($S1202),"",OFFSET('Smelter Reference List'!$D$4,$S1202-4,0)&amp;"")</f>
        <v/>
      </c>
      <c r="F1202" s="161" t="str">
        <f ca="1">IF(ISERROR($S1202),"",OFFSET('Smelter Reference List'!$E$4,$S1202-4,0))</f>
        <v/>
      </c>
      <c r="G1202" s="161" t="str">
        <f ca="1">IF(C1202=$U$4,"Enter smelter details", IF(ISERROR($S1202),"",OFFSET('Smelter Reference List'!$F$4,$S1202-4,0)))</f>
        <v/>
      </c>
      <c r="H1202" s="247" t="str">
        <f ca="1">IF(ISERROR($S1202),"",OFFSET('Smelter Reference List'!$G$4,$S1202-4,0))</f>
        <v/>
      </c>
      <c r="I1202" s="248" t="str">
        <f ca="1">IF(ISERROR($S1202),"",OFFSET('Smelter Reference List'!$H$4,$S1202-4,0))</f>
        <v/>
      </c>
      <c r="J1202" s="248" t="str">
        <f ca="1">IF(ISERROR($S1202),"",OFFSET('Smelter Reference List'!$I$4,$S1202-4,0))</f>
        <v/>
      </c>
      <c r="K1202" s="245"/>
      <c r="L1202" s="245"/>
      <c r="M1202" s="245"/>
      <c r="N1202" s="245"/>
      <c r="O1202" s="245"/>
      <c r="P1202" s="245"/>
      <c r="Q1202" s="246"/>
      <c r="R1202" s="233"/>
      <c r="S1202" s="234" t="e">
        <f>IF(C1202="",NA(),MATCH($B1202&amp;$C1202,'Smelter Reference List'!$J:$J,0))</f>
        <v>#N/A</v>
      </c>
      <c r="T1202" s="235"/>
      <c r="U1202" s="235">
        <f t="shared" ca="1" si="36"/>
        <v>0</v>
      </c>
      <c r="V1202" s="235"/>
      <c r="W1202" s="235"/>
      <c r="Y1202" s="228" t="str">
        <f t="shared" si="37"/>
        <v/>
      </c>
    </row>
    <row r="1203" spans="1:25" s="228" customFormat="1" ht="20.399999999999999">
      <c r="A1203" s="257"/>
      <c r="B1203" s="232" t="str">
        <f>IF(LEN(A1203)=0,"",INDEX('Smelter Reference List'!$A:$A,MATCH($A1203,'Smelter Reference List'!$E:$E,0)))</f>
        <v/>
      </c>
      <c r="C1203" s="297" t="str">
        <f>IF(LEN(A1203)=0,"",INDEX('Smelter Reference List'!$C:$C,MATCH($A1203,'Smelter Reference List'!$E:$E,0)))</f>
        <v/>
      </c>
      <c r="D1203" s="161" t="str">
        <f ca="1">IF(ISERROR($S1203),"",OFFSET('Smelter Reference List'!$C$4,$S1203-4,0)&amp;"")</f>
        <v/>
      </c>
      <c r="E1203" s="161" t="str">
        <f ca="1">IF(ISERROR($S1203),"",OFFSET('Smelter Reference List'!$D$4,$S1203-4,0)&amp;"")</f>
        <v/>
      </c>
      <c r="F1203" s="161" t="str">
        <f ca="1">IF(ISERROR($S1203),"",OFFSET('Smelter Reference List'!$E$4,$S1203-4,0))</f>
        <v/>
      </c>
      <c r="G1203" s="161" t="str">
        <f ca="1">IF(C1203=$U$4,"Enter smelter details", IF(ISERROR($S1203),"",OFFSET('Smelter Reference List'!$F$4,$S1203-4,0)))</f>
        <v/>
      </c>
      <c r="H1203" s="247" t="str">
        <f ca="1">IF(ISERROR($S1203),"",OFFSET('Smelter Reference List'!$G$4,$S1203-4,0))</f>
        <v/>
      </c>
      <c r="I1203" s="248" t="str">
        <f ca="1">IF(ISERROR($S1203),"",OFFSET('Smelter Reference List'!$H$4,$S1203-4,0))</f>
        <v/>
      </c>
      <c r="J1203" s="248" t="str">
        <f ca="1">IF(ISERROR($S1203),"",OFFSET('Smelter Reference List'!$I$4,$S1203-4,0))</f>
        <v/>
      </c>
      <c r="K1203" s="245"/>
      <c r="L1203" s="245"/>
      <c r="M1203" s="245"/>
      <c r="N1203" s="245"/>
      <c r="O1203" s="245"/>
      <c r="P1203" s="245"/>
      <c r="Q1203" s="246"/>
      <c r="R1203" s="233"/>
      <c r="S1203" s="234" t="e">
        <f>IF(C1203="",NA(),MATCH($B1203&amp;$C1203,'Smelter Reference List'!$J:$J,0))</f>
        <v>#N/A</v>
      </c>
      <c r="T1203" s="235"/>
      <c r="U1203" s="235">
        <f t="shared" ca="1" si="36"/>
        <v>0</v>
      </c>
      <c r="V1203" s="235"/>
      <c r="W1203" s="235"/>
      <c r="Y1203" s="228" t="str">
        <f t="shared" si="37"/>
        <v/>
      </c>
    </row>
    <row r="1204" spans="1:25" s="228" customFormat="1" ht="20.399999999999999">
      <c r="A1204" s="257"/>
      <c r="B1204" s="232" t="str">
        <f>IF(LEN(A1204)=0,"",INDEX('Smelter Reference List'!$A:$A,MATCH($A1204,'Smelter Reference List'!$E:$E,0)))</f>
        <v/>
      </c>
      <c r="C1204" s="297" t="str">
        <f>IF(LEN(A1204)=0,"",INDEX('Smelter Reference List'!$C:$C,MATCH($A1204,'Smelter Reference List'!$E:$E,0)))</f>
        <v/>
      </c>
      <c r="D1204" s="161" t="str">
        <f ca="1">IF(ISERROR($S1204),"",OFFSET('Smelter Reference List'!$C$4,$S1204-4,0)&amp;"")</f>
        <v/>
      </c>
      <c r="E1204" s="161" t="str">
        <f ca="1">IF(ISERROR($S1204),"",OFFSET('Smelter Reference List'!$D$4,$S1204-4,0)&amp;"")</f>
        <v/>
      </c>
      <c r="F1204" s="161" t="str">
        <f ca="1">IF(ISERROR($S1204),"",OFFSET('Smelter Reference List'!$E$4,$S1204-4,0))</f>
        <v/>
      </c>
      <c r="G1204" s="161" t="str">
        <f ca="1">IF(C1204=$U$4,"Enter smelter details", IF(ISERROR($S1204),"",OFFSET('Smelter Reference List'!$F$4,$S1204-4,0)))</f>
        <v/>
      </c>
      <c r="H1204" s="247" t="str">
        <f ca="1">IF(ISERROR($S1204),"",OFFSET('Smelter Reference List'!$G$4,$S1204-4,0))</f>
        <v/>
      </c>
      <c r="I1204" s="248" t="str">
        <f ca="1">IF(ISERROR($S1204),"",OFFSET('Smelter Reference List'!$H$4,$S1204-4,0))</f>
        <v/>
      </c>
      <c r="J1204" s="248" t="str">
        <f ca="1">IF(ISERROR($S1204),"",OFFSET('Smelter Reference List'!$I$4,$S1204-4,0))</f>
        <v/>
      </c>
      <c r="K1204" s="245"/>
      <c r="L1204" s="245"/>
      <c r="M1204" s="245"/>
      <c r="N1204" s="245"/>
      <c r="O1204" s="245"/>
      <c r="P1204" s="245"/>
      <c r="Q1204" s="246"/>
      <c r="R1204" s="233"/>
      <c r="S1204" s="234" t="e">
        <f>IF(C1204="",NA(),MATCH($B1204&amp;$C1204,'Smelter Reference List'!$J:$J,0))</f>
        <v>#N/A</v>
      </c>
      <c r="T1204" s="235"/>
      <c r="U1204" s="235">
        <f t="shared" ca="1" si="36"/>
        <v>0</v>
      </c>
      <c r="V1204" s="235"/>
      <c r="W1204" s="235"/>
      <c r="Y1204" s="228" t="str">
        <f t="shared" si="37"/>
        <v/>
      </c>
    </row>
    <row r="1205" spans="1:25" s="228" customFormat="1" ht="20.399999999999999">
      <c r="A1205" s="257"/>
      <c r="B1205" s="232" t="str">
        <f>IF(LEN(A1205)=0,"",INDEX('Smelter Reference List'!$A:$A,MATCH($A1205,'Smelter Reference List'!$E:$E,0)))</f>
        <v/>
      </c>
      <c r="C1205" s="297" t="str">
        <f>IF(LEN(A1205)=0,"",INDEX('Smelter Reference List'!$C:$C,MATCH($A1205,'Smelter Reference List'!$E:$E,0)))</f>
        <v/>
      </c>
      <c r="D1205" s="161" t="str">
        <f ca="1">IF(ISERROR($S1205),"",OFFSET('Smelter Reference List'!$C$4,$S1205-4,0)&amp;"")</f>
        <v/>
      </c>
      <c r="E1205" s="161" t="str">
        <f ca="1">IF(ISERROR($S1205),"",OFFSET('Smelter Reference List'!$D$4,$S1205-4,0)&amp;"")</f>
        <v/>
      </c>
      <c r="F1205" s="161" t="str">
        <f ca="1">IF(ISERROR($S1205),"",OFFSET('Smelter Reference List'!$E$4,$S1205-4,0))</f>
        <v/>
      </c>
      <c r="G1205" s="161" t="str">
        <f ca="1">IF(C1205=$U$4,"Enter smelter details", IF(ISERROR($S1205),"",OFFSET('Smelter Reference List'!$F$4,$S1205-4,0)))</f>
        <v/>
      </c>
      <c r="H1205" s="247" t="str">
        <f ca="1">IF(ISERROR($S1205),"",OFFSET('Smelter Reference List'!$G$4,$S1205-4,0))</f>
        <v/>
      </c>
      <c r="I1205" s="248" t="str">
        <f ca="1">IF(ISERROR($S1205),"",OFFSET('Smelter Reference List'!$H$4,$S1205-4,0))</f>
        <v/>
      </c>
      <c r="J1205" s="248" t="str">
        <f ca="1">IF(ISERROR($S1205),"",OFFSET('Smelter Reference List'!$I$4,$S1205-4,0))</f>
        <v/>
      </c>
      <c r="K1205" s="245"/>
      <c r="L1205" s="245"/>
      <c r="M1205" s="245"/>
      <c r="N1205" s="245"/>
      <c r="O1205" s="245"/>
      <c r="P1205" s="245"/>
      <c r="Q1205" s="246"/>
      <c r="R1205" s="233"/>
      <c r="S1205" s="234" t="e">
        <f>IF(C1205="",NA(),MATCH($B1205&amp;$C1205,'Smelter Reference List'!$J:$J,0))</f>
        <v>#N/A</v>
      </c>
      <c r="T1205" s="235"/>
      <c r="U1205" s="235">
        <f t="shared" ca="1" si="36"/>
        <v>0</v>
      </c>
      <c r="V1205" s="235"/>
      <c r="W1205" s="235"/>
      <c r="Y1205" s="228" t="str">
        <f t="shared" si="37"/>
        <v/>
      </c>
    </row>
    <row r="1206" spans="1:25" s="228" customFormat="1" ht="20.399999999999999">
      <c r="A1206" s="257"/>
      <c r="B1206" s="232" t="str">
        <f>IF(LEN(A1206)=0,"",INDEX('Smelter Reference List'!$A:$A,MATCH($A1206,'Smelter Reference List'!$E:$E,0)))</f>
        <v/>
      </c>
      <c r="C1206" s="297" t="str">
        <f>IF(LEN(A1206)=0,"",INDEX('Smelter Reference List'!$C:$C,MATCH($A1206,'Smelter Reference List'!$E:$E,0)))</f>
        <v/>
      </c>
      <c r="D1206" s="161" t="str">
        <f ca="1">IF(ISERROR($S1206),"",OFFSET('Smelter Reference List'!$C$4,$S1206-4,0)&amp;"")</f>
        <v/>
      </c>
      <c r="E1206" s="161" t="str">
        <f ca="1">IF(ISERROR($S1206),"",OFFSET('Smelter Reference List'!$D$4,$S1206-4,0)&amp;"")</f>
        <v/>
      </c>
      <c r="F1206" s="161" t="str">
        <f ca="1">IF(ISERROR($S1206),"",OFFSET('Smelter Reference List'!$E$4,$S1206-4,0))</f>
        <v/>
      </c>
      <c r="G1206" s="161" t="str">
        <f ca="1">IF(C1206=$U$4,"Enter smelter details", IF(ISERROR($S1206),"",OFFSET('Smelter Reference List'!$F$4,$S1206-4,0)))</f>
        <v/>
      </c>
      <c r="H1206" s="247" t="str">
        <f ca="1">IF(ISERROR($S1206),"",OFFSET('Smelter Reference List'!$G$4,$S1206-4,0))</f>
        <v/>
      </c>
      <c r="I1206" s="248" t="str">
        <f ca="1">IF(ISERROR($S1206),"",OFFSET('Smelter Reference List'!$H$4,$S1206-4,0))</f>
        <v/>
      </c>
      <c r="J1206" s="248" t="str">
        <f ca="1">IF(ISERROR($S1206),"",OFFSET('Smelter Reference List'!$I$4,$S1206-4,0))</f>
        <v/>
      </c>
      <c r="K1206" s="245"/>
      <c r="L1206" s="245"/>
      <c r="M1206" s="245"/>
      <c r="N1206" s="245"/>
      <c r="O1206" s="245"/>
      <c r="P1206" s="245"/>
      <c r="Q1206" s="246"/>
      <c r="R1206" s="233"/>
      <c r="S1206" s="234" t="e">
        <f>IF(C1206="",NA(),MATCH($B1206&amp;$C1206,'Smelter Reference List'!$J:$J,0))</f>
        <v>#N/A</v>
      </c>
      <c r="T1206" s="235"/>
      <c r="U1206" s="235">
        <f t="shared" ca="1" si="36"/>
        <v>0</v>
      </c>
      <c r="V1206" s="235"/>
      <c r="W1206" s="235"/>
      <c r="Y1206" s="228" t="str">
        <f t="shared" si="37"/>
        <v/>
      </c>
    </row>
    <row r="1207" spans="1:25" s="228" customFormat="1" ht="20.399999999999999">
      <c r="A1207" s="257"/>
      <c r="B1207" s="232" t="str">
        <f>IF(LEN(A1207)=0,"",INDEX('Smelter Reference List'!$A:$A,MATCH($A1207,'Smelter Reference List'!$E:$E,0)))</f>
        <v/>
      </c>
      <c r="C1207" s="297" t="str">
        <f>IF(LEN(A1207)=0,"",INDEX('Smelter Reference List'!$C:$C,MATCH($A1207,'Smelter Reference List'!$E:$E,0)))</f>
        <v/>
      </c>
      <c r="D1207" s="161" t="str">
        <f ca="1">IF(ISERROR($S1207),"",OFFSET('Smelter Reference List'!$C$4,$S1207-4,0)&amp;"")</f>
        <v/>
      </c>
      <c r="E1207" s="161" t="str">
        <f ca="1">IF(ISERROR($S1207),"",OFFSET('Smelter Reference List'!$D$4,$S1207-4,0)&amp;"")</f>
        <v/>
      </c>
      <c r="F1207" s="161" t="str">
        <f ca="1">IF(ISERROR($S1207),"",OFFSET('Smelter Reference List'!$E$4,$S1207-4,0))</f>
        <v/>
      </c>
      <c r="G1207" s="161" t="str">
        <f ca="1">IF(C1207=$U$4,"Enter smelter details", IF(ISERROR($S1207),"",OFFSET('Smelter Reference List'!$F$4,$S1207-4,0)))</f>
        <v/>
      </c>
      <c r="H1207" s="247" t="str">
        <f ca="1">IF(ISERROR($S1207),"",OFFSET('Smelter Reference List'!$G$4,$S1207-4,0))</f>
        <v/>
      </c>
      <c r="I1207" s="248" t="str">
        <f ca="1">IF(ISERROR($S1207),"",OFFSET('Smelter Reference List'!$H$4,$S1207-4,0))</f>
        <v/>
      </c>
      <c r="J1207" s="248" t="str">
        <f ca="1">IF(ISERROR($S1207),"",OFFSET('Smelter Reference List'!$I$4,$S1207-4,0))</f>
        <v/>
      </c>
      <c r="K1207" s="245"/>
      <c r="L1207" s="245"/>
      <c r="M1207" s="245"/>
      <c r="N1207" s="245"/>
      <c r="O1207" s="245"/>
      <c r="P1207" s="245"/>
      <c r="Q1207" s="246"/>
      <c r="R1207" s="233"/>
      <c r="S1207" s="234" t="e">
        <f>IF(C1207="",NA(),MATCH($B1207&amp;$C1207,'Smelter Reference List'!$J:$J,0))</f>
        <v>#N/A</v>
      </c>
      <c r="T1207" s="235"/>
      <c r="U1207" s="235">
        <f t="shared" ca="1" si="36"/>
        <v>0</v>
      </c>
      <c r="V1207" s="235"/>
      <c r="W1207" s="235"/>
      <c r="Y1207" s="228" t="str">
        <f t="shared" si="37"/>
        <v/>
      </c>
    </row>
    <row r="1208" spans="1:25" s="228" customFormat="1" ht="20.399999999999999">
      <c r="A1208" s="257"/>
      <c r="B1208" s="232" t="str">
        <f>IF(LEN(A1208)=0,"",INDEX('Smelter Reference List'!$A:$A,MATCH($A1208,'Smelter Reference List'!$E:$E,0)))</f>
        <v/>
      </c>
      <c r="C1208" s="297" t="str">
        <f>IF(LEN(A1208)=0,"",INDEX('Smelter Reference List'!$C:$C,MATCH($A1208,'Smelter Reference List'!$E:$E,0)))</f>
        <v/>
      </c>
      <c r="D1208" s="161" t="str">
        <f ca="1">IF(ISERROR($S1208),"",OFFSET('Smelter Reference List'!$C$4,$S1208-4,0)&amp;"")</f>
        <v/>
      </c>
      <c r="E1208" s="161" t="str">
        <f ca="1">IF(ISERROR($S1208),"",OFFSET('Smelter Reference List'!$D$4,$S1208-4,0)&amp;"")</f>
        <v/>
      </c>
      <c r="F1208" s="161" t="str">
        <f ca="1">IF(ISERROR($S1208),"",OFFSET('Smelter Reference List'!$E$4,$S1208-4,0))</f>
        <v/>
      </c>
      <c r="G1208" s="161" t="str">
        <f ca="1">IF(C1208=$U$4,"Enter smelter details", IF(ISERROR($S1208),"",OFFSET('Smelter Reference List'!$F$4,$S1208-4,0)))</f>
        <v/>
      </c>
      <c r="H1208" s="247" t="str">
        <f ca="1">IF(ISERROR($S1208),"",OFFSET('Smelter Reference List'!$G$4,$S1208-4,0))</f>
        <v/>
      </c>
      <c r="I1208" s="248" t="str">
        <f ca="1">IF(ISERROR($S1208),"",OFFSET('Smelter Reference List'!$H$4,$S1208-4,0))</f>
        <v/>
      </c>
      <c r="J1208" s="248" t="str">
        <f ca="1">IF(ISERROR($S1208),"",OFFSET('Smelter Reference List'!$I$4,$S1208-4,0))</f>
        <v/>
      </c>
      <c r="K1208" s="245"/>
      <c r="L1208" s="245"/>
      <c r="M1208" s="245"/>
      <c r="N1208" s="245"/>
      <c r="O1208" s="245"/>
      <c r="P1208" s="245"/>
      <c r="Q1208" s="246"/>
      <c r="R1208" s="233"/>
      <c r="S1208" s="234" t="e">
        <f>IF(C1208="",NA(),MATCH($B1208&amp;$C1208,'Smelter Reference List'!$J:$J,0))</f>
        <v>#N/A</v>
      </c>
      <c r="T1208" s="235"/>
      <c r="U1208" s="235">
        <f t="shared" ref="U1208:U1271" ca="1" si="38">IF(AND(C1208="Smelter not listed",OR(LEN(D1208)=0,LEN(E1208)=0)),1,0)</f>
        <v>0</v>
      </c>
      <c r="V1208" s="235"/>
      <c r="W1208" s="235"/>
      <c r="Y1208" s="228" t="str">
        <f t="shared" ref="Y1208:Y1271" si="39">B1208&amp;C1208</f>
        <v/>
      </c>
    </row>
    <row r="1209" spans="1:25" s="228" customFormat="1" ht="20.399999999999999">
      <c r="A1209" s="257"/>
      <c r="B1209" s="232" t="str">
        <f>IF(LEN(A1209)=0,"",INDEX('Smelter Reference List'!$A:$A,MATCH($A1209,'Smelter Reference List'!$E:$E,0)))</f>
        <v/>
      </c>
      <c r="C1209" s="297" t="str">
        <f>IF(LEN(A1209)=0,"",INDEX('Smelter Reference List'!$C:$C,MATCH($A1209,'Smelter Reference List'!$E:$E,0)))</f>
        <v/>
      </c>
      <c r="D1209" s="161" t="str">
        <f ca="1">IF(ISERROR($S1209),"",OFFSET('Smelter Reference List'!$C$4,$S1209-4,0)&amp;"")</f>
        <v/>
      </c>
      <c r="E1209" s="161" t="str">
        <f ca="1">IF(ISERROR($S1209),"",OFFSET('Smelter Reference List'!$D$4,$S1209-4,0)&amp;"")</f>
        <v/>
      </c>
      <c r="F1209" s="161" t="str">
        <f ca="1">IF(ISERROR($S1209),"",OFFSET('Smelter Reference List'!$E$4,$S1209-4,0))</f>
        <v/>
      </c>
      <c r="G1209" s="161" t="str">
        <f ca="1">IF(C1209=$U$4,"Enter smelter details", IF(ISERROR($S1209),"",OFFSET('Smelter Reference List'!$F$4,$S1209-4,0)))</f>
        <v/>
      </c>
      <c r="H1209" s="247" t="str">
        <f ca="1">IF(ISERROR($S1209),"",OFFSET('Smelter Reference List'!$G$4,$S1209-4,0))</f>
        <v/>
      </c>
      <c r="I1209" s="248" t="str">
        <f ca="1">IF(ISERROR($S1209),"",OFFSET('Smelter Reference List'!$H$4,$S1209-4,0))</f>
        <v/>
      </c>
      <c r="J1209" s="248" t="str">
        <f ca="1">IF(ISERROR($S1209),"",OFFSET('Smelter Reference List'!$I$4,$S1209-4,0))</f>
        <v/>
      </c>
      <c r="K1209" s="245"/>
      <c r="L1209" s="245"/>
      <c r="M1209" s="245"/>
      <c r="N1209" s="245"/>
      <c r="O1209" s="245"/>
      <c r="P1209" s="245"/>
      <c r="Q1209" s="246"/>
      <c r="R1209" s="233"/>
      <c r="S1209" s="234" t="e">
        <f>IF(C1209="",NA(),MATCH($B1209&amp;$C1209,'Smelter Reference List'!$J:$J,0))</f>
        <v>#N/A</v>
      </c>
      <c r="T1209" s="235"/>
      <c r="U1209" s="235">
        <f t="shared" ca="1" si="38"/>
        <v>0</v>
      </c>
      <c r="V1209" s="235"/>
      <c r="W1209" s="235"/>
      <c r="Y1209" s="228" t="str">
        <f t="shared" si="39"/>
        <v/>
      </c>
    </row>
    <row r="1210" spans="1:25" s="228" customFormat="1" ht="20.399999999999999">
      <c r="A1210" s="257"/>
      <c r="B1210" s="232" t="str">
        <f>IF(LEN(A1210)=0,"",INDEX('Smelter Reference List'!$A:$A,MATCH($A1210,'Smelter Reference List'!$E:$E,0)))</f>
        <v/>
      </c>
      <c r="C1210" s="297" t="str">
        <f>IF(LEN(A1210)=0,"",INDEX('Smelter Reference List'!$C:$C,MATCH($A1210,'Smelter Reference List'!$E:$E,0)))</f>
        <v/>
      </c>
      <c r="D1210" s="161" t="str">
        <f ca="1">IF(ISERROR($S1210),"",OFFSET('Smelter Reference List'!$C$4,$S1210-4,0)&amp;"")</f>
        <v/>
      </c>
      <c r="E1210" s="161" t="str">
        <f ca="1">IF(ISERROR($S1210),"",OFFSET('Smelter Reference List'!$D$4,$S1210-4,0)&amp;"")</f>
        <v/>
      </c>
      <c r="F1210" s="161" t="str">
        <f ca="1">IF(ISERROR($S1210),"",OFFSET('Smelter Reference List'!$E$4,$S1210-4,0))</f>
        <v/>
      </c>
      <c r="G1210" s="161" t="str">
        <f ca="1">IF(C1210=$U$4,"Enter smelter details", IF(ISERROR($S1210),"",OFFSET('Smelter Reference List'!$F$4,$S1210-4,0)))</f>
        <v/>
      </c>
      <c r="H1210" s="247" t="str">
        <f ca="1">IF(ISERROR($S1210),"",OFFSET('Smelter Reference List'!$G$4,$S1210-4,0))</f>
        <v/>
      </c>
      <c r="I1210" s="248" t="str">
        <f ca="1">IF(ISERROR($S1210),"",OFFSET('Smelter Reference List'!$H$4,$S1210-4,0))</f>
        <v/>
      </c>
      <c r="J1210" s="248" t="str">
        <f ca="1">IF(ISERROR($S1210),"",OFFSET('Smelter Reference List'!$I$4,$S1210-4,0))</f>
        <v/>
      </c>
      <c r="K1210" s="245"/>
      <c r="L1210" s="245"/>
      <c r="M1210" s="245"/>
      <c r="N1210" s="245"/>
      <c r="O1210" s="245"/>
      <c r="P1210" s="245"/>
      <c r="Q1210" s="246"/>
      <c r="R1210" s="233"/>
      <c r="S1210" s="234" t="e">
        <f>IF(C1210="",NA(),MATCH($B1210&amp;$C1210,'Smelter Reference List'!$J:$J,0))</f>
        <v>#N/A</v>
      </c>
      <c r="T1210" s="235"/>
      <c r="U1210" s="235">
        <f t="shared" ca="1" si="38"/>
        <v>0</v>
      </c>
      <c r="V1210" s="235"/>
      <c r="W1210" s="235"/>
      <c r="Y1210" s="228" t="str">
        <f t="shared" si="39"/>
        <v/>
      </c>
    </row>
    <row r="1211" spans="1:25" s="228" customFormat="1" ht="20.399999999999999">
      <c r="A1211" s="257"/>
      <c r="B1211" s="232" t="str">
        <f>IF(LEN(A1211)=0,"",INDEX('Smelter Reference List'!$A:$A,MATCH($A1211,'Smelter Reference List'!$E:$E,0)))</f>
        <v/>
      </c>
      <c r="C1211" s="297" t="str">
        <f>IF(LEN(A1211)=0,"",INDEX('Smelter Reference List'!$C:$C,MATCH($A1211,'Smelter Reference List'!$E:$E,0)))</f>
        <v/>
      </c>
      <c r="D1211" s="161" t="str">
        <f ca="1">IF(ISERROR($S1211),"",OFFSET('Smelter Reference List'!$C$4,$S1211-4,0)&amp;"")</f>
        <v/>
      </c>
      <c r="E1211" s="161" t="str">
        <f ca="1">IF(ISERROR($S1211),"",OFFSET('Smelter Reference List'!$D$4,$S1211-4,0)&amp;"")</f>
        <v/>
      </c>
      <c r="F1211" s="161" t="str">
        <f ca="1">IF(ISERROR($S1211),"",OFFSET('Smelter Reference List'!$E$4,$S1211-4,0))</f>
        <v/>
      </c>
      <c r="G1211" s="161" t="str">
        <f ca="1">IF(C1211=$U$4,"Enter smelter details", IF(ISERROR($S1211),"",OFFSET('Smelter Reference List'!$F$4,$S1211-4,0)))</f>
        <v/>
      </c>
      <c r="H1211" s="247" t="str">
        <f ca="1">IF(ISERROR($S1211),"",OFFSET('Smelter Reference List'!$G$4,$S1211-4,0))</f>
        <v/>
      </c>
      <c r="I1211" s="248" t="str">
        <f ca="1">IF(ISERROR($S1211),"",OFFSET('Smelter Reference List'!$H$4,$S1211-4,0))</f>
        <v/>
      </c>
      <c r="J1211" s="248" t="str">
        <f ca="1">IF(ISERROR($S1211),"",OFFSET('Smelter Reference List'!$I$4,$S1211-4,0))</f>
        <v/>
      </c>
      <c r="K1211" s="245"/>
      <c r="L1211" s="245"/>
      <c r="M1211" s="245"/>
      <c r="N1211" s="245"/>
      <c r="O1211" s="245"/>
      <c r="P1211" s="245"/>
      <c r="Q1211" s="246"/>
      <c r="R1211" s="233"/>
      <c r="S1211" s="234" t="e">
        <f>IF(C1211="",NA(),MATCH($B1211&amp;$C1211,'Smelter Reference List'!$J:$J,0))</f>
        <v>#N/A</v>
      </c>
      <c r="T1211" s="235"/>
      <c r="U1211" s="235">
        <f t="shared" ca="1" si="38"/>
        <v>0</v>
      </c>
      <c r="V1211" s="235"/>
      <c r="W1211" s="235"/>
      <c r="Y1211" s="228" t="str">
        <f t="shared" si="39"/>
        <v/>
      </c>
    </row>
    <row r="1212" spans="1:25" s="228" customFormat="1" ht="20.399999999999999">
      <c r="A1212" s="257"/>
      <c r="B1212" s="232" t="str">
        <f>IF(LEN(A1212)=0,"",INDEX('Smelter Reference List'!$A:$A,MATCH($A1212,'Smelter Reference List'!$E:$E,0)))</f>
        <v/>
      </c>
      <c r="C1212" s="297" t="str">
        <f>IF(LEN(A1212)=0,"",INDEX('Smelter Reference List'!$C:$C,MATCH($A1212,'Smelter Reference List'!$E:$E,0)))</f>
        <v/>
      </c>
      <c r="D1212" s="161" t="str">
        <f ca="1">IF(ISERROR($S1212),"",OFFSET('Smelter Reference List'!$C$4,$S1212-4,0)&amp;"")</f>
        <v/>
      </c>
      <c r="E1212" s="161" t="str">
        <f ca="1">IF(ISERROR($S1212),"",OFFSET('Smelter Reference List'!$D$4,$S1212-4,0)&amp;"")</f>
        <v/>
      </c>
      <c r="F1212" s="161" t="str">
        <f ca="1">IF(ISERROR($S1212),"",OFFSET('Smelter Reference List'!$E$4,$S1212-4,0))</f>
        <v/>
      </c>
      <c r="G1212" s="161" t="str">
        <f ca="1">IF(C1212=$U$4,"Enter smelter details", IF(ISERROR($S1212),"",OFFSET('Smelter Reference List'!$F$4,$S1212-4,0)))</f>
        <v/>
      </c>
      <c r="H1212" s="247" t="str">
        <f ca="1">IF(ISERROR($S1212),"",OFFSET('Smelter Reference List'!$G$4,$S1212-4,0))</f>
        <v/>
      </c>
      <c r="I1212" s="248" t="str">
        <f ca="1">IF(ISERROR($S1212),"",OFFSET('Smelter Reference List'!$H$4,$S1212-4,0))</f>
        <v/>
      </c>
      <c r="J1212" s="248" t="str">
        <f ca="1">IF(ISERROR($S1212),"",OFFSET('Smelter Reference List'!$I$4,$S1212-4,0))</f>
        <v/>
      </c>
      <c r="K1212" s="245"/>
      <c r="L1212" s="245"/>
      <c r="M1212" s="245"/>
      <c r="N1212" s="245"/>
      <c r="O1212" s="245"/>
      <c r="P1212" s="245"/>
      <c r="Q1212" s="246"/>
      <c r="R1212" s="233"/>
      <c r="S1212" s="234" t="e">
        <f>IF(C1212="",NA(),MATCH($B1212&amp;$C1212,'Smelter Reference List'!$J:$J,0))</f>
        <v>#N/A</v>
      </c>
      <c r="T1212" s="235"/>
      <c r="U1212" s="235">
        <f t="shared" ca="1" si="38"/>
        <v>0</v>
      </c>
      <c r="V1212" s="235"/>
      <c r="W1212" s="235"/>
      <c r="Y1212" s="228" t="str">
        <f t="shared" si="39"/>
        <v/>
      </c>
    </row>
    <row r="1213" spans="1:25" s="228" customFormat="1" ht="20.399999999999999">
      <c r="A1213" s="257"/>
      <c r="B1213" s="232" t="str">
        <f>IF(LEN(A1213)=0,"",INDEX('Smelter Reference List'!$A:$A,MATCH($A1213,'Smelter Reference List'!$E:$E,0)))</f>
        <v/>
      </c>
      <c r="C1213" s="297" t="str">
        <f>IF(LEN(A1213)=0,"",INDEX('Smelter Reference List'!$C:$C,MATCH($A1213,'Smelter Reference List'!$E:$E,0)))</f>
        <v/>
      </c>
      <c r="D1213" s="161" t="str">
        <f ca="1">IF(ISERROR($S1213),"",OFFSET('Smelter Reference List'!$C$4,$S1213-4,0)&amp;"")</f>
        <v/>
      </c>
      <c r="E1213" s="161" t="str">
        <f ca="1">IF(ISERROR($S1213),"",OFFSET('Smelter Reference List'!$D$4,$S1213-4,0)&amp;"")</f>
        <v/>
      </c>
      <c r="F1213" s="161" t="str">
        <f ca="1">IF(ISERROR($S1213),"",OFFSET('Smelter Reference List'!$E$4,$S1213-4,0))</f>
        <v/>
      </c>
      <c r="G1213" s="161" t="str">
        <f ca="1">IF(C1213=$U$4,"Enter smelter details", IF(ISERROR($S1213),"",OFFSET('Smelter Reference List'!$F$4,$S1213-4,0)))</f>
        <v/>
      </c>
      <c r="H1213" s="247" t="str">
        <f ca="1">IF(ISERROR($S1213),"",OFFSET('Smelter Reference List'!$G$4,$S1213-4,0))</f>
        <v/>
      </c>
      <c r="I1213" s="248" t="str">
        <f ca="1">IF(ISERROR($S1213),"",OFFSET('Smelter Reference List'!$H$4,$S1213-4,0))</f>
        <v/>
      </c>
      <c r="J1213" s="248" t="str">
        <f ca="1">IF(ISERROR($S1213),"",OFFSET('Smelter Reference List'!$I$4,$S1213-4,0))</f>
        <v/>
      </c>
      <c r="K1213" s="245"/>
      <c r="L1213" s="245"/>
      <c r="M1213" s="245"/>
      <c r="N1213" s="245"/>
      <c r="O1213" s="245"/>
      <c r="P1213" s="245"/>
      <c r="Q1213" s="246"/>
      <c r="R1213" s="233"/>
      <c r="S1213" s="234" t="e">
        <f>IF(C1213="",NA(),MATCH($B1213&amp;$C1213,'Smelter Reference List'!$J:$J,0))</f>
        <v>#N/A</v>
      </c>
      <c r="T1213" s="235"/>
      <c r="U1213" s="235">
        <f t="shared" ca="1" si="38"/>
        <v>0</v>
      </c>
      <c r="V1213" s="235"/>
      <c r="W1213" s="235"/>
      <c r="Y1213" s="228" t="str">
        <f t="shared" si="39"/>
        <v/>
      </c>
    </row>
    <row r="1214" spans="1:25" s="228" customFormat="1" ht="20.399999999999999">
      <c r="A1214" s="257"/>
      <c r="B1214" s="232" t="str">
        <f>IF(LEN(A1214)=0,"",INDEX('Smelter Reference List'!$A:$A,MATCH($A1214,'Smelter Reference List'!$E:$E,0)))</f>
        <v/>
      </c>
      <c r="C1214" s="297" t="str">
        <f>IF(LEN(A1214)=0,"",INDEX('Smelter Reference List'!$C:$C,MATCH($A1214,'Smelter Reference List'!$E:$E,0)))</f>
        <v/>
      </c>
      <c r="D1214" s="161" t="str">
        <f ca="1">IF(ISERROR($S1214),"",OFFSET('Smelter Reference List'!$C$4,$S1214-4,0)&amp;"")</f>
        <v/>
      </c>
      <c r="E1214" s="161" t="str">
        <f ca="1">IF(ISERROR($S1214),"",OFFSET('Smelter Reference List'!$D$4,$S1214-4,0)&amp;"")</f>
        <v/>
      </c>
      <c r="F1214" s="161" t="str">
        <f ca="1">IF(ISERROR($S1214),"",OFFSET('Smelter Reference List'!$E$4,$S1214-4,0))</f>
        <v/>
      </c>
      <c r="G1214" s="161" t="str">
        <f ca="1">IF(C1214=$U$4,"Enter smelter details", IF(ISERROR($S1214),"",OFFSET('Smelter Reference List'!$F$4,$S1214-4,0)))</f>
        <v/>
      </c>
      <c r="H1214" s="247" t="str">
        <f ca="1">IF(ISERROR($S1214),"",OFFSET('Smelter Reference List'!$G$4,$S1214-4,0))</f>
        <v/>
      </c>
      <c r="I1214" s="248" t="str">
        <f ca="1">IF(ISERROR($S1214),"",OFFSET('Smelter Reference List'!$H$4,$S1214-4,0))</f>
        <v/>
      </c>
      <c r="J1214" s="248" t="str">
        <f ca="1">IF(ISERROR($S1214),"",OFFSET('Smelter Reference List'!$I$4,$S1214-4,0))</f>
        <v/>
      </c>
      <c r="K1214" s="245"/>
      <c r="L1214" s="245"/>
      <c r="M1214" s="245"/>
      <c r="N1214" s="245"/>
      <c r="O1214" s="245"/>
      <c r="P1214" s="245"/>
      <c r="Q1214" s="246"/>
      <c r="R1214" s="233"/>
      <c r="S1214" s="234" t="e">
        <f>IF(C1214="",NA(),MATCH($B1214&amp;$C1214,'Smelter Reference List'!$J:$J,0))</f>
        <v>#N/A</v>
      </c>
      <c r="T1214" s="235"/>
      <c r="U1214" s="235">
        <f t="shared" ca="1" si="38"/>
        <v>0</v>
      </c>
      <c r="V1214" s="235"/>
      <c r="W1214" s="235"/>
      <c r="Y1214" s="228" t="str">
        <f t="shared" si="39"/>
        <v/>
      </c>
    </row>
    <row r="1215" spans="1:25" s="228" customFormat="1" ht="20.399999999999999">
      <c r="A1215" s="257"/>
      <c r="B1215" s="232" t="str">
        <f>IF(LEN(A1215)=0,"",INDEX('Smelter Reference List'!$A:$A,MATCH($A1215,'Smelter Reference List'!$E:$E,0)))</f>
        <v/>
      </c>
      <c r="C1215" s="297" t="str">
        <f>IF(LEN(A1215)=0,"",INDEX('Smelter Reference List'!$C:$C,MATCH($A1215,'Smelter Reference List'!$E:$E,0)))</f>
        <v/>
      </c>
      <c r="D1215" s="161" t="str">
        <f ca="1">IF(ISERROR($S1215),"",OFFSET('Smelter Reference List'!$C$4,$S1215-4,0)&amp;"")</f>
        <v/>
      </c>
      <c r="E1215" s="161" t="str">
        <f ca="1">IF(ISERROR($S1215),"",OFFSET('Smelter Reference List'!$D$4,$S1215-4,0)&amp;"")</f>
        <v/>
      </c>
      <c r="F1215" s="161" t="str">
        <f ca="1">IF(ISERROR($S1215),"",OFFSET('Smelter Reference List'!$E$4,$S1215-4,0))</f>
        <v/>
      </c>
      <c r="G1215" s="161" t="str">
        <f ca="1">IF(C1215=$U$4,"Enter smelter details", IF(ISERROR($S1215),"",OFFSET('Smelter Reference List'!$F$4,$S1215-4,0)))</f>
        <v/>
      </c>
      <c r="H1215" s="247" t="str">
        <f ca="1">IF(ISERROR($S1215),"",OFFSET('Smelter Reference List'!$G$4,$S1215-4,0))</f>
        <v/>
      </c>
      <c r="I1215" s="248" t="str">
        <f ca="1">IF(ISERROR($S1215),"",OFFSET('Smelter Reference List'!$H$4,$S1215-4,0))</f>
        <v/>
      </c>
      <c r="J1215" s="248" t="str">
        <f ca="1">IF(ISERROR($S1215),"",OFFSET('Smelter Reference List'!$I$4,$S1215-4,0))</f>
        <v/>
      </c>
      <c r="K1215" s="245"/>
      <c r="L1215" s="245"/>
      <c r="M1215" s="245"/>
      <c r="N1215" s="245"/>
      <c r="O1215" s="245"/>
      <c r="P1215" s="245"/>
      <c r="Q1215" s="246"/>
      <c r="R1215" s="233"/>
      <c r="S1215" s="234" t="e">
        <f>IF(C1215="",NA(),MATCH($B1215&amp;$C1215,'Smelter Reference List'!$J:$J,0))</f>
        <v>#N/A</v>
      </c>
      <c r="T1215" s="235"/>
      <c r="U1215" s="235">
        <f t="shared" ca="1" si="38"/>
        <v>0</v>
      </c>
      <c r="V1215" s="235"/>
      <c r="W1215" s="235"/>
      <c r="Y1215" s="228" t="str">
        <f t="shared" si="39"/>
        <v/>
      </c>
    </row>
    <row r="1216" spans="1:25" s="228" customFormat="1" ht="20.399999999999999">
      <c r="A1216" s="257"/>
      <c r="B1216" s="232" t="str">
        <f>IF(LEN(A1216)=0,"",INDEX('Smelter Reference List'!$A:$A,MATCH($A1216,'Smelter Reference List'!$E:$E,0)))</f>
        <v/>
      </c>
      <c r="C1216" s="297" t="str">
        <f>IF(LEN(A1216)=0,"",INDEX('Smelter Reference List'!$C:$C,MATCH($A1216,'Smelter Reference List'!$E:$E,0)))</f>
        <v/>
      </c>
      <c r="D1216" s="161" t="str">
        <f ca="1">IF(ISERROR($S1216),"",OFFSET('Smelter Reference List'!$C$4,$S1216-4,0)&amp;"")</f>
        <v/>
      </c>
      <c r="E1216" s="161" t="str">
        <f ca="1">IF(ISERROR($S1216),"",OFFSET('Smelter Reference List'!$D$4,$S1216-4,0)&amp;"")</f>
        <v/>
      </c>
      <c r="F1216" s="161" t="str">
        <f ca="1">IF(ISERROR($S1216),"",OFFSET('Smelter Reference List'!$E$4,$S1216-4,0))</f>
        <v/>
      </c>
      <c r="G1216" s="161" t="str">
        <f ca="1">IF(C1216=$U$4,"Enter smelter details", IF(ISERROR($S1216),"",OFFSET('Smelter Reference List'!$F$4,$S1216-4,0)))</f>
        <v/>
      </c>
      <c r="H1216" s="247" t="str">
        <f ca="1">IF(ISERROR($S1216),"",OFFSET('Smelter Reference List'!$G$4,$S1216-4,0))</f>
        <v/>
      </c>
      <c r="I1216" s="248" t="str">
        <f ca="1">IF(ISERROR($S1216),"",OFFSET('Smelter Reference List'!$H$4,$S1216-4,0))</f>
        <v/>
      </c>
      <c r="J1216" s="248" t="str">
        <f ca="1">IF(ISERROR($S1216),"",OFFSET('Smelter Reference List'!$I$4,$S1216-4,0))</f>
        <v/>
      </c>
      <c r="K1216" s="245"/>
      <c r="L1216" s="245"/>
      <c r="M1216" s="245"/>
      <c r="N1216" s="245"/>
      <c r="O1216" s="245"/>
      <c r="P1216" s="245"/>
      <c r="Q1216" s="246"/>
      <c r="R1216" s="233"/>
      <c r="S1216" s="234" t="e">
        <f>IF(C1216="",NA(),MATCH($B1216&amp;$C1216,'Smelter Reference List'!$J:$J,0))</f>
        <v>#N/A</v>
      </c>
      <c r="T1216" s="235"/>
      <c r="U1216" s="235">
        <f t="shared" ca="1" si="38"/>
        <v>0</v>
      </c>
      <c r="V1216" s="235"/>
      <c r="W1216" s="235"/>
      <c r="Y1216" s="228" t="str">
        <f t="shared" si="39"/>
        <v/>
      </c>
    </row>
    <row r="1217" spans="1:25" s="228" customFormat="1" ht="20.399999999999999">
      <c r="A1217" s="257"/>
      <c r="B1217" s="232" t="str">
        <f>IF(LEN(A1217)=0,"",INDEX('Smelter Reference List'!$A:$A,MATCH($A1217,'Smelter Reference List'!$E:$E,0)))</f>
        <v/>
      </c>
      <c r="C1217" s="297" t="str">
        <f>IF(LEN(A1217)=0,"",INDEX('Smelter Reference List'!$C:$C,MATCH($A1217,'Smelter Reference List'!$E:$E,0)))</f>
        <v/>
      </c>
      <c r="D1217" s="161" t="str">
        <f ca="1">IF(ISERROR($S1217),"",OFFSET('Smelter Reference List'!$C$4,$S1217-4,0)&amp;"")</f>
        <v/>
      </c>
      <c r="E1217" s="161" t="str">
        <f ca="1">IF(ISERROR($S1217),"",OFFSET('Smelter Reference List'!$D$4,$S1217-4,0)&amp;"")</f>
        <v/>
      </c>
      <c r="F1217" s="161" t="str">
        <f ca="1">IF(ISERROR($S1217),"",OFFSET('Smelter Reference List'!$E$4,$S1217-4,0))</f>
        <v/>
      </c>
      <c r="G1217" s="161" t="str">
        <f ca="1">IF(C1217=$U$4,"Enter smelter details", IF(ISERROR($S1217),"",OFFSET('Smelter Reference List'!$F$4,$S1217-4,0)))</f>
        <v/>
      </c>
      <c r="H1217" s="247" t="str">
        <f ca="1">IF(ISERROR($S1217),"",OFFSET('Smelter Reference List'!$G$4,$S1217-4,0))</f>
        <v/>
      </c>
      <c r="I1217" s="248" t="str">
        <f ca="1">IF(ISERROR($S1217),"",OFFSET('Smelter Reference List'!$H$4,$S1217-4,0))</f>
        <v/>
      </c>
      <c r="J1217" s="248" t="str">
        <f ca="1">IF(ISERROR($S1217),"",OFFSET('Smelter Reference List'!$I$4,$S1217-4,0))</f>
        <v/>
      </c>
      <c r="K1217" s="245"/>
      <c r="L1217" s="245"/>
      <c r="M1217" s="245"/>
      <c r="N1217" s="245"/>
      <c r="O1217" s="245"/>
      <c r="P1217" s="245"/>
      <c r="Q1217" s="246"/>
      <c r="R1217" s="233"/>
      <c r="S1217" s="234" t="e">
        <f>IF(C1217="",NA(),MATCH($B1217&amp;$C1217,'Smelter Reference List'!$J:$J,0))</f>
        <v>#N/A</v>
      </c>
      <c r="T1217" s="235"/>
      <c r="U1217" s="235">
        <f t="shared" ca="1" si="38"/>
        <v>0</v>
      </c>
      <c r="V1217" s="235"/>
      <c r="W1217" s="235"/>
      <c r="Y1217" s="228" t="str">
        <f t="shared" si="39"/>
        <v/>
      </c>
    </row>
    <row r="1218" spans="1:25" s="228" customFormat="1" ht="20.399999999999999">
      <c r="A1218" s="257"/>
      <c r="B1218" s="232" t="str">
        <f>IF(LEN(A1218)=0,"",INDEX('Smelter Reference List'!$A:$A,MATCH($A1218,'Smelter Reference List'!$E:$E,0)))</f>
        <v/>
      </c>
      <c r="C1218" s="297" t="str">
        <f>IF(LEN(A1218)=0,"",INDEX('Smelter Reference List'!$C:$C,MATCH($A1218,'Smelter Reference List'!$E:$E,0)))</f>
        <v/>
      </c>
      <c r="D1218" s="161" t="str">
        <f ca="1">IF(ISERROR($S1218),"",OFFSET('Smelter Reference List'!$C$4,$S1218-4,0)&amp;"")</f>
        <v/>
      </c>
      <c r="E1218" s="161" t="str">
        <f ca="1">IF(ISERROR($S1218),"",OFFSET('Smelter Reference List'!$D$4,$S1218-4,0)&amp;"")</f>
        <v/>
      </c>
      <c r="F1218" s="161" t="str">
        <f ca="1">IF(ISERROR($S1218),"",OFFSET('Smelter Reference List'!$E$4,$S1218-4,0))</f>
        <v/>
      </c>
      <c r="G1218" s="161" t="str">
        <f ca="1">IF(C1218=$U$4,"Enter smelter details", IF(ISERROR($S1218),"",OFFSET('Smelter Reference List'!$F$4,$S1218-4,0)))</f>
        <v/>
      </c>
      <c r="H1218" s="247" t="str">
        <f ca="1">IF(ISERROR($S1218),"",OFFSET('Smelter Reference List'!$G$4,$S1218-4,0))</f>
        <v/>
      </c>
      <c r="I1218" s="248" t="str">
        <f ca="1">IF(ISERROR($S1218),"",OFFSET('Smelter Reference List'!$H$4,$S1218-4,0))</f>
        <v/>
      </c>
      <c r="J1218" s="248" t="str">
        <f ca="1">IF(ISERROR($S1218),"",OFFSET('Smelter Reference List'!$I$4,$S1218-4,0))</f>
        <v/>
      </c>
      <c r="K1218" s="245"/>
      <c r="L1218" s="245"/>
      <c r="M1218" s="245"/>
      <c r="N1218" s="245"/>
      <c r="O1218" s="245"/>
      <c r="P1218" s="245"/>
      <c r="Q1218" s="246"/>
      <c r="R1218" s="233"/>
      <c r="S1218" s="234" t="e">
        <f>IF(C1218="",NA(),MATCH($B1218&amp;$C1218,'Smelter Reference List'!$J:$J,0))</f>
        <v>#N/A</v>
      </c>
      <c r="T1218" s="235"/>
      <c r="U1218" s="235">
        <f t="shared" ca="1" si="38"/>
        <v>0</v>
      </c>
      <c r="V1218" s="235"/>
      <c r="W1218" s="235"/>
      <c r="Y1218" s="228" t="str">
        <f t="shared" si="39"/>
        <v/>
      </c>
    </row>
    <row r="1219" spans="1:25" s="228" customFormat="1" ht="20.399999999999999">
      <c r="A1219" s="257"/>
      <c r="B1219" s="232" t="str">
        <f>IF(LEN(A1219)=0,"",INDEX('Smelter Reference List'!$A:$A,MATCH($A1219,'Smelter Reference List'!$E:$E,0)))</f>
        <v/>
      </c>
      <c r="C1219" s="297" t="str">
        <f>IF(LEN(A1219)=0,"",INDEX('Smelter Reference List'!$C:$C,MATCH($A1219,'Smelter Reference List'!$E:$E,0)))</f>
        <v/>
      </c>
      <c r="D1219" s="161" t="str">
        <f ca="1">IF(ISERROR($S1219),"",OFFSET('Smelter Reference List'!$C$4,$S1219-4,0)&amp;"")</f>
        <v/>
      </c>
      <c r="E1219" s="161" t="str">
        <f ca="1">IF(ISERROR($S1219),"",OFFSET('Smelter Reference List'!$D$4,$S1219-4,0)&amp;"")</f>
        <v/>
      </c>
      <c r="F1219" s="161" t="str">
        <f ca="1">IF(ISERROR($S1219),"",OFFSET('Smelter Reference List'!$E$4,$S1219-4,0))</f>
        <v/>
      </c>
      <c r="G1219" s="161" t="str">
        <f ca="1">IF(C1219=$U$4,"Enter smelter details", IF(ISERROR($S1219),"",OFFSET('Smelter Reference List'!$F$4,$S1219-4,0)))</f>
        <v/>
      </c>
      <c r="H1219" s="247" t="str">
        <f ca="1">IF(ISERROR($S1219),"",OFFSET('Smelter Reference List'!$G$4,$S1219-4,0))</f>
        <v/>
      </c>
      <c r="I1219" s="248" t="str">
        <f ca="1">IF(ISERROR($S1219),"",OFFSET('Smelter Reference List'!$H$4,$S1219-4,0))</f>
        <v/>
      </c>
      <c r="J1219" s="248" t="str">
        <f ca="1">IF(ISERROR($S1219),"",OFFSET('Smelter Reference List'!$I$4,$S1219-4,0))</f>
        <v/>
      </c>
      <c r="K1219" s="245"/>
      <c r="L1219" s="245"/>
      <c r="M1219" s="245"/>
      <c r="N1219" s="245"/>
      <c r="O1219" s="245"/>
      <c r="P1219" s="245"/>
      <c r="Q1219" s="246"/>
      <c r="R1219" s="233"/>
      <c r="S1219" s="234" t="e">
        <f>IF(C1219="",NA(),MATCH($B1219&amp;$C1219,'Smelter Reference List'!$J:$J,0))</f>
        <v>#N/A</v>
      </c>
      <c r="T1219" s="235"/>
      <c r="U1219" s="235">
        <f t="shared" ca="1" si="38"/>
        <v>0</v>
      </c>
      <c r="V1219" s="235"/>
      <c r="W1219" s="235"/>
      <c r="Y1219" s="228" t="str">
        <f t="shared" si="39"/>
        <v/>
      </c>
    </row>
    <row r="1220" spans="1:25" s="228" customFormat="1" ht="20.399999999999999">
      <c r="A1220" s="257"/>
      <c r="B1220" s="232" t="str">
        <f>IF(LEN(A1220)=0,"",INDEX('Smelter Reference List'!$A:$A,MATCH($A1220,'Smelter Reference List'!$E:$E,0)))</f>
        <v/>
      </c>
      <c r="C1220" s="297" t="str">
        <f>IF(LEN(A1220)=0,"",INDEX('Smelter Reference List'!$C:$C,MATCH($A1220,'Smelter Reference List'!$E:$E,0)))</f>
        <v/>
      </c>
      <c r="D1220" s="161" t="str">
        <f ca="1">IF(ISERROR($S1220),"",OFFSET('Smelter Reference List'!$C$4,$S1220-4,0)&amp;"")</f>
        <v/>
      </c>
      <c r="E1220" s="161" t="str">
        <f ca="1">IF(ISERROR($S1220),"",OFFSET('Smelter Reference List'!$D$4,$S1220-4,0)&amp;"")</f>
        <v/>
      </c>
      <c r="F1220" s="161" t="str">
        <f ca="1">IF(ISERROR($S1220),"",OFFSET('Smelter Reference List'!$E$4,$S1220-4,0))</f>
        <v/>
      </c>
      <c r="G1220" s="161" t="str">
        <f ca="1">IF(C1220=$U$4,"Enter smelter details", IF(ISERROR($S1220),"",OFFSET('Smelter Reference List'!$F$4,$S1220-4,0)))</f>
        <v/>
      </c>
      <c r="H1220" s="247" t="str">
        <f ca="1">IF(ISERROR($S1220),"",OFFSET('Smelter Reference List'!$G$4,$S1220-4,0))</f>
        <v/>
      </c>
      <c r="I1220" s="248" t="str">
        <f ca="1">IF(ISERROR($S1220),"",OFFSET('Smelter Reference List'!$H$4,$S1220-4,0))</f>
        <v/>
      </c>
      <c r="J1220" s="248" t="str">
        <f ca="1">IF(ISERROR($S1220),"",OFFSET('Smelter Reference List'!$I$4,$S1220-4,0))</f>
        <v/>
      </c>
      <c r="K1220" s="245"/>
      <c r="L1220" s="245"/>
      <c r="M1220" s="245"/>
      <c r="N1220" s="245"/>
      <c r="O1220" s="245"/>
      <c r="P1220" s="245"/>
      <c r="Q1220" s="246"/>
      <c r="R1220" s="233"/>
      <c r="S1220" s="234" t="e">
        <f>IF(C1220="",NA(),MATCH($B1220&amp;$C1220,'Smelter Reference List'!$J:$J,0))</f>
        <v>#N/A</v>
      </c>
      <c r="T1220" s="235"/>
      <c r="U1220" s="235">
        <f t="shared" ca="1" si="38"/>
        <v>0</v>
      </c>
      <c r="V1220" s="235"/>
      <c r="W1220" s="235"/>
      <c r="Y1220" s="228" t="str">
        <f t="shared" si="39"/>
        <v/>
      </c>
    </row>
    <row r="1221" spans="1:25" s="228" customFormat="1" ht="20.399999999999999">
      <c r="A1221" s="257"/>
      <c r="B1221" s="232" t="str">
        <f>IF(LEN(A1221)=0,"",INDEX('Smelter Reference List'!$A:$A,MATCH($A1221,'Smelter Reference List'!$E:$E,0)))</f>
        <v/>
      </c>
      <c r="C1221" s="297" t="str">
        <f>IF(LEN(A1221)=0,"",INDEX('Smelter Reference List'!$C:$C,MATCH($A1221,'Smelter Reference List'!$E:$E,0)))</f>
        <v/>
      </c>
      <c r="D1221" s="161" t="str">
        <f ca="1">IF(ISERROR($S1221),"",OFFSET('Smelter Reference List'!$C$4,$S1221-4,0)&amp;"")</f>
        <v/>
      </c>
      <c r="E1221" s="161" t="str">
        <f ca="1">IF(ISERROR($S1221),"",OFFSET('Smelter Reference List'!$D$4,$S1221-4,0)&amp;"")</f>
        <v/>
      </c>
      <c r="F1221" s="161" t="str">
        <f ca="1">IF(ISERROR($S1221),"",OFFSET('Smelter Reference List'!$E$4,$S1221-4,0))</f>
        <v/>
      </c>
      <c r="G1221" s="161" t="str">
        <f ca="1">IF(C1221=$U$4,"Enter smelter details", IF(ISERROR($S1221),"",OFFSET('Smelter Reference List'!$F$4,$S1221-4,0)))</f>
        <v/>
      </c>
      <c r="H1221" s="247" t="str">
        <f ca="1">IF(ISERROR($S1221),"",OFFSET('Smelter Reference List'!$G$4,$S1221-4,0))</f>
        <v/>
      </c>
      <c r="I1221" s="248" t="str">
        <f ca="1">IF(ISERROR($S1221),"",OFFSET('Smelter Reference List'!$H$4,$S1221-4,0))</f>
        <v/>
      </c>
      <c r="J1221" s="248" t="str">
        <f ca="1">IF(ISERROR($S1221),"",OFFSET('Smelter Reference List'!$I$4,$S1221-4,0))</f>
        <v/>
      </c>
      <c r="K1221" s="245"/>
      <c r="L1221" s="245"/>
      <c r="M1221" s="245"/>
      <c r="N1221" s="245"/>
      <c r="O1221" s="245"/>
      <c r="P1221" s="245"/>
      <c r="Q1221" s="246"/>
      <c r="R1221" s="233"/>
      <c r="S1221" s="234" t="e">
        <f>IF(C1221="",NA(),MATCH($B1221&amp;$C1221,'Smelter Reference List'!$J:$J,0))</f>
        <v>#N/A</v>
      </c>
      <c r="T1221" s="235"/>
      <c r="U1221" s="235">
        <f t="shared" ca="1" si="38"/>
        <v>0</v>
      </c>
      <c r="V1221" s="235"/>
      <c r="W1221" s="235"/>
      <c r="Y1221" s="228" t="str">
        <f t="shared" si="39"/>
        <v/>
      </c>
    </row>
    <row r="1222" spans="1:25" s="228" customFormat="1" ht="20.399999999999999">
      <c r="A1222" s="257"/>
      <c r="B1222" s="232" t="str">
        <f>IF(LEN(A1222)=0,"",INDEX('Smelter Reference List'!$A:$A,MATCH($A1222,'Smelter Reference List'!$E:$E,0)))</f>
        <v/>
      </c>
      <c r="C1222" s="297" t="str">
        <f>IF(LEN(A1222)=0,"",INDEX('Smelter Reference List'!$C:$C,MATCH($A1222,'Smelter Reference List'!$E:$E,0)))</f>
        <v/>
      </c>
      <c r="D1222" s="161" t="str">
        <f ca="1">IF(ISERROR($S1222),"",OFFSET('Smelter Reference List'!$C$4,$S1222-4,0)&amp;"")</f>
        <v/>
      </c>
      <c r="E1222" s="161" t="str">
        <f ca="1">IF(ISERROR($S1222),"",OFFSET('Smelter Reference List'!$D$4,$S1222-4,0)&amp;"")</f>
        <v/>
      </c>
      <c r="F1222" s="161" t="str">
        <f ca="1">IF(ISERROR($S1222),"",OFFSET('Smelter Reference List'!$E$4,$S1222-4,0))</f>
        <v/>
      </c>
      <c r="G1222" s="161" t="str">
        <f ca="1">IF(C1222=$U$4,"Enter smelter details", IF(ISERROR($S1222),"",OFFSET('Smelter Reference List'!$F$4,$S1222-4,0)))</f>
        <v/>
      </c>
      <c r="H1222" s="247" t="str">
        <f ca="1">IF(ISERROR($S1222),"",OFFSET('Smelter Reference List'!$G$4,$S1222-4,0))</f>
        <v/>
      </c>
      <c r="I1222" s="248" t="str">
        <f ca="1">IF(ISERROR($S1222),"",OFFSET('Smelter Reference List'!$H$4,$S1222-4,0))</f>
        <v/>
      </c>
      <c r="J1222" s="248" t="str">
        <f ca="1">IF(ISERROR($S1222),"",OFFSET('Smelter Reference List'!$I$4,$S1222-4,0))</f>
        <v/>
      </c>
      <c r="K1222" s="245"/>
      <c r="L1222" s="245"/>
      <c r="M1222" s="245"/>
      <c r="N1222" s="245"/>
      <c r="O1222" s="245"/>
      <c r="P1222" s="245"/>
      <c r="Q1222" s="246"/>
      <c r="R1222" s="233"/>
      <c r="S1222" s="234" t="e">
        <f>IF(C1222="",NA(),MATCH($B1222&amp;$C1222,'Smelter Reference List'!$J:$J,0))</f>
        <v>#N/A</v>
      </c>
      <c r="T1222" s="235"/>
      <c r="U1222" s="235">
        <f t="shared" ca="1" si="38"/>
        <v>0</v>
      </c>
      <c r="V1222" s="235"/>
      <c r="W1222" s="235"/>
      <c r="Y1222" s="228" t="str">
        <f t="shared" si="39"/>
        <v/>
      </c>
    </row>
    <row r="1223" spans="1:25" s="228" customFormat="1" ht="20.399999999999999">
      <c r="A1223" s="257"/>
      <c r="B1223" s="232" t="str">
        <f>IF(LEN(A1223)=0,"",INDEX('Smelter Reference List'!$A:$A,MATCH($A1223,'Smelter Reference List'!$E:$E,0)))</f>
        <v/>
      </c>
      <c r="C1223" s="297" t="str">
        <f>IF(LEN(A1223)=0,"",INDEX('Smelter Reference List'!$C:$C,MATCH($A1223,'Smelter Reference List'!$E:$E,0)))</f>
        <v/>
      </c>
      <c r="D1223" s="161" t="str">
        <f ca="1">IF(ISERROR($S1223),"",OFFSET('Smelter Reference List'!$C$4,$S1223-4,0)&amp;"")</f>
        <v/>
      </c>
      <c r="E1223" s="161" t="str">
        <f ca="1">IF(ISERROR($S1223),"",OFFSET('Smelter Reference List'!$D$4,$S1223-4,0)&amp;"")</f>
        <v/>
      </c>
      <c r="F1223" s="161" t="str">
        <f ca="1">IF(ISERROR($S1223),"",OFFSET('Smelter Reference List'!$E$4,$S1223-4,0))</f>
        <v/>
      </c>
      <c r="G1223" s="161" t="str">
        <f ca="1">IF(C1223=$U$4,"Enter smelter details", IF(ISERROR($S1223),"",OFFSET('Smelter Reference List'!$F$4,$S1223-4,0)))</f>
        <v/>
      </c>
      <c r="H1223" s="247" t="str">
        <f ca="1">IF(ISERROR($S1223),"",OFFSET('Smelter Reference List'!$G$4,$S1223-4,0))</f>
        <v/>
      </c>
      <c r="I1223" s="248" t="str">
        <f ca="1">IF(ISERROR($S1223),"",OFFSET('Smelter Reference List'!$H$4,$S1223-4,0))</f>
        <v/>
      </c>
      <c r="J1223" s="248" t="str">
        <f ca="1">IF(ISERROR($S1223),"",OFFSET('Smelter Reference List'!$I$4,$S1223-4,0))</f>
        <v/>
      </c>
      <c r="K1223" s="245"/>
      <c r="L1223" s="245"/>
      <c r="M1223" s="245"/>
      <c r="N1223" s="245"/>
      <c r="O1223" s="245"/>
      <c r="P1223" s="245"/>
      <c r="Q1223" s="246"/>
      <c r="R1223" s="233"/>
      <c r="S1223" s="234" t="e">
        <f>IF(C1223="",NA(),MATCH($B1223&amp;$C1223,'Smelter Reference List'!$J:$J,0))</f>
        <v>#N/A</v>
      </c>
      <c r="T1223" s="235"/>
      <c r="U1223" s="235">
        <f t="shared" ca="1" si="38"/>
        <v>0</v>
      </c>
      <c r="V1223" s="235"/>
      <c r="W1223" s="235"/>
      <c r="Y1223" s="228" t="str">
        <f t="shared" si="39"/>
        <v/>
      </c>
    </row>
    <row r="1224" spans="1:25" s="228" customFormat="1" ht="20.399999999999999">
      <c r="A1224" s="257"/>
      <c r="B1224" s="232" t="str">
        <f>IF(LEN(A1224)=0,"",INDEX('Smelter Reference List'!$A:$A,MATCH($A1224,'Smelter Reference List'!$E:$E,0)))</f>
        <v/>
      </c>
      <c r="C1224" s="297" t="str">
        <f>IF(LEN(A1224)=0,"",INDEX('Smelter Reference List'!$C:$C,MATCH($A1224,'Smelter Reference List'!$E:$E,0)))</f>
        <v/>
      </c>
      <c r="D1224" s="161" t="str">
        <f ca="1">IF(ISERROR($S1224),"",OFFSET('Smelter Reference List'!$C$4,$S1224-4,0)&amp;"")</f>
        <v/>
      </c>
      <c r="E1224" s="161" t="str">
        <f ca="1">IF(ISERROR($S1224),"",OFFSET('Smelter Reference List'!$D$4,$S1224-4,0)&amp;"")</f>
        <v/>
      </c>
      <c r="F1224" s="161" t="str">
        <f ca="1">IF(ISERROR($S1224),"",OFFSET('Smelter Reference List'!$E$4,$S1224-4,0))</f>
        <v/>
      </c>
      <c r="G1224" s="161" t="str">
        <f ca="1">IF(C1224=$U$4,"Enter smelter details", IF(ISERROR($S1224),"",OFFSET('Smelter Reference List'!$F$4,$S1224-4,0)))</f>
        <v/>
      </c>
      <c r="H1224" s="247" t="str">
        <f ca="1">IF(ISERROR($S1224),"",OFFSET('Smelter Reference List'!$G$4,$S1224-4,0))</f>
        <v/>
      </c>
      <c r="I1224" s="248" t="str">
        <f ca="1">IF(ISERROR($S1224),"",OFFSET('Smelter Reference List'!$H$4,$S1224-4,0))</f>
        <v/>
      </c>
      <c r="J1224" s="248" t="str">
        <f ca="1">IF(ISERROR($S1224),"",OFFSET('Smelter Reference List'!$I$4,$S1224-4,0))</f>
        <v/>
      </c>
      <c r="K1224" s="245"/>
      <c r="L1224" s="245"/>
      <c r="M1224" s="245"/>
      <c r="N1224" s="245"/>
      <c r="O1224" s="245"/>
      <c r="P1224" s="245"/>
      <c r="Q1224" s="246"/>
      <c r="R1224" s="233"/>
      <c r="S1224" s="234" t="e">
        <f>IF(C1224="",NA(),MATCH($B1224&amp;$C1224,'Smelter Reference List'!$J:$J,0))</f>
        <v>#N/A</v>
      </c>
      <c r="T1224" s="235"/>
      <c r="U1224" s="235">
        <f t="shared" ca="1" si="38"/>
        <v>0</v>
      </c>
      <c r="V1224" s="235"/>
      <c r="W1224" s="235"/>
      <c r="Y1224" s="228" t="str">
        <f t="shared" si="39"/>
        <v/>
      </c>
    </row>
    <row r="1225" spans="1:25" s="228" customFormat="1" ht="20.399999999999999">
      <c r="A1225" s="257"/>
      <c r="B1225" s="232" t="str">
        <f>IF(LEN(A1225)=0,"",INDEX('Smelter Reference List'!$A:$A,MATCH($A1225,'Smelter Reference List'!$E:$E,0)))</f>
        <v/>
      </c>
      <c r="C1225" s="297" t="str">
        <f>IF(LEN(A1225)=0,"",INDEX('Smelter Reference List'!$C:$C,MATCH($A1225,'Smelter Reference List'!$E:$E,0)))</f>
        <v/>
      </c>
      <c r="D1225" s="161" t="str">
        <f ca="1">IF(ISERROR($S1225),"",OFFSET('Smelter Reference List'!$C$4,$S1225-4,0)&amp;"")</f>
        <v/>
      </c>
      <c r="E1225" s="161" t="str">
        <f ca="1">IF(ISERROR($S1225),"",OFFSET('Smelter Reference List'!$D$4,$S1225-4,0)&amp;"")</f>
        <v/>
      </c>
      <c r="F1225" s="161" t="str">
        <f ca="1">IF(ISERROR($S1225),"",OFFSET('Smelter Reference List'!$E$4,$S1225-4,0))</f>
        <v/>
      </c>
      <c r="G1225" s="161" t="str">
        <f ca="1">IF(C1225=$U$4,"Enter smelter details", IF(ISERROR($S1225),"",OFFSET('Smelter Reference List'!$F$4,$S1225-4,0)))</f>
        <v/>
      </c>
      <c r="H1225" s="247" t="str">
        <f ca="1">IF(ISERROR($S1225),"",OFFSET('Smelter Reference List'!$G$4,$S1225-4,0))</f>
        <v/>
      </c>
      <c r="I1225" s="248" t="str">
        <f ca="1">IF(ISERROR($S1225),"",OFFSET('Smelter Reference List'!$H$4,$S1225-4,0))</f>
        <v/>
      </c>
      <c r="J1225" s="248" t="str">
        <f ca="1">IF(ISERROR($S1225),"",OFFSET('Smelter Reference List'!$I$4,$S1225-4,0))</f>
        <v/>
      </c>
      <c r="K1225" s="245"/>
      <c r="L1225" s="245"/>
      <c r="M1225" s="245"/>
      <c r="N1225" s="245"/>
      <c r="O1225" s="245"/>
      <c r="P1225" s="245"/>
      <c r="Q1225" s="246"/>
      <c r="R1225" s="233"/>
      <c r="S1225" s="234" t="e">
        <f>IF(C1225="",NA(),MATCH($B1225&amp;$C1225,'Smelter Reference List'!$J:$J,0))</f>
        <v>#N/A</v>
      </c>
      <c r="T1225" s="235"/>
      <c r="U1225" s="235">
        <f t="shared" ca="1" si="38"/>
        <v>0</v>
      </c>
      <c r="V1225" s="235"/>
      <c r="W1225" s="235"/>
      <c r="Y1225" s="228" t="str">
        <f t="shared" si="39"/>
        <v/>
      </c>
    </row>
    <row r="1226" spans="1:25" s="228" customFormat="1" ht="20.399999999999999">
      <c r="A1226" s="257"/>
      <c r="B1226" s="232" t="str">
        <f>IF(LEN(A1226)=0,"",INDEX('Smelter Reference List'!$A:$A,MATCH($A1226,'Smelter Reference List'!$E:$E,0)))</f>
        <v/>
      </c>
      <c r="C1226" s="297" t="str">
        <f>IF(LEN(A1226)=0,"",INDEX('Smelter Reference List'!$C:$C,MATCH($A1226,'Smelter Reference List'!$E:$E,0)))</f>
        <v/>
      </c>
      <c r="D1226" s="161" t="str">
        <f ca="1">IF(ISERROR($S1226),"",OFFSET('Smelter Reference List'!$C$4,$S1226-4,0)&amp;"")</f>
        <v/>
      </c>
      <c r="E1226" s="161" t="str">
        <f ca="1">IF(ISERROR($S1226),"",OFFSET('Smelter Reference List'!$D$4,$S1226-4,0)&amp;"")</f>
        <v/>
      </c>
      <c r="F1226" s="161" t="str">
        <f ca="1">IF(ISERROR($S1226),"",OFFSET('Smelter Reference List'!$E$4,$S1226-4,0))</f>
        <v/>
      </c>
      <c r="G1226" s="161" t="str">
        <f ca="1">IF(C1226=$U$4,"Enter smelter details", IF(ISERROR($S1226),"",OFFSET('Smelter Reference List'!$F$4,$S1226-4,0)))</f>
        <v/>
      </c>
      <c r="H1226" s="247" t="str">
        <f ca="1">IF(ISERROR($S1226),"",OFFSET('Smelter Reference List'!$G$4,$S1226-4,0))</f>
        <v/>
      </c>
      <c r="I1226" s="248" t="str">
        <f ca="1">IF(ISERROR($S1226),"",OFFSET('Smelter Reference List'!$H$4,$S1226-4,0))</f>
        <v/>
      </c>
      <c r="J1226" s="248" t="str">
        <f ca="1">IF(ISERROR($S1226),"",OFFSET('Smelter Reference List'!$I$4,$S1226-4,0))</f>
        <v/>
      </c>
      <c r="K1226" s="245"/>
      <c r="L1226" s="245"/>
      <c r="M1226" s="245"/>
      <c r="N1226" s="245"/>
      <c r="O1226" s="245"/>
      <c r="P1226" s="245"/>
      <c r="Q1226" s="246"/>
      <c r="R1226" s="233"/>
      <c r="S1226" s="234" t="e">
        <f>IF(C1226="",NA(),MATCH($B1226&amp;$C1226,'Smelter Reference List'!$J:$J,0))</f>
        <v>#N/A</v>
      </c>
      <c r="T1226" s="235"/>
      <c r="U1226" s="235">
        <f t="shared" ca="1" si="38"/>
        <v>0</v>
      </c>
      <c r="V1226" s="235"/>
      <c r="W1226" s="235"/>
      <c r="Y1226" s="228" t="str">
        <f t="shared" si="39"/>
        <v/>
      </c>
    </row>
    <row r="1227" spans="1:25" s="228" customFormat="1" ht="20.399999999999999">
      <c r="A1227" s="257"/>
      <c r="B1227" s="232" t="str">
        <f>IF(LEN(A1227)=0,"",INDEX('Smelter Reference List'!$A:$A,MATCH($A1227,'Smelter Reference List'!$E:$E,0)))</f>
        <v/>
      </c>
      <c r="C1227" s="297" t="str">
        <f>IF(LEN(A1227)=0,"",INDEX('Smelter Reference List'!$C:$C,MATCH($A1227,'Smelter Reference List'!$E:$E,0)))</f>
        <v/>
      </c>
      <c r="D1227" s="161" t="str">
        <f ca="1">IF(ISERROR($S1227),"",OFFSET('Smelter Reference List'!$C$4,$S1227-4,0)&amp;"")</f>
        <v/>
      </c>
      <c r="E1227" s="161" t="str">
        <f ca="1">IF(ISERROR($S1227),"",OFFSET('Smelter Reference List'!$D$4,$S1227-4,0)&amp;"")</f>
        <v/>
      </c>
      <c r="F1227" s="161" t="str">
        <f ca="1">IF(ISERROR($S1227),"",OFFSET('Smelter Reference List'!$E$4,$S1227-4,0))</f>
        <v/>
      </c>
      <c r="G1227" s="161" t="str">
        <f ca="1">IF(C1227=$U$4,"Enter smelter details", IF(ISERROR($S1227),"",OFFSET('Smelter Reference List'!$F$4,$S1227-4,0)))</f>
        <v/>
      </c>
      <c r="H1227" s="247" t="str">
        <f ca="1">IF(ISERROR($S1227),"",OFFSET('Smelter Reference List'!$G$4,$S1227-4,0))</f>
        <v/>
      </c>
      <c r="I1227" s="248" t="str">
        <f ca="1">IF(ISERROR($S1227),"",OFFSET('Smelter Reference List'!$H$4,$S1227-4,0))</f>
        <v/>
      </c>
      <c r="J1227" s="248" t="str">
        <f ca="1">IF(ISERROR($S1227),"",OFFSET('Smelter Reference List'!$I$4,$S1227-4,0))</f>
        <v/>
      </c>
      <c r="K1227" s="245"/>
      <c r="L1227" s="245"/>
      <c r="M1227" s="245"/>
      <c r="N1227" s="245"/>
      <c r="O1227" s="245"/>
      <c r="P1227" s="245"/>
      <c r="Q1227" s="246"/>
      <c r="R1227" s="233"/>
      <c r="S1227" s="234" t="e">
        <f>IF(C1227="",NA(),MATCH($B1227&amp;$C1227,'Smelter Reference List'!$J:$J,0))</f>
        <v>#N/A</v>
      </c>
      <c r="T1227" s="235"/>
      <c r="U1227" s="235">
        <f t="shared" ca="1" si="38"/>
        <v>0</v>
      </c>
      <c r="V1227" s="235"/>
      <c r="W1227" s="235"/>
      <c r="Y1227" s="228" t="str">
        <f t="shared" si="39"/>
        <v/>
      </c>
    </row>
    <row r="1228" spans="1:25" s="228" customFormat="1" ht="20.399999999999999">
      <c r="A1228" s="257"/>
      <c r="B1228" s="232" t="str">
        <f>IF(LEN(A1228)=0,"",INDEX('Smelter Reference List'!$A:$A,MATCH($A1228,'Smelter Reference List'!$E:$E,0)))</f>
        <v/>
      </c>
      <c r="C1228" s="297" t="str">
        <f>IF(LEN(A1228)=0,"",INDEX('Smelter Reference List'!$C:$C,MATCH($A1228,'Smelter Reference List'!$E:$E,0)))</f>
        <v/>
      </c>
      <c r="D1228" s="161" t="str">
        <f ca="1">IF(ISERROR($S1228),"",OFFSET('Smelter Reference List'!$C$4,$S1228-4,0)&amp;"")</f>
        <v/>
      </c>
      <c r="E1228" s="161" t="str">
        <f ca="1">IF(ISERROR($S1228),"",OFFSET('Smelter Reference List'!$D$4,$S1228-4,0)&amp;"")</f>
        <v/>
      </c>
      <c r="F1228" s="161" t="str">
        <f ca="1">IF(ISERROR($S1228),"",OFFSET('Smelter Reference List'!$E$4,$S1228-4,0))</f>
        <v/>
      </c>
      <c r="G1228" s="161" t="str">
        <f ca="1">IF(C1228=$U$4,"Enter smelter details", IF(ISERROR($S1228),"",OFFSET('Smelter Reference List'!$F$4,$S1228-4,0)))</f>
        <v/>
      </c>
      <c r="H1228" s="247" t="str">
        <f ca="1">IF(ISERROR($S1228),"",OFFSET('Smelter Reference List'!$G$4,$S1228-4,0))</f>
        <v/>
      </c>
      <c r="I1228" s="248" t="str">
        <f ca="1">IF(ISERROR($S1228),"",OFFSET('Smelter Reference List'!$H$4,$S1228-4,0))</f>
        <v/>
      </c>
      <c r="J1228" s="248" t="str">
        <f ca="1">IF(ISERROR($S1228),"",OFFSET('Smelter Reference List'!$I$4,$S1228-4,0))</f>
        <v/>
      </c>
      <c r="K1228" s="245"/>
      <c r="L1228" s="245"/>
      <c r="M1228" s="245"/>
      <c r="N1228" s="245"/>
      <c r="O1228" s="245"/>
      <c r="P1228" s="245"/>
      <c r="Q1228" s="246"/>
      <c r="R1228" s="233"/>
      <c r="S1228" s="234" t="e">
        <f>IF(C1228="",NA(),MATCH($B1228&amp;$C1228,'Smelter Reference List'!$J:$J,0))</f>
        <v>#N/A</v>
      </c>
      <c r="T1228" s="235"/>
      <c r="U1228" s="235">
        <f t="shared" ca="1" si="38"/>
        <v>0</v>
      </c>
      <c r="V1228" s="235"/>
      <c r="W1228" s="235"/>
      <c r="Y1228" s="228" t="str">
        <f t="shared" si="39"/>
        <v/>
      </c>
    </row>
    <row r="1229" spans="1:25" s="228" customFormat="1" ht="20.399999999999999">
      <c r="A1229" s="257"/>
      <c r="B1229" s="232" t="str">
        <f>IF(LEN(A1229)=0,"",INDEX('Smelter Reference List'!$A:$A,MATCH($A1229,'Smelter Reference List'!$E:$E,0)))</f>
        <v/>
      </c>
      <c r="C1229" s="297" t="str">
        <f>IF(LEN(A1229)=0,"",INDEX('Smelter Reference List'!$C:$C,MATCH($A1229,'Smelter Reference List'!$E:$E,0)))</f>
        <v/>
      </c>
      <c r="D1229" s="161" t="str">
        <f ca="1">IF(ISERROR($S1229),"",OFFSET('Smelter Reference List'!$C$4,$S1229-4,0)&amp;"")</f>
        <v/>
      </c>
      <c r="E1229" s="161" t="str">
        <f ca="1">IF(ISERROR($S1229),"",OFFSET('Smelter Reference List'!$D$4,$S1229-4,0)&amp;"")</f>
        <v/>
      </c>
      <c r="F1229" s="161" t="str">
        <f ca="1">IF(ISERROR($S1229),"",OFFSET('Smelter Reference List'!$E$4,$S1229-4,0))</f>
        <v/>
      </c>
      <c r="G1229" s="161" t="str">
        <f ca="1">IF(C1229=$U$4,"Enter smelter details", IF(ISERROR($S1229),"",OFFSET('Smelter Reference List'!$F$4,$S1229-4,0)))</f>
        <v/>
      </c>
      <c r="H1229" s="247" t="str">
        <f ca="1">IF(ISERROR($S1229),"",OFFSET('Smelter Reference List'!$G$4,$S1229-4,0))</f>
        <v/>
      </c>
      <c r="I1229" s="248" t="str">
        <f ca="1">IF(ISERROR($S1229),"",OFFSET('Smelter Reference List'!$H$4,$S1229-4,0))</f>
        <v/>
      </c>
      <c r="J1229" s="248" t="str">
        <f ca="1">IF(ISERROR($S1229),"",OFFSET('Smelter Reference List'!$I$4,$S1229-4,0))</f>
        <v/>
      </c>
      <c r="K1229" s="245"/>
      <c r="L1229" s="245"/>
      <c r="M1229" s="245"/>
      <c r="N1229" s="245"/>
      <c r="O1229" s="245"/>
      <c r="P1229" s="245"/>
      <c r="Q1229" s="246"/>
      <c r="R1229" s="233"/>
      <c r="S1229" s="234" t="e">
        <f>IF(C1229="",NA(),MATCH($B1229&amp;$C1229,'Smelter Reference List'!$J:$J,0))</f>
        <v>#N/A</v>
      </c>
      <c r="T1229" s="235"/>
      <c r="U1229" s="235">
        <f t="shared" ca="1" si="38"/>
        <v>0</v>
      </c>
      <c r="V1229" s="235"/>
      <c r="W1229" s="235"/>
      <c r="Y1229" s="228" t="str">
        <f t="shared" si="39"/>
        <v/>
      </c>
    </row>
    <row r="1230" spans="1:25" s="228" customFormat="1" ht="20.399999999999999">
      <c r="A1230" s="257"/>
      <c r="B1230" s="232" t="str">
        <f>IF(LEN(A1230)=0,"",INDEX('Smelter Reference List'!$A:$A,MATCH($A1230,'Smelter Reference List'!$E:$E,0)))</f>
        <v/>
      </c>
      <c r="C1230" s="297" t="str">
        <f>IF(LEN(A1230)=0,"",INDEX('Smelter Reference List'!$C:$C,MATCH($A1230,'Smelter Reference List'!$E:$E,0)))</f>
        <v/>
      </c>
      <c r="D1230" s="161" t="str">
        <f ca="1">IF(ISERROR($S1230),"",OFFSET('Smelter Reference List'!$C$4,$S1230-4,0)&amp;"")</f>
        <v/>
      </c>
      <c r="E1230" s="161" t="str">
        <f ca="1">IF(ISERROR($S1230),"",OFFSET('Smelter Reference List'!$D$4,$S1230-4,0)&amp;"")</f>
        <v/>
      </c>
      <c r="F1230" s="161" t="str">
        <f ca="1">IF(ISERROR($S1230),"",OFFSET('Smelter Reference List'!$E$4,$S1230-4,0))</f>
        <v/>
      </c>
      <c r="G1230" s="161" t="str">
        <f ca="1">IF(C1230=$U$4,"Enter smelter details", IF(ISERROR($S1230),"",OFFSET('Smelter Reference List'!$F$4,$S1230-4,0)))</f>
        <v/>
      </c>
      <c r="H1230" s="247" t="str">
        <f ca="1">IF(ISERROR($S1230),"",OFFSET('Smelter Reference List'!$G$4,$S1230-4,0))</f>
        <v/>
      </c>
      <c r="I1230" s="248" t="str">
        <f ca="1">IF(ISERROR($S1230),"",OFFSET('Smelter Reference List'!$H$4,$S1230-4,0))</f>
        <v/>
      </c>
      <c r="J1230" s="248" t="str">
        <f ca="1">IF(ISERROR($S1230),"",OFFSET('Smelter Reference List'!$I$4,$S1230-4,0))</f>
        <v/>
      </c>
      <c r="K1230" s="245"/>
      <c r="L1230" s="245"/>
      <c r="M1230" s="245"/>
      <c r="N1230" s="245"/>
      <c r="O1230" s="245"/>
      <c r="P1230" s="245"/>
      <c r="Q1230" s="246"/>
      <c r="R1230" s="233"/>
      <c r="S1230" s="234" t="e">
        <f>IF(C1230="",NA(),MATCH($B1230&amp;$C1230,'Smelter Reference List'!$J:$J,0))</f>
        <v>#N/A</v>
      </c>
      <c r="T1230" s="235"/>
      <c r="U1230" s="235">
        <f t="shared" ca="1" si="38"/>
        <v>0</v>
      </c>
      <c r="V1230" s="235"/>
      <c r="W1230" s="235"/>
      <c r="Y1230" s="228" t="str">
        <f t="shared" si="39"/>
        <v/>
      </c>
    </row>
    <row r="1231" spans="1:25" s="228" customFormat="1" ht="20.399999999999999">
      <c r="A1231" s="257"/>
      <c r="B1231" s="232" t="str">
        <f>IF(LEN(A1231)=0,"",INDEX('Smelter Reference List'!$A:$A,MATCH($A1231,'Smelter Reference List'!$E:$E,0)))</f>
        <v/>
      </c>
      <c r="C1231" s="297" t="str">
        <f>IF(LEN(A1231)=0,"",INDEX('Smelter Reference List'!$C:$C,MATCH($A1231,'Smelter Reference List'!$E:$E,0)))</f>
        <v/>
      </c>
      <c r="D1231" s="161" t="str">
        <f ca="1">IF(ISERROR($S1231),"",OFFSET('Smelter Reference List'!$C$4,$S1231-4,0)&amp;"")</f>
        <v/>
      </c>
      <c r="E1231" s="161" t="str">
        <f ca="1">IF(ISERROR($S1231),"",OFFSET('Smelter Reference List'!$D$4,$S1231-4,0)&amp;"")</f>
        <v/>
      </c>
      <c r="F1231" s="161" t="str">
        <f ca="1">IF(ISERROR($S1231),"",OFFSET('Smelter Reference List'!$E$4,$S1231-4,0))</f>
        <v/>
      </c>
      <c r="G1231" s="161" t="str">
        <f ca="1">IF(C1231=$U$4,"Enter smelter details", IF(ISERROR($S1231),"",OFFSET('Smelter Reference List'!$F$4,$S1231-4,0)))</f>
        <v/>
      </c>
      <c r="H1231" s="247" t="str">
        <f ca="1">IF(ISERROR($S1231),"",OFFSET('Smelter Reference List'!$G$4,$S1231-4,0))</f>
        <v/>
      </c>
      <c r="I1231" s="248" t="str">
        <f ca="1">IF(ISERROR($S1231),"",OFFSET('Smelter Reference List'!$H$4,$S1231-4,0))</f>
        <v/>
      </c>
      <c r="J1231" s="248" t="str">
        <f ca="1">IF(ISERROR($S1231),"",OFFSET('Smelter Reference List'!$I$4,$S1231-4,0))</f>
        <v/>
      </c>
      <c r="K1231" s="245"/>
      <c r="L1231" s="245"/>
      <c r="M1231" s="245"/>
      <c r="N1231" s="245"/>
      <c r="O1231" s="245"/>
      <c r="P1231" s="245"/>
      <c r="Q1231" s="246"/>
      <c r="R1231" s="233"/>
      <c r="S1231" s="234" t="e">
        <f>IF(C1231="",NA(),MATCH($B1231&amp;$C1231,'Smelter Reference List'!$J:$J,0))</f>
        <v>#N/A</v>
      </c>
      <c r="T1231" s="235"/>
      <c r="U1231" s="235">
        <f t="shared" ca="1" si="38"/>
        <v>0</v>
      </c>
      <c r="V1231" s="235"/>
      <c r="W1231" s="235"/>
      <c r="Y1231" s="228" t="str">
        <f t="shared" si="39"/>
        <v/>
      </c>
    </row>
    <row r="1232" spans="1:25" s="228" customFormat="1" ht="20.399999999999999">
      <c r="A1232" s="257"/>
      <c r="B1232" s="232" t="str">
        <f>IF(LEN(A1232)=0,"",INDEX('Smelter Reference List'!$A:$A,MATCH($A1232,'Smelter Reference List'!$E:$E,0)))</f>
        <v/>
      </c>
      <c r="C1232" s="297" t="str">
        <f>IF(LEN(A1232)=0,"",INDEX('Smelter Reference List'!$C:$C,MATCH($A1232,'Smelter Reference List'!$E:$E,0)))</f>
        <v/>
      </c>
      <c r="D1232" s="161" t="str">
        <f ca="1">IF(ISERROR($S1232),"",OFFSET('Smelter Reference List'!$C$4,$S1232-4,0)&amp;"")</f>
        <v/>
      </c>
      <c r="E1232" s="161" t="str">
        <f ca="1">IF(ISERROR($S1232),"",OFFSET('Smelter Reference List'!$D$4,$S1232-4,0)&amp;"")</f>
        <v/>
      </c>
      <c r="F1232" s="161" t="str">
        <f ca="1">IF(ISERROR($S1232),"",OFFSET('Smelter Reference List'!$E$4,$S1232-4,0))</f>
        <v/>
      </c>
      <c r="G1232" s="161" t="str">
        <f ca="1">IF(C1232=$U$4,"Enter smelter details", IF(ISERROR($S1232),"",OFFSET('Smelter Reference List'!$F$4,$S1232-4,0)))</f>
        <v/>
      </c>
      <c r="H1232" s="247" t="str">
        <f ca="1">IF(ISERROR($S1232),"",OFFSET('Smelter Reference List'!$G$4,$S1232-4,0))</f>
        <v/>
      </c>
      <c r="I1232" s="248" t="str">
        <f ca="1">IF(ISERROR($S1232),"",OFFSET('Smelter Reference List'!$H$4,$S1232-4,0))</f>
        <v/>
      </c>
      <c r="J1232" s="248" t="str">
        <f ca="1">IF(ISERROR($S1232),"",OFFSET('Smelter Reference List'!$I$4,$S1232-4,0))</f>
        <v/>
      </c>
      <c r="K1232" s="245"/>
      <c r="L1232" s="245"/>
      <c r="M1232" s="245"/>
      <c r="N1232" s="245"/>
      <c r="O1232" s="245"/>
      <c r="P1232" s="245"/>
      <c r="Q1232" s="246"/>
      <c r="R1232" s="233"/>
      <c r="S1232" s="234" t="e">
        <f>IF(C1232="",NA(),MATCH($B1232&amp;$C1232,'Smelter Reference List'!$J:$J,0))</f>
        <v>#N/A</v>
      </c>
      <c r="T1232" s="235"/>
      <c r="U1232" s="235">
        <f t="shared" ca="1" si="38"/>
        <v>0</v>
      </c>
      <c r="V1232" s="235"/>
      <c r="W1232" s="235"/>
      <c r="Y1232" s="228" t="str">
        <f t="shared" si="39"/>
        <v/>
      </c>
    </row>
    <row r="1233" spans="1:25" s="228" customFormat="1" ht="20.399999999999999">
      <c r="A1233" s="257"/>
      <c r="B1233" s="232" t="str">
        <f>IF(LEN(A1233)=0,"",INDEX('Smelter Reference List'!$A:$A,MATCH($A1233,'Smelter Reference List'!$E:$E,0)))</f>
        <v/>
      </c>
      <c r="C1233" s="297" t="str">
        <f>IF(LEN(A1233)=0,"",INDEX('Smelter Reference List'!$C:$C,MATCH($A1233,'Smelter Reference List'!$E:$E,0)))</f>
        <v/>
      </c>
      <c r="D1233" s="161" t="str">
        <f ca="1">IF(ISERROR($S1233),"",OFFSET('Smelter Reference List'!$C$4,$S1233-4,0)&amp;"")</f>
        <v/>
      </c>
      <c r="E1233" s="161" t="str">
        <f ca="1">IF(ISERROR($S1233),"",OFFSET('Smelter Reference List'!$D$4,$S1233-4,0)&amp;"")</f>
        <v/>
      </c>
      <c r="F1233" s="161" t="str">
        <f ca="1">IF(ISERROR($S1233),"",OFFSET('Smelter Reference List'!$E$4,$S1233-4,0))</f>
        <v/>
      </c>
      <c r="G1233" s="161" t="str">
        <f ca="1">IF(C1233=$U$4,"Enter smelter details", IF(ISERROR($S1233),"",OFFSET('Smelter Reference List'!$F$4,$S1233-4,0)))</f>
        <v/>
      </c>
      <c r="H1233" s="247" t="str">
        <f ca="1">IF(ISERROR($S1233),"",OFFSET('Smelter Reference List'!$G$4,$S1233-4,0))</f>
        <v/>
      </c>
      <c r="I1233" s="248" t="str">
        <f ca="1">IF(ISERROR($S1233),"",OFFSET('Smelter Reference List'!$H$4,$S1233-4,0))</f>
        <v/>
      </c>
      <c r="J1233" s="248" t="str">
        <f ca="1">IF(ISERROR($S1233),"",OFFSET('Smelter Reference List'!$I$4,$S1233-4,0))</f>
        <v/>
      </c>
      <c r="K1233" s="245"/>
      <c r="L1233" s="245"/>
      <c r="M1233" s="245"/>
      <c r="N1233" s="245"/>
      <c r="O1233" s="245"/>
      <c r="P1233" s="245"/>
      <c r="Q1233" s="246"/>
      <c r="R1233" s="233"/>
      <c r="S1233" s="234" t="e">
        <f>IF(C1233="",NA(),MATCH($B1233&amp;$C1233,'Smelter Reference List'!$J:$J,0))</f>
        <v>#N/A</v>
      </c>
      <c r="T1233" s="235"/>
      <c r="U1233" s="235">
        <f t="shared" ca="1" si="38"/>
        <v>0</v>
      </c>
      <c r="V1233" s="235"/>
      <c r="W1233" s="235"/>
      <c r="Y1233" s="228" t="str">
        <f t="shared" si="39"/>
        <v/>
      </c>
    </row>
    <row r="1234" spans="1:25" s="228" customFormat="1" ht="20.399999999999999">
      <c r="A1234" s="257"/>
      <c r="B1234" s="232" t="str">
        <f>IF(LEN(A1234)=0,"",INDEX('Smelter Reference List'!$A:$A,MATCH($A1234,'Smelter Reference List'!$E:$E,0)))</f>
        <v/>
      </c>
      <c r="C1234" s="297" t="str">
        <f>IF(LEN(A1234)=0,"",INDEX('Smelter Reference List'!$C:$C,MATCH($A1234,'Smelter Reference List'!$E:$E,0)))</f>
        <v/>
      </c>
      <c r="D1234" s="161" t="str">
        <f ca="1">IF(ISERROR($S1234),"",OFFSET('Smelter Reference List'!$C$4,$S1234-4,0)&amp;"")</f>
        <v/>
      </c>
      <c r="E1234" s="161" t="str">
        <f ca="1">IF(ISERROR($S1234),"",OFFSET('Smelter Reference List'!$D$4,$S1234-4,0)&amp;"")</f>
        <v/>
      </c>
      <c r="F1234" s="161" t="str">
        <f ca="1">IF(ISERROR($S1234),"",OFFSET('Smelter Reference List'!$E$4,$S1234-4,0))</f>
        <v/>
      </c>
      <c r="G1234" s="161" t="str">
        <f ca="1">IF(C1234=$U$4,"Enter smelter details", IF(ISERROR($S1234),"",OFFSET('Smelter Reference List'!$F$4,$S1234-4,0)))</f>
        <v/>
      </c>
      <c r="H1234" s="247" t="str">
        <f ca="1">IF(ISERROR($S1234),"",OFFSET('Smelter Reference List'!$G$4,$S1234-4,0))</f>
        <v/>
      </c>
      <c r="I1234" s="248" t="str">
        <f ca="1">IF(ISERROR($S1234),"",OFFSET('Smelter Reference List'!$H$4,$S1234-4,0))</f>
        <v/>
      </c>
      <c r="J1234" s="248" t="str">
        <f ca="1">IF(ISERROR($S1234),"",OFFSET('Smelter Reference List'!$I$4,$S1234-4,0))</f>
        <v/>
      </c>
      <c r="K1234" s="245"/>
      <c r="L1234" s="245"/>
      <c r="M1234" s="245"/>
      <c r="N1234" s="245"/>
      <c r="O1234" s="245"/>
      <c r="P1234" s="245"/>
      <c r="Q1234" s="246"/>
      <c r="R1234" s="233"/>
      <c r="S1234" s="234" t="e">
        <f>IF(C1234="",NA(),MATCH($B1234&amp;$C1234,'Smelter Reference List'!$J:$J,0))</f>
        <v>#N/A</v>
      </c>
      <c r="T1234" s="235"/>
      <c r="U1234" s="235">
        <f t="shared" ca="1" si="38"/>
        <v>0</v>
      </c>
      <c r="V1234" s="235"/>
      <c r="W1234" s="235"/>
      <c r="Y1234" s="228" t="str">
        <f t="shared" si="39"/>
        <v/>
      </c>
    </row>
    <row r="1235" spans="1:25" s="228" customFormat="1" ht="20.399999999999999">
      <c r="A1235" s="257"/>
      <c r="B1235" s="232" t="str">
        <f>IF(LEN(A1235)=0,"",INDEX('Smelter Reference List'!$A:$A,MATCH($A1235,'Smelter Reference List'!$E:$E,0)))</f>
        <v/>
      </c>
      <c r="C1235" s="297" t="str">
        <f>IF(LEN(A1235)=0,"",INDEX('Smelter Reference List'!$C:$C,MATCH($A1235,'Smelter Reference List'!$E:$E,0)))</f>
        <v/>
      </c>
      <c r="D1235" s="161" t="str">
        <f ca="1">IF(ISERROR($S1235),"",OFFSET('Smelter Reference List'!$C$4,$S1235-4,0)&amp;"")</f>
        <v/>
      </c>
      <c r="E1235" s="161" t="str">
        <f ca="1">IF(ISERROR($S1235),"",OFFSET('Smelter Reference List'!$D$4,$S1235-4,0)&amp;"")</f>
        <v/>
      </c>
      <c r="F1235" s="161" t="str">
        <f ca="1">IF(ISERROR($S1235),"",OFFSET('Smelter Reference List'!$E$4,$S1235-4,0))</f>
        <v/>
      </c>
      <c r="G1235" s="161" t="str">
        <f ca="1">IF(C1235=$U$4,"Enter smelter details", IF(ISERROR($S1235),"",OFFSET('Smelter Reference List'!$F$4,$S1235-4,0)))</f>
        <v/>
      </c>
      <c r="H1235" s="247" t="str">
        <f ca="1">IF(ISERROR($S1235),"",OFFSET('Smelter Reference List'!$G$4,$S1235-4,0))</f>
        <v/>
      </c>
      <c r="I1235" s="248" t="str">
        <f ca="1">IF(ISERROR($S1235),"",OFFSET('Smelter Reference List'!$H$4,$S1235-4,0))</f>
        <v/>
      </c>
      <c r="J1235" s="248" t="str">
        <f ca="1">IF(ISERROR($S1235),"",OFFSET('Smelter Reference List'!$I$4,$S1235-4,0))</f>
        <v/>
      </c>
      <c r="K1235" s="245"/>
      <c r="L1235" s="245"/>
      <c r="M1235" s="245"/>
      <c r="N1235" s="245"/>
      <c r="O1235" s="245"/>
      <c r="P1235" s="245"/>
      <c r="Q1235" s="246"/>
      <c r="R1235" s="233"/>
      <c r="S1235" s="234" t="e">
        <f>IF(C1235="",NA(),MATCH($B1235&amp;$C1235,'Smelter Reference List'!$J:$J,0))</f>
        <v>#N/A</v>
      </c>
      <c r="T1235" s="235"/>
      <c r="U1235" s="235">
        <f t="shared" ca="1" si="38"/>
        <v>0</v>
      </c>
      <c r="V1235" s="235"/>
      <c r="W1235" s="235"/>
      <c r="Y1235" s="228" t="str">
        <f t="shared" si="39"/>
        <v/>
      </c>
    </row>
    <row r="1236" spans="1:25" s="228" customFormat="1" ht="20.399999999999999">
      <c r="A1236" s="257"/>
      <c r="B1236" s="232" t="str">
        <f>IF(LEN(A1236)=0,"",INDEX('Smelter Reference List'!$A:$A,MATCH($A1236,'Smelter Reference List'!$E:$E,0)))</f>
        <v/>
      </c>
      <c r="C1236" s="297" t="str">
        <f>IF(LEN(A1236)=0,"",INDEX('Smelter Reference List'!$C:$C,MATCH($A1236,'Smelter Reference List'!$E:$E,0)))</f>
        <v/>
      </c>
      <c r="D1236" s="161" t="str">
        <f ca="1">IF(ISERROR($S1236),"",OFFSET('Smelter Reference List'!$C$4,$S1236-4,0)&amp;"")</f>
        <v/>
      </c>
      <c r="E1236" s="161" t="str">
        <f ca="1">IF(ISERROR($S1236),"",OFFSET('Smelter Reference List'!$D$4,$S1236-4,0)&amp;"")</f>
        <v/>
      </c>
      <c r="F1236" s="161" t="str">
        <f ca="1">IF(ISERROR($S1236),"",OFFSET('Smelter Reference List'!$E$4,$S1236-4,0))</f>
        <v/>
      </c>
      <c r="G1236" s="161" t="str">
        <f ca="1">IF(C1236=$U$4,"Enter smelter details", IF(ISERROR($S1236),"",OFFSET('Smelter Reference List'!$F$4,$S1236-4,0)))</f>
        <v/>
      </c>
      <c r="H1236" s="247" t="str">
        <f ca="1">IF(ISERROR($S1236),"",OFFSET('Smelter Reference List'!$G$4,$S1236-4,0))</f>
        <v/>
      </c>
      <c r="I1236" s="248" t="str">
        <f ca="1">IF(ISERROR($S1236),"",OFFSET('Smelter Reference List'!$H$4,$S1236-4,0))</f>
        <v/>
      </c>
      <c r="J1236" s="248" t="str">
        <f ca="1">IF(ISERROR($S1236),"",OFFSET('Smelter Reference List'!$I$4,$S1236-4,0))</f>
        <v/>
      </c>
      <c r="K1236" s="245"/>
      <c r="L1236" s="245"/>
      <c r="M1236" s="245"/>
      <c r="N1236" s="245"/>
      <c r="O1236" s="245"/>
      <c r="P1236" s="245"/>
      <c r="Q1236" s="246"/>
      <c r="R1236" s="233"/>
      <c r="S1236" s="234" t="e">
        <f>IF(C1236="",NA(),MATCH($B1236&amp;$C1236,'Smelter Reference List'!$J:$J,0))</f>
        <v>#N/A</v>
      </c>
      <c r="T1236" s="235"/>
      <c r="U1236" s="235">
        <f t="shared" ca="1" si="38"/>
        <v>0</v>
      </c>
      <c r="V1236" s="235"/>
      <c r="W1236" s="235"/>
      <c r="Y1236" s="228" t="str">
        <f t="shared" si="39"/>
        <v/>
      </c>
    </row>
    <row r="1237" spans="1:25" s="228" customFormat="1" ht="20.399999999999999">
      <c r="A1237" s="257"/>
      <c r="B1237" s="232" t="str">
        <f>IF(LEN(A1237)=0,"",INDEX('Smelter Reference List'!$A:$A,MATCH($A1237,'Smelter Reference List'!$E:$E,0)))</f>
        <v/>
      </c>
      <c r="C1237" s="297" t="str">
        <f>IF(LEN(A1237)=0,"",INDEX('Smelter Reference List'!$C:$C,MATCH($A1237,'Smelter Reference List'!$E:$E,0)))</f>
        <v/>
      </c>
      <c r="D1237" s="161" t="str">
        <f ca="1">IF(ISERROR($S1237),"",OFFSET('Smelter Reference List'!$C$4,$S1237-4,0)&amp;"")</f>
        <v/>
      </c>
      <c r="E1237" s="161" t="str">
        <f ca="1">IF(ISERROR($S1237),"",OFFSET('Smelter Reference List'!$D$4,$S1237-4,0)&amp;"")</f>
        <v/>
      </c>
      <c r="F1237" s="161" t="str">
        <f ca="1">IF(ISERROR($S1237),"",OFFSET('Smelter Reference List'!$E$4,$S1237-4,0))</f>
        <v/>
      </c>
      <c r="G1237" s="161" t="str">
        <f ca="1">IF(C1237=$U$4,"Enter smelter details", IF(ISERROR($S1237),"",OFFSET('Smelter Reference List'!$F$4,$S1237-4,0)))</f>
        <v/>
      </c>
      <c r="H1237" s="247" t="str">
        <f ca="1">IF(ISERROR($S1237),"",OFFSET('Smelter Reference List'!$G$4,$S1237-4,0))</f>
        <v/>
      </c>
      <c r="I1237" s="248" t="str">
        <f ca="1">IF(ISERROR($S1237),"",OFFSET('Smelter Reference List'!$H$4,$S1237-4,0))</f>
        <v/>
      </c>
      <c r="J1237" s="248" t="str">
        <f ca="1">IF(ISERROR($S1237),"",OFFSET('Smelter Reference List'!$I$4,$S1237-4,0))</f>
        <v/>
      </c>
      <c r="K1237" s="245"/>
      <c r="L1237" s="245"/>
      <c r="M1237" s="245"/>
      <c r="N1237" s="245"/>
      <c r="O1237" s="245"/>
      <c r="P1237" s="245"/>
      <c r="Q1237" s="246"/>
      <c r="R1237" s="233"/>
      <c r="S1237" s="234" t="e">
        <f>IF(C1237="",NA(),MATCH($B1237&amp;$C1237,'Smelter Reference List'!$J:$J,0))</f>
        <v>#N/A</v>
      </c>
      <c r="T1237" s="235"/>
      <c r="U1237" s="235">
        <f t="shared" ca="1" si="38"/>
        <v>0</v>
      </c>
      <c r="V1237" s="235"/>
      <c r="W1237" s="235"/>
      <c r="Y1237" s="228" t="str">
        <f t="shared" si="39"/>
        <v/>
      </c>
    </row>
    <row r="1238" spans="1:25" s="228" customFormat="1" ht="20.399999999999999">
      <c r="A1238" s="257"/>
      <c r="B1238" s="232" t="str">
        <f>IF(LEN(A1238)=0,"",INDEX('Smelter Reference List'!$A:$A,MATCH($A1238,'Smelter Reference List'!$E:$E,0)))</f>
        <v/>
      </c>
      <c r="C1238" s="297" t="str">
        <f>IF(LEN(A1238)=0,"",INDEX('Smelter Reference List'!$C:$C,MATCH($A1238,'Smelter Reference List'!$E:$E,0)))</f>
        <v/>
      </c>
      <c r="D1238" s="161" t="str">
        <f ca="1">IF(ISERROR($S1238),"",OFFSET('Smelter Reference List'!$C$4,$S1238-4,0)&amp;"")</f>
        <v/>
      </c>
      <c r="E1238" s="161" t="str">
        <f ca="1">IF(ISERROR($S1238),"",OFFSET('Smelter Reference List'!$D$4,$S1238-4,0)&amp;"")</f>
        <v/>
      </c>
      <c r="F1238" s="161" t="str">
        <f ca="1">IF(ISERROR($S1238),"",OFFSET('Smelter Reference List'!$E$4,$S1238-4,0))</f>
        <v/>
      </c>
      <c r="G1238" s="161" t="str">
        <f ca="1">IF(C1238=$U$4,"Enter smelter details", IF(ISERROR($S1238),"",OFFSET('Smelter Reference List'!$F$4,$S1238-4,0)))</f>
        <v/>
      </c>
      <c r="H1238" s="247" t="str">
        <f ca="1">IF(ISERROR($S1238),"",OFFSET('Smelter Reference List'!$G$4,$S1238-4,0))</f>
        <v/>
      </c>
      <c r="I1238" s="248" t="str">
        <f ca="1">IF(ISERROR($S1238),"",OFFSET('Smelter Reference List'!$H$4,$S1238-4,0))</f>
        <v/>
      </c>
      <c r="J1238" s="248" t="str">
        <f ca="1">IF(ISERROR($S1238),"",OFFSET('Smelter Reference List'!$I$4,$S1238-4,0))</f>
        <v/>
      </c>
      <c r="K1238" s="245"/>
      <c r="L1238" s="245"/>
      <c r="M1238" s="245"/>
      <c r="N1238" s="245"/>
      <c r="O1238" s="245"/>
      <c r="P1238" s="245"/>
      <c r="Q1238" s="246"/>
      <c r="R1238" s="233"/>
      <c r="S1238" s="234" t="e">
        <f>IF(C1238="",NA(),MATCH($B1238&amp;$C1238,'Smelter Reference List'!$J:$J,0))</f>
        <v>#N/A</v>
      </c>
      <c r="T1238" s="235"/>
      <c r="U1238" s="235">
        <f t="shared" ca="1" si="38"/>
        <v>0</v>
      </c>
      <c r="V1238" s="235"/>
      <c r="W1238" s="235"/>
      <c r="Y1238" s="228" t="str">
        <f t="shared" si="39"/>
        <v/>
      </c>
    </row>
    <row r="1239" spans="1:25" s="228" customFormat="1" ht="20.399999999999999">
      <c r="A1239" s="257"/>
      <c r="B1239" s="232" t="str">
        <f>IF(LEN(A1239)=0,"",INDEX('Smelter Reference List'!$A:$A,MATCH($A1239,'Smelter Reference List'!$E:$E,0)))</f>
        <v/>
      </c>
      <c r="C1239" s="297" t="str">
        <f>IF(LEN(A1239)=0,"",INDEX('Smelter Reference List'!$C:$C,MATCH($A1239,'Smelter Reference List'!$E:$E,0)))</f>
        <v/>
      </c>
      <c r="D1239" s="161" t="str">
        <f ca="1">IF(ISERROR($S1239),"",OFFSET('Smelter Reference List'!$C$4,$S1239-4,0)&amp;"")</f>
        <v/>
      </c>
      <c r="E1239" s="161" t="str">
        <f ca="1">IF(ISERROR($S1239),"",OFFSET('Smelter Reference List'!$D$4,$S1239-4,0)&amp;"")</f>
        <v/>
      </c>
      <c r="F1239" s="161" t="str">
        <f ca="1">IF(ISERROR($S1239),"",OFFSET('Smelter Reference List'!$E$4,$S1239-4,0))</f>
        <v/>
      </c>
      <c r="G1239" s="161" t="str">
        <f ca="1">IF(C1239=$U$4,"Enter smelter details", IF(ISERROR($S1239),"",OFFSET('Smelter Reference List'!$F$4,$S1239-4,0)))</f>
        <v/>
      </c>
      <c r="H1239" s="247" t="str">
        <f ca="1">IF(ISERROR($S1239),"",OFFSET('Smelter Reference List'!$G$4,$S1239-4,0))</f>
        <v/>
      </c>
      <c r="I1239" s="248" t="str">
        <f ca="1">IF(ISERROR($S1239),"",OFFSET('Smelter Reference List'!$H$4,$S1239-4,0))</f>
        <v/>
      </c>
      <c r="J1239" s="248" t="str">
        <f ca="1">IF(ISERROR($S1239),"",OFFSET('Smelter Reference List'!$I$4,$S1239-4,0))</f>
        <v/>
      </c>
      <c r="K1239" s="245"/>
      <c r="L1239" s="245"/>
      <c r="M1239" s="245"/>
      <c r="N1239" s="245"/>
      <c r="O1239" s="245"/>
      <c r="P1239" s="245"/>
      <c r="Q1239" s="246"/>
      <c r="R1239" s="233"/>
      <c r="S1239" s="234" t="e">
        <f>IF(C1239="",NA(),MATCH($B1239&amp;$C1239,'Smelter Reference List'!$J:$J,0))</f>
        <v>#N/A</v>
      </c>
      <c r="T1239" s="235"/>
      <c r="U1239" s="235">
        <f t="shared" ca="1" si="38"/>
        <v>0</v>
      </c>
      <c r="V1239" s="235"/>
      <c r="W1239" s="235"/>
      <c r="Y1239" s="228" t="str">
        <f t="shared" si="39"/>
        <v/>
      </c>
    </row>
    <row r="1240" spans="1:25" s="228" customFormat="1" ht="20.399999999999999">
      <c r="A1240" s="257"/>
      <c r="B1240" s="232" t="str">
        <f>IF(LEN(A1240)=0,"",INDEX('Smelter Reference List'!$A:$A,MATCH($A1240,'Smelter Reference List'!$E:$E,0)))</f>
        <v/>
      </c>
      <c r="C1240" s="297" t="str">
        <f>IF(LEN(A1240)=0,"",INDEX('Smelter Reference List'!$C:$C,MATCH($A1240,'Smelter Reference List'!$E:$E,0)))</f>
        <v/>
      </c>
      <c r="D1240" s="161" t="str">
        <f ca="1">IF(ISERROR($S1240),"",OFFSET('Smelter Reference List'!$C$4,$S1240-4,0)&amp;"")</f>
        <v/>
      </c>
      <c r="E1240" s="161" t="str">
        <f ca="1">IF(ISERROR($S1240),"",OFFSET('Smelter Reference List'!$D$4,$S1240-4,0)&amp;"")</f>
        <v/>
      </c>
      <c r="F1240" s="161" t="str">
        <f ca="1">IF(ISERROR($S1240),"",OFFSET('Smelter Reference List'!$E$4,$S1240-4,0))</f>
        <v/>
      </c>
      <c r="G1240" s="161" t="str">
        <f ca="1">IF(C1240=$U$4,"Enter smelter details", IF(ISERROR($S1240),"",OFFSET('Smelter Reference List'!$F$4,$S1240-4,0)))</f>
        <v/>
      </c>
      <c r="H1240" s="247" t="str">
        <f ca="1">IF(ISERROR($S1240),"",OFFSET('Smelter Reference List'!$G$4,$S1240-4,0))</f>
        <v/>
      </c>
      <c r="I1240" s="248" t="str">
        <f ca="1">IF(ISERROR($S1240),"",OFFSET('Smelter Reference List'!$H$4,$S1240-4,0))</f>
        <v/>
      </c>
      <c r="J1240" s="248" t="str">
        <f ca="1">IF(ISERROR($S1240),"",OFFSET('Smelter Reference List'!$I$4,$S1240-4,0))</f>
        <v/>
      </c>
      <c r="K1240" s="245"/>
      <c r="L1240" s="245"/>
      <c r="M1240" s="245"/>
      <c r="N1240" s="245"/>
      <c r="O1240" s="245"/>
      <c r="P1240" s="245"/>
      <c r="Q1240" s="246"/>
      <c r="R1240" s="233"/>
      <c r="S1240" s="234" t="e">
        <f>IF(C1240="",NA(),MATCH($B1240&amp;$C1240,'Smelter Reference List'!$J:$J,0))</f>
        <v>#N/A</v>
      </c>
      <c r="T1240" s="235"/>
      <c r="U1240" s="235">
        <f t="shared" ca="1" si="38"/>
        <v>0</v>
      </c>
      <c r="V1240" s="235"/>
      <c r="W1240" s="235"/>
      <c r="Y1240" s="228" t="str">
        <f t="shared" si="39"/>
        <v/>
      </c>
    </row>
    <row r="1241" spans="1:25" s="228" customFormat="1" ht="20.399999999999999">
      <c r="A1241" s="257"/>
      <c r="B1241" s="232" t="str">
        <f>IF(LEN(A1241)=0,"",INDEX('Smelter Reference List'!$A:$A,MATCH($A1241,'Smelter Reference List'!$E:$E,0)))</f>
        <v/>
      </c>
      <c r="C1241" s="297" t="str">
        <f>IF(LEN(A1241)=0,"",INDEX('Smelter Reference List'!$C:$C,MATCH($A1241,'Smelter Reference List'!$E:$E,0)))</f>
        <v/>
      </c>
      <c r="D1241" s="161" t="str">
        <f ca="1">IF(ISERROR($S1241),"",OFFSET('Smelter Reference List'!$C$4,$S1241-4,0)&amp;"")</f>
        <v/>
      </c>
      <c r="E1241" s="161" t="str">
        <f ca="1">IF(ISERROR($S1241),"",OFFSET('Smelter Reference List'!$D$4,$S1241-4,0)&amp;"")</f>
        <v/>
      </c>
      <c r="F1241" s="161" t="str">
        <f ca="1">IF(ISERROR($S1241),"",OFFSET('Smelter Reference List'!$E$4,$S1241-4,0))</f>
        <v/>
      </c>
      <c r="G1241" s="161" t="str">
        <f ca="1">IF(C1241=$U$4,"Enter smelter details", IF(ISERROR($S1241),"",OFFSET('Smelter Reference List'!$F$4,$S1241-4,0)))</f>
        <v/>
      </c>
      <c r="H1241" s="247" t="str">
        <f ca="1">IF(ISERROR($S1241),"",OFFSET('Smelter Reference List'!$G$4,$S1241-4,0))</f>
        <v/>
      </c>
      <c r="I1241" s="248" t="str">
        <f ca="1">IF(ISERROR($S1241),"",OFFSET('Smelter Reference List'!$H$4,$S1241-4,0))</f>
        <v/>
      </c>
      <c r="J1241" s="248" t="str">
        <f ca="1">IF(ISERROR($S1241),"",OFFSET('Smelter Reference List'!$I$4,$S1241-4,0))</f>
        <v/>
      </c>
      <c r="K1241" s="245"/>
      <c r="L1241" s="245"/>
      <c r="M1241" s="245"/>
      <c r="N1241" s="245"/>
      <c r="O1241" s="245"/>
      <c r="P1241" s="245"/>
      <c r="Q1241" s="246"/>
      <c r="R1241" s="233"/>
      <c r="S1241" s="234" t="e">
        <f>IF(C1241="",NA(),MATCH($B1241&amp;$C1241,'Smelter Reference List'!$J:$J,0))</f>
        <v>#N/A</v>
      </c>
      <c r="T1241" s="235"/>
      <c r="U1241" s="235">
        <f t="shared" ca="1" si="38"/>
        <v>0</v>
      </c>
      <c r="V1241" s="235"/>
      <c r="W1241" s="235"/>
      <c r="Y1241" s="228" t="str">
        <f t="shared" si="39"/>
        <v/>
      </c>
    </row>
    <row r="1242" spans="1:25" s="228" customFormat="1" ht="20.399999999999999">
      <c r="A1242" s="257"/>
      <c r="B1242" s="232" t="str">
        <f>IF(LEN(A1242)=0,"",INDEX('Smelter Reference List'!$A:$A,MATCH($A1242,'Smelter Reference List'!$E:$E,0)))</f>
        <v/>
      </c>
      <c r="C1242" s="297" t="str">
        <f>IF(LEN(A1242)=0,"",INDEX('Smelter Reference List'!$C:$C,MATCH($A1242,'Smelter Reference List'!$E:$E,0)))</f>
        <v/>
      </c>
      <c r="D1242" s="161" t="str">
        <f ca="1">IF(ISERROR($S1242),"",OFFSET('Smelter Reference List'!$C$4,$S1242-4,0)&amp;"")</f>
        <v/>
      </c>
      <c r="E1242" s="161" t="str">
        <f ca="1">IF(ISERROR($S1242),"",OFFSET('Smelter Reference List'!$D$4,$S1242-4,0)&amp;"")</f>
        <v/>
      </c>
      <c r="F1242" s="161" t="str">
        <f ca="1">IF(ISERROR($S1242),"",OFFSET('Smelter Reference List'!$E$4,$S1242-4,0))</f>
        <v/>
      </c>
      <c r="G1242" s="161" t="str">
        <f ca="1">IF(C1242=$U$4,"Enter smelter details", IF(ISERROR($S1242),"",OFFSET('Smelter Reference List'!$F$4,$S1242-4,0)))</f>
        <v/>
      </c>
      <c r="H1242" s="247" t="str">
        <f ca="1">IF(ISERROR($S1242),"",OFFSET('Smelter Reference List'!$G$4,$S1242-4,0))</f>
        <v/>
      </c>
      <c r="I1242" s="248" t="str">
        <f ca="1">IF(ISERROR($S1242),"",OFFSET('Smelter Reference List'!$H$4,$S1242-4,0))</f>
        <v/>
      </c>
      <c r="J1242" s="248" t="str">
        <f ca="1">IF(ISERROR($S1242),"",OFFSET('Smelter Reference List'!$I$4,$S1242-4,0))</f>
        <v/>
      </c>
      <c r="K1242" s="245"/>
      <c r="L1242" s="245"/>
      <c r="M1242" s="245"/>
      <c r="N1242" s="245"/>
      <c r="O1242" s="245"/>
      <c r="P1242" s="245"/>
      <c r="Q1242" s="246"/>
      <c r="R1242" s="233"/>
      <c r="S1242" s="234" t="e">
        <f>IF(C1242="",NA(),MATCH($B1242&amp;$C1242,'Smelter Reference List'!$J:$J,0))</f>
        <v>#N/A</v>
      </c>
      <c r="T1242" s="235"/>
      <c r="U1242" s="235">
        <f t="shared" ca="1" si="38"/>
        <v>0</v>
      </c>
      <c r="V1242" s="235"/>
      <c r="W1242" s="235"/>
      <c r="Y1242" s="228" t="str">
        <f t="shared" si="39"/>
        <v/>
      </c>
    </row>
    <row r="1243" spans="1:25" s="228" customFormat="1" ht="20.399999999999999">
      <c r="A1243" s="257"/>
      <c r="B1243" s="232" t="str">
        <f>IF(LEN(A1243)=0,"",INDEX('Smelter Reference List'!$A:$A,MATCH($A1243,'Smelter Reference List'!$E:$E,0)))</f>
        <v/>
      </c>
      <c r="C1243" s="297" t="str">
        <f>IF(LEN(A1243)=0,"",INDEX('Smelter Reference List'!$C:$C,MATCH($A1243,'Smelter Reference List'!$E:$E,0)))</f>
        <v/>
      </c>
      <c r="D1243" s="161" t="str">
        <f ca="1">IF(ISERROR($S1243),"",OFFSET('Smelter Reference List'!$C$4,$S1243-4,0)&amp;"")</f>
        <v/>
      </c>
      <c r="E1243" s="161" t="str">
        <f ca="1">IF(ISERROR($S1243),"",OFFSET('Smelter Reference List'!$D$4,$S1243-4,0)&amp;"")</f>
        <v/>
      </c>
      <c r="F1243" s="161" t="str">
        <f ca="1">IF(ISERROR($S1243),"",OFFSET('Smelter Reference List'!$E$4,$S1243-4,0))</f>
        <v/>
      </c>
      <c r="G1243" s="161" t="str">
        <f ca="1">IF(C1243=$U$4,"Enter smelter details", IF(ISERROR($S1243),"",OFFSET('Smelter Reference List'!$F$4,$S1243-4,0)))</f>
        <v/>
      </c>
      <c r="H1243" s="247" t="str">
        <f ca="1">IF(ISERROR($S1243),"",OFFSET('Smelter Reference List'!$G$4,$S1243-4,0))</f>
        <v/>
      </c>
      <c r="I1243" s="248" t="str">
        <f ca="1">IF(ISERROR($S1243),"",OFFSET('Smelter Reference List'!$H$4,$S1243-4,0))</f>
        <v/>
      </c>
      <c r="J1243" s="248" t="str">
        <f ca="1">IF(ISERROR($S1243),"",OFFSET('Smelter Reference List'!$I$4,$S1243-4,0))</f>
        <v/>
      </c>
      <c r="K1243" s="245"/>
      <c r="L1243" s="245"/>
      <c r="M1243" s="245"/>
      <c r="N1243" s="245"/>
      <c r="O1243" s="245"/>
      <c r="P1243" s="245"/>
      <c r="Q1243" s="246"/>
      <c r="R1243" s="233"/>
      <c r="S1243" s="234" t="e">
        <f>IF(C1243="",NA(),MATCH($B1243&amp;$C1243,'Smelter Reference List'!$J:$J,0))</f>
        <v>#N/A</v>
      </c>
      <c r="T1243" s="235"/>
      <c r="U1243" s="235">
        <f t="shared" ca="1" si="38"/>
        <v>0</v>
      </c>
      <c r="V1243" s="235"/>
      <c r="W1243" s="235"/>
      <c r="Y1243" s="228" t="str">
        <f t="shared" si="39"/>
        <v/>
      </c>
    </row>
    <row r="1244" spans="1:25" s="228" customFormat="1" ht="20.399999999999999">
      <c r="A1244" s="257"/>
      <c r="B1244" s="232" t="str">
        <f>IF(LEN(A1244)=0,"",INDEX('Smelter Reference List'!$A:$A,MATCH($A1244,'Smelter Reference List'!$E:$E,0)))</f>
        <v/>
      </c>
      <c r="C1244" s="297" t="str">
        <f>IF(LEN(A1244)=0,"",INDEX('Smelter Reference List'!$C:$C,MATCH($A1244,'Smelter Reference List'!$E:$E,0)))</f>
        <v/>
      </c>
      <c r="D1244" s="161" t="str">
        <f ca="1">IF(ISERROR($S1244),"",OFFSET('Smelter Reference List'!$C$4,$S1244-4,0)&amp;"")</f>
        <v/>
      </c>
      <c r="E1244" s="161" t="str">
        <f ca="1">IF(ISERROR($S1244),"",OFFSET('Smelter Reference List'!$D$4,$S1244-4,0)&amp;"")</f>
        <v/>
      </c>
      <c r="F1244" s="161" t="str">
        <f ca="1">IF(ISERROR($S1244),"",OFFSET('Smelter Reference List'!$E$4,$S1244-4,0))</f>
        <v/>
      </c>
      <c r="G1244" s="161" t="str">
        <f ca="1">IF(C1244=$U$4,"Enter smelter details", IF(ISERROR($S1244),"",OFFSET('Smelter Reference List'!$F$4,$S1244-4,0)))</f>
        <v/>
      </c>
      <c r="H1244" s="247" t="str">
        <f ca="1">IF(ISERROR($S1244),"",OFFSET('Smelter Reference List'!$G$4,$S1244-4,0))</f>
        <v/>
      </c>
      <c r="I1244" s="248" t="str">
        <f ca="1">IF(ISERROR($S1244),"",OFFSET('Smelter Reference List'!$H$4,$S1244-4,0))</f>
        <v/>
      </c>
      <c r="J1244" s="248" t="str">
        <f ca="1">IF(ISERROR($S1244),"",OFFSET('Smelter Reference List'!$I$4,$S1244-4,0))</f>
        <v/>
      </c>
      <c r="K1244" s="245"/>
      <c r="L1244" s="245"/>
      <c r="M1244" s="245"/>
      <c r="N1244" s="245"/>
      <c r="O1244" s="245"/>
      <c r="P1244" s="245"/>
      <c r="Q1244" s="246"/>
      <c r="R1244" s="233"/>
      <c r="S1244" s="234" t="e">
        <f>IF(C1244="",NA(),MATCH($B1244&amp;$C1244,'Smelter Reference List'!$J:$J,0))</f>
        <v>#N/A</v>
      </c>
      <c r="T1244" s="235"/>
      <c r="U1244" s="235">
        <f t="shared" ca="1" si="38"/>
        <v>0</v>
      </c>
      <c r="V1244" s="235"/>
      <c r="W1244" s="235"/>
      <c r="Y1244" s="228" t="str">
        <f t="shared" si="39"/>
        <v/>
      </c>
    </row>
    <row r="1245" spans="1:25" s="228" customFormat="1" ht="20.399999999999999">
      <c r="A1245" s="257"/>
      <c r="B1245" s="232" t="str">
        <f>IF(LEN(A1245)=0,"",INDEX('Smelter Reference List'!$A:$A,MATCH($A1245,'Smelter Reference List'!$E:$E,0)))</f>
        <v/>
      </c>
      <c r="C1245" s="297" t="str">
        <f>IF(LEN(A1245)=0,"",INDEX('Smelter Reference List'!$C:$C,MATCH($A1245,'Smelter Reference List'!$E:$E,0)))</f>
        <v/>
      </c>
      <c r="D1245" s="161" t="str">
        <f ca="1">IF(ISERROR($S1245),"",OFFSET('Smelter Reference List'!$C$4,$S1245-4,0)&amp;"")</f>
        <v/>
      </c>
      <c r="E1245" s="161" t="str">
        <f ca="1">IF(ISERROR($S1245),"",OFFSET('Smelter Reference List'!$D$4,$S1245-4,0)&amp;"")</f>
        <v/>
      </c>
      <c r="F1245" s="161" t="str">
        <f ca="1">IF(ISERROR($S1245),"",OFFSET('Smelter Reference List'!$E$4,$S1245-4,0))</f>
        <v/>
      </c>
      <c r="G1245" s="161" t="str">
        <f ca="1">IF(C1245=$U$4,"Enter smelter details", IF(ISERROR($S1245),"",OFFSET('Smelter Reference List'!$F$4,$S1245-4,0)))</f>
        <v/>
      </c>
      <c r="H1245" s="247" t="str">
        <f ca="1">IF(ISERROR($S1245),"",OFFSET('Smelter Reference List'!$G$4,$S1245-4,0))</f>
        <v/>
      </c>
      <c r="I1245" s="248" t="str">
        <f ca="1">IF(ISERROR($S1245),"",OFFSET('Smelter Reference List'!$H$4,$S1245-4,0))</f>
        <v/>
      </c>
      <c r="J1245" s="248" t="str">
        <f ca="1">IF(ISERROR($S1245),"",OFFSET('Smelter Reference List'!$I$4,$S1245-4,0))</f>
        <v/>
      </c>
      <c r="K1245" s="245"/>
      <c r="L1245" s="245"/>
      <c r="M1245" s="245"/>
      <c r="N1245" s="245"/>
      <c r="O1245" s="245"/>
      <c r="P1245" s="245"/>
      <c r="Q1245" s="246"/>
      <c r="R1245" s="233"/>
      <c r="S1245" s="234" t="e">
        <f>IF(C1245="",NA(),MATCH($B1245&amp;$C1245,'Smelter Reference List'!$J:$J,0))</f>
        <v>#N/A</v>
      </c>
      <c r="T1245" s="235"/>
      <c r="U1245" s="235">
        <f t="shared" ca="1" si="38"/>
        <v>0</v>
      </c>
      <c r="V1245" s="235"/>
      <c r="W1245" s="235"/>
      <c r="Y1245" s="228" t="str">
        <f t="shared" si="39"/>
        <v/>
      </c>
    </row>
    <row r="1246" spans="1:25" s="228" customFormat="1" ht="20.399999999999999">
      <c r="A1246" s="257"/>
      <c r="B1246" s="232" t="str">
        <f>IF(LEN(A1246)=0,"",INDEX('Smelter Reference List'!$A:$A,MATCH($A1246,'Smelter Reference List'!$E:$E,0)))</f>
        <v/>
      </c>
      <c r="C1246" s="297" t="str">
        <f>IF(LEN(A1246)=0,"",INDEX('Smelter Reference List'!$C:$C,MATCH($A1246,'Smelter Reference List'!$E:$E,0)))</f>
        <v/>
      </c>
      <c r="D1246" s="161" t="str">
        <f ca="1">IF(ISERROR($S1246),"",OFFSET('Smelter Reference List'!$C$4,$S1246-4,0)&amp;"")</f>
        <v/>
      </c>
      <c r="E1246" s="161" t="str">
        <f ca="1">IF(ISERROR($S1246),"",OFFSET('Smelter Reference List'!$D$4,$S1246-4,0)&amp;"")</f>
        <v/>
      </c>
      <c r="F1246" s="161" t="str">
        <f ca="1">IF(ISERROR($S1246),"",OFFSET('Smelter Reference List'!$E$4,$S1246-4,0))</f>
        <v/>
      </c>
      <c r="G1246" s="161" t="str">
        <f ca="1">IF(C1246=$U$4,"Enter smelter details", IF(ISERROR($S1246),"",OFFSET('Smelter Reference List'!$F$4,$S1246-4,0)))</f>
        <v/>
      </c>
      <c r="H1246" s="247" t="str">
        <f ca="1">IF(ISERROR($S1246),"",OFFSET('Smelter Reference List'!$G$4,$S1246-4,0))</f>
        <v/>
      </c>
      <c r="I1246" s="248" t="str">
        <f ca="1">IF(ISERROR($S1246),"",OFFSET('Smelter Reference List'!$H$4,$S1246-4,0))</f>
        <v/>
      </c>
      <c r="J1246" s="248" t="str">
        <f ca="1">IF(ISERROR($S1246),"",OFFSET('Smelter Reference List'!$I$4,$S1246-4,0))</f>
        <v/>
      </c>
      <c r="K1246" s="245"/>
      <c r="L1246" s="245"/>
      <c r="M1246" s="245"/>
      <c r="N1246" s="245"/>
      <c r="O1246" s="245"/>
      <c r="P1246" s="245"/>
      <c r="Q1246" s="246"/>
      <c r="R1246" s="233"/>
      <c r="S1246" s="234" t="e">
        <f>IF(C1246="",NA(),MATCH($B1246&amp;$C1246,'Smelter Reference List'!$J:$J,0))</f>
        <v>#N/A</v>
      </c>
      <c r="T1246" s="235"/>
      <c r="U1246" s="235">
        <f t="shared" ca="1" si="38"/>
        <v>0</v>
      </c>
      <c r="V1246" s="235"/>
      <c r="W1246" s="235"/>
      <c r="Y1246" s="228" t="str">
        <f t="shared" si="39"/>
        <v/>
      </c>
    </row>
    <row r="1247" spans="1:25" s="228" customFormat="1" ht="20.399999999999999">
      <c r="A1247" s="257"/>
      <c r="B1247" s="232" t="str">
        <f>IF(LEN(A1247)=0,"",INDEX('Smelter Reference List'!$A:$A,MATCH($A1247,'Smelter Reference List'!$E:$E,0)))</f>
        <v/>
      </c>
      <c r="C1247" s="297" t="str">
        <f>IF(LEN(A1247)=0,"",INDEX('Smelter Reference List'!$C:$C,MATCH($A1247,'Smelter Reference List'!$E:$E,0)))</f>
        <v/>
      </c>
      <c r="D1247" s="161" t="str">
        <f ca="1">IF(ISERROR($S1247),"",OFFSET('Smelter Reference List'!$C$4,$S1247-4,0)&amp;"")</f>
        <v/>
      </c>
      <c r="E1247" s="161" t="str">
        <f ca="1">IF(ISERROR($S1247),"",OFFSET('Smelter Reference List'!$D$4,$S1247-4,0)&amp;"")</f>
        <v/>
      </c>
      <c r="F1247" s="161" t="str">
        <f ca="1">IF(ISERROR($S1247),"",OFFSET('Smelter Reference List'!$E$4,$S1247-4,0))</f>
        <v/>
      </c>
      <c r="G1247" s="161" t="str">
        <f ca="1">IF(C1247=$U$4,"Enter smelter details", IF(ISERROR($S1247),"",OFFSET('Smelter Reference List'!$F$4,$S1247-4,0)))</f>
        <v/>
      </c>
      <c r="H1247" s="247" t="str">
        <f ca="1">IF(ISERROR($S1247),"",OFFSET('Smelter Reference List'!$G$4,$S1247-4,0))</f>
        <v/>
      </c>
      <c r="I1247" s="248" t="str">
        <f ca="1">IF(ISERROR($S1247),"",OFFSET('Smelter Reference List'!$H$4,$S1247-4,0))</f>
        <v/>
      </c>
      <c r="J1247" s="248" t="str">
        <f ca="1">IF(ISERROR($S1247),"",OFFSET('Smelter Reference List'!$I$4,$S1247-4,0))</f>
        <v/>
      </c>
      <c r="K1247" s="245"/>
      <c r="L1247" s="245"/>
      <c r="M1247" s="245"/>
      <c r="N1247" s="245"/>
      <c r="O1247" s="245"/>
      <c r="P1247" s="245"/>
      <c r="Q1247" s="246"/>
      <c r="R1247" s="233"/>
      <c r="S1247" s="234" t="e">
        <f>IF(C1247="",NA(),MATCH($B1247&amp;$C1247,'Smelter Reference List'!$J:$J,0))</f>
        <v>#N/A</v>
      </c>
      <c r="T1247" s="235"/>
      <c r="U1247" s="235">
        <f t="shared" ca="1" si="38"/>
        <v>0</v>
      </c>
      <c r="V1247" s="235"/>
      <c r="W1247" s="235"/>
      <c r="Y1247" s="228" t="str">
        <f t="shared" si="39"/>
        <v/>
      </c>
    </row>
    <row r="1248" spans="1:25" s="228" customFormat="1" ht="20.399999999999999">
      <c r="A1248" s="257"/>
      <c r="B1248" s="232" t="str">
        <f>IF(LEN(A1248)=0,"",INDEX('Smelter Reference List'!$A:$A,MATCH($A1248,'Smelter Reference List'!$E:$E,0)))</f>
        <v/>
      </c>
      <c r="C1248" s="297" t="str">
        <f>IF(LEN(A1248)=0,"",INDEX('Smelter Reference List'!$C:$C,MATCH($A1248,'Smelter Reference List'!$E:$E,0)))</f>
        <v/>
      </c>
      <c r="D1248" s="161" t="str">
        <f ca="1">IF(ISERROR($S1248),"",OFFSET('Smelter Reference List'!$C$4,$S1248-4,0)&amp;"")</f>
        <v/>
      </c>
      <c r="E1248" s="161" t="str">
        <f ca="1">IF(ISERROR($S1248),"",OFFSET('Smelter Reference List'!$D$4,$S1248-4,0)&amp;"")</f>
        <v/>
      </c>
      <c r="F1248" s="161" t="str">
        <f ca="1">IF(ISERROR($S1248),"",OFFSET('Smelter Reference List'!$E$4,$S1248-4,0))</f>
        <v/>
      </c>
      <c r="G1248" s="161" t="str">
        <f ca="1">IF(C1248=$U$4,"Enter smelter details", IF(ISERROR($S1248),"",OFFSET('Smelter Reference List'!$F$4,$S1248-4,0)))</f>
        <v/>
      </c>
      <c r="H1248" s="247" t="str">
        <f ca="1">IF(ISERROR($S1248),"",OFFSET('Smelter Reference List'!$G$4,$S1248-4,0))</f>
        <v/>
      </c>
      <c r="I1248" s="248" t="str">
        <f ca="1">IF(ISERROR($S1248),"",OFFSET('Smelter Reference List'!$H$4,$S1248-4,0))</f>
        <v/>
      </c>
      <c r="J1248" s="248" t="str">
        <f ca="1">IF(ISERROR($S1248),"",OFFSET('Smelter Reference List'!$I$4,$S1248-4,0))</f>
        <v/>
      </c>
      <c r="K1248" s="245"/>
      <c r="L1248" s="245"/>
      <c r="M1248" s="245"/>
      <c r="N1248" s="245"/>
      <c r="O1248" s="245"/>
      <c r="P1248" s="245"/>
      <c r="Q1248" s="246"/>
      <c r="R1248" s="233"/>
      <c r="S1248" s="234" t="e">
        <f>IF(C1248="",NA(),MATCH($B1248&amp;$C1248,'Smelter Reference List'!$J:$J,0))</f>
        <v>#N/A</v>
      </c>
      <c r="T1248" s="235"/>
      <c r="U1248" s="235">
        <f t="shared" ca="1" si="38"/>
        <v>0</v>
      </c>
      <c r="V1248" s="235"/>
      <c r="W1248" s="235"/>
      <c r="Y1248" s="228" t="str">
        <f t="shared" si="39"/>
        <v/>
      </c>
    </row>
    <row r="1249" spans="1:25" s="228" customFormat="1" ht="20.399999999999999">
      <c r="A1249" s="257"/>
      <c r="B1249" s="232" t="str">
        <f>IF(LEN(A1249)=0,"",INDEX('Smelter Reference List'!$A:$A,MATCH($A1249,'Smelter Reference List'!$E:$E,0)))</f>
        <v/>
      </c>
      <c r="C1249" s="297" t="str">
        <f>IF(LEN(A1249)=0,"",INDEX('Smelter Reference List'!$C:$C,MATCH($A1249,'Smelter Reference List'!$E:$E,0)))</f>
        <v/>
      </c>
      <c r="D1249" s="161" t="str">
        <f ca="1">IF(ISERROR($S1249),"",OFFSET('Smelter Reference List'!$C$4,$S1249-4,0)&amp;"")</f>
        <v/>
      </c>
      <c r="E1249" s="161" t="str">
        <f ca="1">IF(ISERROR($S1249),"",OFFSET('Smelter Reference List'!$D$4,$S1249-4,0)&amp;"")</f>
        <v/>
      </c>
      <c r="F1249" s="161" t="str">
        <f ca="1">IF(ISERROR($S1249),"",OFFSET('Smelter Reference List'!$E$4,$S1249-4,0))</f>
        <v/>
      </c>
      <c r="G1249" s="161" t="str">
        <f ca="1">IF(C1249=$U$4,"Enter smelter details", IF(ISERROR($S1249),"",OFFSET('Smelter Reference List'!$F$4,$S1249-4,0)))</f>
        <v/>
      </c>
      <c r="H1249" s="247" t="str">
        <f ca="1">IF(ISERROR($S1249),"",OFFSET('Smelter Reference List'!$G$4,$S1249-4,0))</f>
        <v/>
      </c>
      <c r="I1249" s="248" t="str">
        <f ca="1">IF(ISERROR($S1249),"",OFFSET('Smelter Reference List'!$H$4,$S1249-4,0))</f>
        <v/>
      </c>
      <c r="J1249" s="248" t="str">
        <f ca="1">IF(ISERROR($S1249),"",OFFSET('Smelter Reference List'!$I$4,$S1249-4,0))</f>
        <v/>
      </c>
      <c r="K1249" s="245"/>
      <c r="L1249" s="245"/>
      <c r="M1249" s="245"/>
      <c r="N1249" s="245"/>
      <c r="O1249" s="245"/>
      <c r="P1249" s="245"/>
      <c r="Q1249" s="246"/>
      <c r="R1249" s="233"/>
      <c r="S1249" s="234" t="e">
        <f>IF(C1249="",NA(),MATCH($B1249&amp;$C1249,'Smelter Reference List'!$J:$J,0))</f>
        <v>#N/A</v>
      </c>
      <c r="T1249" s="235"/>
      <c r="U1249" s="235">
        <f t="shared" ca="1" si="38"/>
        <v>0</v>
      </c>
      <c r="V1249" s="235"/>
      <c r="W1249" s="235"/>
      <c r="Y1249" s="228" t="str">
        <f t="shared" si="39"/>
        <v/>
      </c>
    </row>
    <row r="1250" spans="1:25" s="228" customFormat="1" ht="20.399999999999999">
      <c r="A1250" s="257"/>
      <c r="B1250" s="232" t="str">
        <f>IF(LEN(A1250)=0,"",INDEX('Smelter Reference List'!$A:$A,MATCH($A1250,'Smelter Reference List'!$E:$E,0)))</f>
        <v/>
      </c>
      <c r="C1250" s="297" t="str">
        <f>IF(LEN(A1250)=0,"",INDEX('Smelter Reference List'!$C:$C,MATCH($A1250,'Smelter Reference List'!$E:$E,0)))</f>
        <v/>
      </c>
      <c r="D1250" s="161" t="str">
        <f ca="1">IF(ISERROR($S1250),"",OFFSET('Smelter Reference List'!$C$4,$S1250-4,0)&amp;"")</f>
        <v/>
      </c>
      <c r="E1250" s="161" t="str">
        <f ca="1">IF(ISERROR($S1250),"",OFFSET('Smelter Reference List'!$D$4,$S1250-4,0)&amp;"")</f>
        <v/>
      </c>
      <c r="F1250" s="161" t="str">
        <f ca="1">IF(ISERROR($S1250),"",OFFSET('Smelter Reference List'!$E$4,$S1250-4,0))</f>
        <v/>
      </c>
      <c r="G1250" s="161" t="str">
        <f ca="1">IF(C1250=$U$4,"Enter smelter details", IF(ISERROR($S1250),"",OFFSET('Smelter Reference List'!$F$4,$S1250-4,0)))</f>
        <v/>
      </c>
      <c r="H1250" s="247" t="str">
        <f ca="1">IF(ISERROR($S1250),"",OFFSET('Smelter Reference List'!$G$4,$S1250-4,0))</f>
        <v/>
      </c>
      <c r="I1250" s="248" t="str">
        <f ca="1">IF(ISERROR($S1250),"",OFFSET('Smelter Reference List'!$H$4,$S1250-4,0))</f>
        <v/>
      </c>
      <c r="J1250" s="248" t="str">
        <f ca="1">IF(ISERROR($S1250),"",OFFSET('Smelter Reference List'!$I$4,$S1250-4,0))</f>
        <v/>
      </c>
      <c r="K1250" s="245"/>
      <c r="L1250" s="245"/>
      <c r="M1250" s="245"/>
      <c r="N1250" s="245"/>
      <c r="O1250" s="245"/>
      <c r="P1250" s="245"/>
      <c r="Q1250" s="246"/>
      <c r="R1250" s="233"/>
      <c r="S1250" s="234" t="e">
        <f>IF(C1250="",NA(),MATCH($B1250&amp;$C1250,'Smelter Reference List'!$J:$J,0))</f>
        <v>#N/A</v>
      </c>
      <c r="T1250" s="235"/>
      <c r="U1250" s="235">
        <f t="shared" ca="1" si="38"/>
        <v>0</v>
      </c>
      <c r="V1250" s="235"/>
      <c r="W1250" s="235"/>
      <c r="Y1250" s="228" t="str">
        <f t="shared" si="39"/>
        <v/>
      </c>
    </row>
    <row r="1251" spans="1:25" s="228" customFormat="1" ht="20.399999999999999">
      <c r="A1251" s="257"/>
      <c r="B1251" s="232" t="str">
        <f>IF(LEN(A1251)=0,"",INDEX('Smelter Reference List'!$A:$A,MATCH($A1251,'Smelter Reference List'!$E:$E,0)))</f>
        <v/>
      </c>
      <c r="C1251" s="297" t="str">
        <f>IF(LEN(A1251)=0,"",INDEX('Smelter Reference List'!$C:$C,MATCH($A1251,'Smelter Reference List'!$E:$E,0)))</f>
        <v/>
      </c>
      <c r="D1251" s="161" t="str">
        <f ca="1">IF(ISERROR($S1251),"",OFFSET('Smelter Reference List'!$C$4,$S1251-4,0)&amp;"")</f>
        <v/>
      </c>
      <c r="E1251" s="161" t="str">
        <f ca="1">IF(ISERROR($S1251),"",OFFSET('Smelter Reference List'!$D$4,$S1251-4,0)&amp;"")</f>
        <v/>
      </c>
      <c r="F1251" s="161" t="str">
        <f ca="1">IF(ISERROR($S1251),"",OFFSET('Smelter Reference List'!$E$4,$S1251-4,0))</f>
        <v/>
      </c>
      <c r="G1251" s="161" t="str">
        <f ca="1">IF(C1251=$U$4,"Enter smelter details", IF(ISERROR($S1251),"",OFFSET('Smelter Reference List'!$F$4,$S1251-4,0)))</f>
        <v/>
      </c>
      <c r="H1251" s="247" t="str">
        <f ca="1">IF(ISERROR($S1251),"",OFFSET('Smelter Reference List'!$G$4,$S1251-4,0))</f>
        <v/>
      </c>
      <c r="I1251" s="248" t="str">
        <f ca="1">IF(ISERROR($S1251),"",OFFSET('Smelter Reference List'!$H$4,$S1251-4,0))</f>
        <v/>
      </c>
      <c r="J1251" s="248" t="str">
        <f ca="1">IF(ISERROR($S1251),"",OFFSET('Smelter Reference List'!$I$4,$S1251-4,0))</f>
        <v/>
      </c>
      <c r="K1251" s="245"/>
      <c r="L1251" s="245"/>
      <c r="M1251" s="245"/>
      <c r="N1251" s="245"/>
      <c r="O1251" s="245"/>
      <c r="P1251" s="245"/>
      <c r="Q1251" s="246"/>
      <c r="R1251" s="233"/>
      <c r="S1251" s="234" t="e">
        <f>IF(C1251="",NA(),MATCH($B1251&amp;$C1251,'Smelter Reference List'!$J:$J,0))</f>
        <v>#N/A</v>
      </c>
      <c r="T1251" s="235"/>
      <c r="U1251" s="235">
        <f t="shared" ca="1" si="38"/>
        <v>0</v>
      </c>
      <c r="V1251" s="235"/>
      <c r="W1251" s="235"/>
      <c r="Y1251" s="228" t="str">
        <f t="shared" si="39"/>
        <v/>
      </c>
    </row>
    <row r="1252" spans="1:25" s="228" customFormat="1" ht="20.399999999999999">
      <c r="A1252" s="257"/>
      <c r="B1252" s="232" t="str">
        <f>IF(LEN(A1252)=0,"",INDEX('Smelter Reference List'!$A:$A,MATCH($A1252,'Smelter Reference List'!$E:$E,0)))</f>
        <v/>
      </c>
      <c r="C1252" s="297" t="str">
        <f>IF(LEN(A1252)=0,"",INDEX('Smelter Reference List'!$C:$C,MATCH($A1252,'Smelter Reference List'!$E:$E,0)))</f>
        <v/>
      </c>
      <c r="D1252" s="161" t="str">
        <f ca="1">IF(ISERROR($S1252),"",OFFSET('Smelter Reference List'!$C$4,$S1252-4,0)&amp;"")</f>
        <v/>
      </c>
      <c r="E1252" s="161" t="str">
        <f ca="1">IF(ISERROR($S1252),"",OFFSET('Smelter Reference List'!$D$4,$S1252-4,0)&amp;"")</f>
        <v/>
      </c>
      <c r="F1252" s="161" t="str">
        <f ca="1">IF(ISERROR($S1252),"",OFFSET('Smelter Reference List'!$E$4,$S1252-4,0))</f>
        <v/>
      </c>
      <c r="G1252" s="161" t="str">
        <f ca="1">IF(C1252=$U$4,"Enter smelter details", IF(ISERROR($S1252),"",OFFSET('Smelter Reference List'!$F$4,$S1252-4,0)))</f>
        <v/>
      </c>
      <c r="H1252" s="247" t="str">
        <f ca="1">IF(ISERROR($S1252),"",OFFSET('Smelter Reference List'!$G$4,$S1252-4,0))</f>
        <v/>
      </c>
      <c r="I1252" s="248" t="str">
        <f ca="1">IF(ISERROR($S1252),"",OFFSET('Smelter Reference List'!$H$4,$S1252-4,0))</f>
        <v/>
      </c>
      <c r="J1252" s="248" t="str">
        <f ca="1">IF(ISERROR($S1252),"",OFFSET('Smelter Reference List'!$I$4,$S1252-4,0))</f>
        <v/>
      </c>
      <c r="K1252" s="245"/>
      <c r="L1252" s="245"/>
      <c r="M1252" s="245"/>
      <c r="N1252" s="245"/>
      <c r="O1252" s="245"/>
      <c r="P1252" s="245"/>
      <c r="Q1252" s="246"/>
      <c r="R1252" s="233"/>
      <c r="S1252" s="234" t="e">
        <f>IF(C1252="",NA(),MATCH($B1252&amp;$C1252,'Smelter Reference List'!$J:$J,0))</f>
        <v>#N/A</v>
      </c>
      <c r="T1252" s="235"/>
      <c r="U1252" s="235">
        <f t="shared" ca="1" si="38"/>
        <v>0</v>
      </c>
      <c r="V1252" s="235"/>
      <c r="W1252" s="235"/>
      <c r="Y1252" s="228" t="str">
        <f t="shared" si="39"/>
        <v/>
      </c>
    </row>
    <row r="1253" spans="1:25" s="228" customFormat="1" ht="20.399999999999999">
      <c r="A1253" s="257"/>
      <c r="B1253" s="232" t="str">
        <f>IF(LEN(A1253)=0,"",INDEX('Smelter Reference List'!$A:$A,MATCH($A1253,'Smelter Reference List'!$E:$E,0)))</f>
        <v/>
      </c>
      <c r="C1253" s="297" t="str">
        <f>IF(LEN(A1253)=0,"",INDEX('Smelter Reference List'!$C:$C,MATCH($A1253,'Smelter Reference List'!$E:$E,0)))</f>
        <v/>
      </c>
      <c r="D1253" s="161" t="str">
        <f ca="1">IF(ISERROR($S1253),"",OFFSET('Smelter Reference List'!$C$4,$S1253-4,0)&amp;"")</f>
        <v/>
      </c>
      <c r="E1253" s="161" t="str">
        <f ca="1">IF(ISERROR($S1253),"",OFFSET('Smelter Reference List'!$D$4,$S1253-4,0)&amp;"")</f>
        <v/>
      </c>
      <c r="F1253" s="161" t="str">
        <f ca="1">IF(ISERROR($S1253),"",OFFSET('Smelter Reference List'!$E$4,$S1253-4,0))</f>
        <v/>
      </c>
      <c r="G1253" s="161" t="str">
        <f ca="1">IF(C1253=$U$4,"Enter smelter details", IF(ISERROR($S1253),"",OFFSET('Smelter Reference List'!$F$4,$S1253-4,0)))</f>
        <v/>
      </c>
      <c r="H1253" s="247" t="str">
        <f ca="1">IF(ISERROR($S1253),"",OFFSET('Smelter Reference List'!$G$4,$S1253-4,0))</f>
        <v/>
      </c>
      <c r="I1253" s="248" t="str">
        <f ca="1">IF(ISERROR($S1253),"",OFFSET('Smelter Reference List'!$H$4,$S1253-4,0))</f>
        <v/>
      </c>
      <c r="J1253" s="248" t="str">
        <f ca="1">IF(ISERROR($S1253),"",OFFSET('Smelter Reference List'!$I$4,$S1253-4,0))</f>
        <v/>
      </c>
      <c r="K1253" s="245"/>
      <c r="L1253" s="245"/>
      <c r="M1253" s="245"/>
      <c r="N1253" s="245"/>
      <c r="O1253" s="245"/>
      <c r="P1253" s="245"/>
      <c r="Q1253" s="246"/>
      <c r="R1253" s="233"/>
      <c r="S1253" s="234" t="e">
        <f>IF(C1253="",NA(),MATCH($B1253&amp;$C1253,'Smelter Reference List'!$J:$J,0))</f>
        <v>#N/A</v>
      </c>
      <c r="T1253" s="235"/>
      <c r="U1253" s="235">
        <f t="shared" ca="1" si="38"/>
        <v>0</v>
      </c>
      <c r="V1253" s="235"/>
      <c r="W1253" s="235"/>
      <c r="Y1253" s="228" t="str">
        <f t="shared" si="39"/>
        <v/>
      </c>
    </row>
    <row r="1254" spans="1:25" s="228" customFormat="1" ht="20.399999999999999">
      <c r="A1254" s="257"/>
      <c r="B1254" s="232" t="str">
        <f>IF(LEN(A1254)=0,"",INDEX('Smelter Reference List'!$A:$A,MATCH($A1254,'Smelter Reference List'!$E:$E,0)))</f>
        <v/>
      </c>
      <c r="C1254" s="297" t="str">
        <f>IF(LEN(A1254)=0,"",INDEX('Smelter Reference List'!$C:$C,MATCH($A1254,'Smelter Reference List'!$E:$E,0)))</f>
        <v/>
      </c>
      <c r="D1254" s="161" t="str">
        <f ca="1">IF(ISERROR($S1254),"",OFFSET('Smelter Reference List'!$C$4,$S1254-4,0)&amp;"")</f>
        <v/>
      </c>
      <c r="E1254" s="161" t="str">
        <f ca="1">IF(ISERROR($S1254),"",OFFSET('Smelter Reference List'!$D$4,$S1254-4,0)&amp;"")</f>
        <v/>
      </c>
      <c r="F1254" s="161" t="str">
        <f ca="1">IF(ISERROR($S1254),"",OFFSET('Smelter Reference List'!$E$4,$S1254-4,0))</f>
        <v/>
      </c>
      <c r="G1254" s="161" t="str">
        <f ca="1">IF(C1254=$U$4,"Enter smelter details", IF(ISERROR($S1254),"",OFFSET('Smelter Reference List'!$F$4,$S1254-4,0)))</f>
        <v/>
      </c>
      <c r="H1254" s="247" t="str">
        <f ca="1">IF(ISERROR($S1254),"",OFFSET('Smelter Reference List'!$G$4,$S1254-4,0))</f>
        <v/>
      </c>
      <c r="I1254" s="248" t="str">
        <f ca="1">IF(ISERROR($S1254),"",OFFSET('Smelter Reference List'!$H$4,$S1254-4,0))</f>
        <v/>
      </c>
      <c r="J1254" s="248" t="str">
        <f ca="1">IF(ISERROR($S1254),"",OFFSET('Smelter Reference List'!$I$4,$S1254-4,0))</f>
        <v/>
      </c>
      <c r="K1254" s="245"/>
      <c r="L1254" s="245"/>
      <c r="M1254" s="245"/>
      <c r="N1254" s="245"/>
      <c r="O1254" s="245"/>
      <c r="P1254" s="245"/>
      <c r="Q1254" s="246"/>
      <c r="R1254" s="233"/>
      <c r="S1254" s="234" t="e">
        <f>IF(C1254="",NA(),MATCH($B1254&amp;$C1254,'Smelter Reference List'!$J:$J,0))</f>
        <v>#N/A</v>
      </c>
      <c r="T1254" s="235"/>
      <c r="U1254" s="235">
        <f t="shared" ca="1" si="38"/>
        <v>0</v>
      </c>
      <c r="V1254" s="235"/>
      <c r="W1254" s="235"/>
      <c r="Y1254" s="228" t="str">
        <f t="shared" si="39"/>
        <v/>
      </c>
    </row>
    <row r="1255" spans="1:25" s="228" customFormat="1" ht="20.399999999999999">
      <c r="A1255" s="257"/>
      <c r="B1255" s="232" t="str">
        <f>IF(LEN(A1255)=0,"",INDEX('Smelter Reference List'!$A:$A,MATCH($A1255,'Smelter Reference List'!$E:$E,0)))</f>
        <v/>
      </c>
      <c r="C1255" s="297" t="str">
        <f>IF(LEN(A1255)=0,"",INDEX('Smelter Reference List'!$C:$C,MATCH($A1255,'Smelter Reference List'!$E:$E,0)))</f>
        <v/>
      </c>
      <c r="D1255" s="161" t="str">
        <f ca="1">IF(ISERROR($S1255),"",OFFSET('Smelter Reference List'!$C$4,$S1255-4,0)&amp;"")</f>
        <v/>
      </c>
      <c r="E1255" s="161" t="str">
        <f ca="1">IF(ISERROR($S1255),"",OFFSET('Smelter Reference List'!$D$4,$S1255-4,0)&amp;"")</f>
        <v/>
      </c>
      <c r="F1255" s="161" t="str">
        <f ca="1">IF(ISERROR($S1255),"",OFFSET('Smelter Reference List'!$E$4,$S1255-4,0))</f>
        <v/>
      </c>
      <c r="G1255" s="161" t="str">
        <f ca="1">IF(C1255=$U$4,"Enter smelter details", IF(ISERROR($S1255),"",OFFSET('Smelter Reference List'!$F$4,$S1255-4,0)))</f>
        <v/>
      </c>
      <c r="H1255" s="247" t="str">
        <f ca="1">IF(ISERROR($S1255),"",OFFSET('Smelter Reference List'!$G$4,$S1255-4,0))</f>
        <v/>
      </c>
      <c r="I1255" s="248" t="str">
        <f ca="1">IF(ISERROR($S1255),"",OFFSET('Smelter Reference List'!$H$4,$S1255-4,0))</f>
        <v/>
      </c>
      <c r="J1255" s="248" t="str">
        <f ca="1">IF(ISERROR($S1255),"",OFFSET('Smelter Reference List'!$I$4,$S1255-4,0))</f>
        <v/>
      </c>
      <c r="K1255" s="245"/>
      <c r="L1255" s="245"/>
      <c r="M1255" s="245"/>
      <c r="N1255" s="245"/>
      <c r="O1255" s="245"/>
      <c r="P1255" s="245"/>
      <c r="Q1255" s="246"/>
      <c r="R1255" s="233"/>
      <c r="S1255" s="234" t="e">
        <f>IF(C1255="",NA(),MATCH($B1255&amp;$C1255,'Smelter Reference List'!$J:$J,0))</f>
        <v>#N/A</v>
      </c>
      <c r="T1255" s="235"/>
      <c r="U1255" s="235">
        <f t="shared" ca="1" si="38"/>
        <v>0</v>
      </c>
      <c r="V1255" s="235"/>
      <c r="W1255" s="235"/>
      <c r="Y1255" s="228" t="str">
        <f t="shared" si="39"/>
        <v/>
      </c>
    </row>
    <row r="1256" spans="1:25" s="228" customFormat="1" ht="20.399999999999999">
      <c r="A1256" s="257"/>
      <c r="B1256" s="232" t="str">
        <f>IF(LEN(A1256)=0,"",INDEX('Smelter Reference List'!$A:$A,MATCH($A1256,'Smelter Reference List'!$E:$E,0)))</f>
        <v/>
      </c>
      <c r="C1256" s="297" t="str">
        <f>IF(LEN(A1256)=0,"",INDEX('Smelter Reference List'!$C:$C,MATCH($A1256,'Smelter Reference List'!$E:$E,0)))</f>
        <v/>
      </c>
      <c r="D1256" s="161" t="str">
        <f ca="1">IF(ISERROR($S1256),"",OFFSET('Smelter Reference List'!$C$4,$S1256-4,0)&amp;"")</f>
        <v/>
      </c>
      <c r="E1256" s="161" t="str">
        <f ca="1">IF(ISERROR($S1256),"",OFFSET('Smelter Reference List'!$D$4,$S1256-4,0)&amp;"")</f>
        <v/>
      </c>
      <c r="F1256" s="161" t="str">
        <f ca="1">IF(ISERROR($S1256),"",OFFSET('Smelter Reference List'!$E$4,$S1256-4,0))</f>
        <v/>
      </c>
      <c r="G1256" s="161" t="str">
        <f ca="1">IF(C1256=$U$4,"Enter smelter details", IF(ISERROR($S1256),"",OFFSET('Smelter Reference List'!$F$4,$S1256-4,0)))</f>
        <v/>
      </c>
      <c r="H1256" s="247" t="str">
        <f ca="1">IF(ISERROR($S1256),"",OFFSET('Smelter Reference List'!$G$4,$S1256-4,0))</f>
        <v/>
      </c>
      <c r="I1256" s="248" t="str">
        <f ca="1">IF(ISERROR($S1256),"",OFFSET('Smelter Reference List'!$H$4,$S1256-4,0))</f>
        <v/>
      </c>
      <c r="J1256" s="248" t="str">
        <f ca="1">IF(ISERROR($S1256),"",OFFSET('Smelter Reference List'!$I$4,$S1256-4,0))</f>
        <v/>
      </c>
      <c r="K1256" s="245"/>
      <c r="L1256" s="245"/>
      <c r="M1256" s="245"/>
      <c r="N1256" s="245"/>
      <c r="O1256" s="245"/>
      <c r="P1256" s="245"/>
      <c r="Q1256" s="246"/>
      <c r="R1256" s="233"/>
      <c r="S1256" s="234" t="e">
        <f>IF(C1256="",NA(),MATCH($B1256&amp;$C1256,'Smelter Reference List'!$J:$J,0))</f>
        <v>#N/A</v>
      </c>
      <c r="T1256" s="235"/>
      <c r="U1256" s="235">
        <f t="shared" ca="1" si="38"/>
        <v>0</v>
      </c>
      <c r="V1256" s="235"/>
      <c r="W1256" s="235"/>
      <c r="Y1256" s="228" t="str">
        <f t="shared" si="39"/>
        <v/>
      </c>
    </row>
    <row r="1257" spans="1:25" s="228" customFormat="1" ht="20.399999999999999">
      <c r="A1257" s="257"/>
      <c r="B1257" s="232" t="str">
        <f>IF(LEN(A1257)=0,"",INDEX('Smelter Reference List'!$A:$A,MATCH($A1257,'Smelter Reference List'!$E:$E,0)))</f>
        <v/>
      </c>
      <c r="C1257" s="297" t="str">
        <f>IF(LEN(A1257)=0,"",INDEX('Smelter Reference List'!$C:$C,MATCH($A1257,'Smelter Reference List'!$E:$E,0)))</f>
        <v/>
      </c>
      <c r="D1257" s="161" t="str">
        <f ca="1">IF(ISERROR($S1257),"",OFFSET('Smelter Reference List'!$C$4,$S1257-4,0)&amp;"")</f>
        <v/>
      </c>
      <c r="E1257" s="161" t="str">
        <f ca="1">IF(ISERROR($S1257),"",OFFSET('Smelter Reference List'!$D$4,$S1257-4,0)&amp;"")</f>
        <v/>
      </c>
      <c r="F1257" s="161" t="str">
        <f ca="1">IF(ISERROR($S1257),"",OFFSET('Smelter Reference List'!$E$4,$S1257-4,0))</f>
        <v/>
      </c>
      <c r="G1257" s="161" t="str">
        <f ca="1">IF(C1257=$U$4,"Enter smelter details", IF(ISERROR($S1257),"",OFFSET('Smelter Reference List'!$F$4,$S1257-4,0)))</f>
        <v/>
      </c>
      <c r="H1257" s="247" t="str">
        <f ca="1">IF(ISERROR($S1257),"",OFFSET('Smelter Reference List'!$G$4,$S1257-4,0))</f>
        <v/>
      </c>
      <c r="I1257" s="248" t="str">
        <f ca="1">IF(ISERROR($S1257),"",OFFSET('Smelter Reference List'!$H$4,$S1257-4,0))</f>
        <v/>
      </c>
      <c r="J1257" s="248" t="str">
        <f ca="1">IF(ISERROR($S1257),"",OFFSET('Smelter Reference List'!$I$4,$S1257-4,0))</f>
        <v/>
      </c>
      <c r="K1257" s="245"/>
      <c r="L1257" s="245"/>
      <c r="M1257" s="245"/>
      <c r="N1257" s="245"/>
      <c r="O1257" s="245"/>
      <c r="P1257" s="245"/>
      <c r="Q1257" s="246"/>
      <c r="R1257" s="233"/>
      <c r="S1257" s="234" t="e">
        <f>IF(C1257="",NA(),MATCH($B1257&amp;$C1257,'Smelter Reference List'!$J:$J,0))</f>
        <v>#N/A</v>
      </c>
      <c r="T1257" s="235"/>
      <c r="U1257" s="235">
        <f t="shared" ca="1" si="38"/>
        <v>0</v>
      </c>
      <c r="V1257" s="235"/>
      <c r="W1257" s="235"/>
      <c r="Y1257" s="228" t="str">
        <f t="shared" si="39"/>
        <v/>
      </c>
    </row>
    <row r="1258" spans="1:25" s="228" customFormat="1" ht="20.399999999999999">
      <c r="A1258" s="257"/>
      <c r="B1258" s="232" t="str">
        <f>IF(LEN(A1258)=0,"",INDEX('Smelter Reference List'!$A:$A,MATCH($A1258,'Smelter Reference List'!$E:$E,0)))</f>
        <v/>
      </c>
      <c r="C1258" s="297" t="str">
        <f>IF(LEN(A1258)=0,"",INDEX('Smelter Reference List'!$C:$C,MATCH($A1258,'Smelter Reference List'!$E:$E,0)))</f>
        <v/>
      </c>
      <c r="D1258" s="161" t="str">
        <f ca="1">IF(ISERROR($S1258),"",OFFSET('Smelter Reference List'!$C$4,$S1258-4,0)&amp;"")</f>
        <v/>
      </c>
      <c r="E1258" s="161" t="str">
        <f ca="1">IF(ISERROR($S1258),"",OFFSET('Smelter Reference List'!$D$4,$S1258-4,0)&amp;"")</f>
        <v/>
      </c>
      <c r="F1258" s="161" t="str">
        <f ca="1">IF(ISERROR($S1258),"",OFFSET('Smelter Reference List'!$E$4,$S1258-4,0))</f>
        <v/>
      </c>
      <c r="G1258" s="161" t="str">
        <f ca="1">IF(C1258=$U$4,"Enter smelter details", IF(ISERROR($S1258),"",OFFSET('Smelter Reference List'!$F$4,$S1258-4,0)))</f>
        <v/>
      </c>
      <c r="H1258" s="247" t="str">
        <f ca="1">IF(ISERROR($S1258),"",OFFSET('Smelter Reference List'!$G$4,$S1258-4,0))</f>
        <v/>
      </c>
      <c r="I1258" s="248" t="str">
        <f ca="1">IF(ISERROR($S1258),"",OFFSET('Smelter Reference List'!$H$4,$S1258-4,0))</f>
        <v/>
      </c>
      <c r="J1258" s="248" t="str">
        <f ca="1">IF(ISERROR($S1258),"",OFFSET('Smelter Reference List'!$I$4,$S1258-4,0))</f>
        <v/>
      </c>
      <c r="K1258" s="245"/>
      <c r="L1258" s="245"/>
      <c r="M1258" s="245"/>
      <c r="N1258" s="245"/>
      <c r="O1258" s="245"/>
      <c r="P1258" s="245"/>
      <c r="Q1258" s="246"/>
      <c r="R1258" s="233"/>
      <c r="S1258" s="234" t="e">
        <f>IF(C1258="",NA(),MATCH($B1258&amp;$C1258,'Smelter Reference List'!$J:$J,0))</f>
        <v>#N/A</v>
      </c>
      <c r="T1258" s="235"/>
      <c r="U1258" s="235">
        <f t="shared" ca="1" si="38"/>
        <v>0</v>
      </c>
      <c r="V1258" s="235"/>
      <c r="W1258" s="235"/>
      <c r="Y1258" s="228" t="str">
        <f t="shared" si="39"/>
        <v/>
      </c>
    </row>
    <row r="1259" spans="1:25" s="228" customFormat="1" ht="20.399999999999999">
      <c r="A1259" s="257"/>
      <c r="B1259" s="232" t="str">
        <f>IF(LEN(A1259)=0,"",INDEX('Smelter Reference List'!$A:$A,MATCH($A1259,'Smelter Reference List'!$E:$E,0)))</f>
        <v/>
      </c>
      <c r="C1259" s="297" t="str">
        <f>IF(LEN(A1259)=0,"",INDEX('Smelter Reference List'!$C:$C,MATCH($A1259,'Smelter Reference List'!$E:$E,0)))</f>
        <v/>
      </c>
      <c r="D1259" s="161" t="str">
        <f ca="1">IF(ISERROR($S1259),"",OFFSET('Smelter Reference List'!$C$4,$S1259-4,0)&amp;"")</f>
        <v/>
      </c>
      <c r="E1259" s="161" t="str">
        <f ca="1">IF(ISERROR($S1259),"",OFFSET('Smelter Reference List'!$D$4,$S1259-4,0)&amp;"")</f>
        <v/>
      </c>
      <c r="F1259" s="161" t="str">
        <f ca="1">IF(ISERROR($S1259),"",OFFSET('Smelter Reference List'!$E$4,$S1259-4,0))</f>
        <v/>
      </c>
      <c r="G1259" s="161" t="str">
        <f ca="1">IF(C1259=$U$4,"Enter smelter details", IF(ISERROR($S1259),"",OFFSET('Smelter Reference List'!$F$4,$S1259-4,0)))</f>
        <v/>
      </c>
      <c r="H1259" s="247" t="str">
        <f ca="1">IF(ISERROR($S1259),"",OFFSET('Smelter Reference List'!$G$4,$S1259-4,0))</f>
        <v/>
      </c>
      <c r="I1259" s="248" t="str">
        <f ca="1">IF(ISERROR($S1259),"",OFFSET('Smelter Reference List'!$H$4,$S1259-4,0))</f>
        <v/>
      </c>
      <c r="J1259" s="248" t="str">
        <f ca="1">IF(ISERROR($S1259),"",OFFSET('Smelter Reference List'!$I$4,$S1259-4,0))</f>
        <v/>
      </c>
      <c r="K1259" s="245"/>
      <c r="L1259" s="245"/>
      <c r="M1259" s="245"/>
      <c r="N1259" s="245"/>
      <c r="O1259" s="245"/>
      <c r="P1259" s="245"/>
      <c r="Q1259" s="246"/>
      <c r="R1259" s="233"/>
      <c r="S1259" s="234" t="e">
        <f>IF(C1259="",NA(),MATCH($B1259&amp;$C1259,'Smelter Reference List'!$J:$J,0))</f>
        <v>#N/A</v>
      </c>
      <c r="T1259" s="235"/>
      <c r="U1259" s="235">
        <f t="shared" ca="1" si="38"/>
        <v>0</v>
      </c>
      <c r="V1259" s="235"/>
      <c r="W1259" s="235"/>
      <c r="Y1259" s="228" t="str">
        <f t="shared" si="39"/>
        <v/>
      </c>
    </row>
    <row r="1260" spans="1:25" s="228" customFormat="1" ht="20.399999999999999">
      <c r="A1260" s="257"/>
      <c r="B1260" s="232" t="str">
        <f>IF(LEN(A1260)=0,"",INDEX('Smelter Reference List'!$A:$A,MATCH($A1260,'Smelter Reference List'!$E:$E,0)))</f>
        <v/>
      </c>
      <c r="C1260" s="297" t="str">
        <f>IF(LEN(A1260)=0,"",INDEX('Smelter Reference List'!$C:$C,MATCH($A1260,'Smelter Reference List'!$E:$E,0)))</f>
        <v/>
      </c>
      <c r="D1260" s="161" t="str">
        <f ca="1">IF(ISERROR($S1260),"",OFFSET('Smelter Reference List'!$C$4,$S1260-4,0)&amp;"")</f>
        <v/>
      </c>
      <c r="E1260" s="161" t="str">
        <f ca="1">IF(ISERROR($S1260),"",OFFSET('Smelter Reference List'!$D$4,$S1260-4,0)&amp;"")</f>
        <v/>
      </c>
      <c r="F1260" s="161" t="str">
        <f ca="1">IF(ISERROR($S1260),"",OFFSET('Smelter Reference List'!$E$4,$S1260-4,0))</f>
        <v/>
      </c>
      <c r="G1260" s="161" t="str">
        <f ca="1">IF(C1260=$U$4,"Enter smelter details", IF(ISERROR($S1260),"",OFFSET('Smelter Reference List'!$F$4,$S1260-4,0)))</f>
        <v/>
      </c>
      <c r="H1260" s="247" t="str">
        <f ca="1">IF(ISERROR($S1260),"",OFFSET('Smelter Reference List'!$G$4,$S1260-4,0))</f>
        <v/>
      </c>
      <c r="I1260" s="248" t="str">
        <f ca="1">IF(ISERROR($S1260),"",OFFSET('Smelter Reference List'!$H$4,$S1260-4,0))</f>
        <v/>
      </c>
      <c r="J1260" s="248" t="str">
        <f ca="1">IF(ISERROR($S1260),"",OFFSET('Smelter Reference List'!$I$4,$S1260-4,0))</f>
        <v/>
      </c>
      <c r="K1260" s="245"/>
      <c r="L1260" s="245"/>
      <c r="M1260" s="245"/>
      <c r="N1260" s="245"/>
      <c r="O1260" s="245"/>
      <c r="P1260" s="245"/>
      <c r="Q1260" s="246"/>
      <c r="R1260" s="233"/>
      <c r="S1260" s="234" t="e">
        <f>IF(C1260="",NA(),MATCH($B1260&amp;$C1260,'Smelter Reference List'!$J:$J,0))</f>
        <v>#N/A</v>
      </c>
      <c r="T1260" s="235"/>
      <c r="U1260" s="235">
        <f t="shared" ca="1" si="38"/>
        <v>0</v>
      </c>
      <c r="V1260" s="235"/>
      <c r="W1260" s="235"/>
      <c r="Y1260" s="228" t="str">
        <f t="shared" si="39"/>
        <v/>
      </c>
    </row>
    <row r="1261" spans="1:25" s="228" customFormat="1" ht="20.399999999999999">
      <c r="A1261" s="257"/>
      <c r="B1261" s="232" t="str">
        <f>IF(LEN(A1261)=0,"",INDEX('Smelter Reference List'!$A:$A,MATCH($A1261,'Smelter Reference List'!$E:$E,0)))</f>
        <v/>
      </c>
      <c r="C1261" s="297" t="str">
        <f>IF(LEN(A1261)=0,"",INDEX('Smelter Reference List'!$C:$C,MATCH($A1261,'Smelter Reference List'!$E:$E,0)))</f>
        <v/>
      </c>
      <c r="D1261" s="161" t="str">
        <f ca="1">IF(ISERROR($S1261),"",OFFSET('Smelter Reference List'!$C$4,$S1261-4,0)&amp;"")</f>
        <v/>
      </c>
      <c r="E1261" s="161" t="str">
        <f ca="1">IF(ISERROR($S1261),"",OFFSET('Smelter Reference List'!$D$4,$S1261-4,0)&amp;"")</f>
        <v/>
      </c>
      <c r="F1261" s="161" t="str">
        <f ca="1">IF(ISERROR($S1261),"",OFFSET('Smelter Reference List'!$E$4,$S1261-4,0))</f>
        <v/>
      </c>
      <c r="G1261" s="161" t="str">
        <f ca="1">IF(C1261=$U$4,"Enter smelter details", IF(ISERROR($S1261),"",OFFSET('Smelter Reference List'!$F$4,$S1261-4,0)))</f>
        <v/>
      </c>
      <c r="H1261" s="247" t="str">
        <f ca="1">IF(ISERROR($S1261),"",OFFSET('Smelter Reference List'!$G$4,$S1261-4,0))</f>
        <v/>
      </c>
      <c r="I1261" s="248" t="str">
        <f ca="1">IF(ISERROR($S1261),"",OFFSET('Smelter Reference List'!$H$4,$S1261-4,0))</f>
        <v/>
      </c>
      <c r="J1261" s="248" t="str">
        <f ca="1">IF(ISERROR($S1261),"",OFFSET('Smelter Reference List'!$I$4,$S1261-4,0))</f>
        <v/>
      </c>
      <c r="K1261" s="245"/>
      <c r="L1261" s="245"/>
      <c r="M1261" s="245"/>
      <c r="N1261" s="245"/>
      <c r="O1261" s="245"/>
      <c r="P1261" s="245"/>
      <c r="Q1261" s="246"/>
      <c r="R1261" s="233"/>
      <c r="S1261" s="234" t="e">
        <f>IF(C1261="",NA(),MATCH($B1261&amp;$C1261,'Smelter Reference List'!$J:$J,0))</f>
        <v>#N/A</v>
      </c>
      <c r="T1261" s="235"/>
      <c r="U1261" s="235">
        <f t="shared" ca="1" si="38"/>
        <v>0</v>
      </c>
      <c r="V1261" s="235"/>
      <c r="W1261" s="235"/>
      <c r="Y1261" s="228" t="str">
        <f t="shared" si="39"/>
        <v/>
      </c>
    </row>
    <row r="1262" spans="1:25" s="228" customFormat="1" ht="20.399999999999999">
      <c r="A1262" s="257"/>
      <c r="B1262" s="232" t="str">
        <f>IF(LEN(A1262)=0,"",INDEX('Smelter Reference List'!$A:$A,MATCH($A1262,'Smelter Reference List'!$E:$E,0)))</f>
        <v/>
      </c>
      <c r="C1262" s="297" t="str">
        <f>IF(LEN(A1262)=0,"",INDEX('Smelter Reference List'!$C:$C,MATCH($A1262,'Smelter Reference List'!$E:$E,0)))</f>
        <v/>
      </c>
      <c r="D1262" s="161" t="str">
        <f ca="1">IF(ISERROR($S1262),"",OFFSET('Smelter Reference List'!$C$4,$S1262-4,0)&amp;"")</f>
        <v/>
      </c>
      <c r="E1262" s="161" t="str">
        <f ca="1">IF(ISERROR($S1262),"",OFFSET('Smelter Reference List'!$D$4,$S1262-4,0)&amp;"")</f>
        <v/>
      </c>
      <c r="F1262" s="161" t="str">
        <f ca="1">IF(ISERROR($S1262),"",OFFSET('Smelter Reference List'!$E$4,$S1262-4,0))</f>
        <v/>
      </c>
      <c r="G1262" s="161" t="str">
        <f ca="1">IF(C1262=$U$4,"Enter smelter details", IF(ISERROR($S1262),"",OFFSET('Smelter Reference List'!$F$4,$S1262-4,0)))</f>
        <v/>
      </c>
      <c r="H1262" s="247" t="str">
        <f ca="1">IF(ISERROR($S1262),"",OFFSET('Smelter Reference List'!$G$4,$S1262-4,0))</f>
        <v/>
      </c>
      <c r="I1262" s="248" t="str">
        <f ca="1">IF(ISERROR($S1262),"",OFFSET('Smelter Reference List'!$H$4,$S1262-4,0))</f>
        <v/>
      </c>
      <c r="J1262" s="248" t="str">
        <f ca="1">IF(ISERROR($S1262),"",OFFSET('Smelter Reference List'!$I$4,$S1262-4,0))</f>
        <v/>
      </c>
      <c r="K1262" s="245"/>
      <c r="L1262" s="245"/>
      <c r="M1262" s="245"/>
      <c r="N1262" s="245"/>
      <c r="O1262" s="245"/>
      <c r="P1262" s="245"/>
      <c r="Q1262" s="246"/>
      <c r="R1262" s="233"/>
      <c r="S1262" s="234" t="e">
        <f>IF(C1262="",NA(),MATCH($B1262&amp;$C1262,'Smelter Reference List'!$J:$J,0))</f>
        <v>#N/A</v>
      </c>
      <c r="T1262" s="235"/>
      <c r="U1262" s="235">
        <f t="shared" ca="1" si="38"/>
        <v>0</v>
      </c>
      <c r="V1262" s="235"/>
      <c r="W1262" s="235"/>
      <c r="Y1262" s="228" t="str">
        <f t="shared" si="39"/>
        <v/>
      </c>
    </row>
    <row r="1263" spans="1:25" s="228" customFormat="1" ht="20.399999999999999">
      <c r="A1263" s="257"/>
      <c r="B1263" s="232" t="str">
        <f>IF(LEN(A1263)=0,"",INDEX('Smelter Reference List'!$A:$A,MATCH($A1263,'Smelter Reference List'!$E:$E,0)))</f>
        <v/>
      </c>
      <c r="C1263" s="297" t="str">
        <f>IF(LEN(A1263)=0,"",INDEX('Smelter Reference List'!$C:$C,MATCH($A1263,'Smelter Reference List'!$E:$E,0)))</f>
        <v/>
      </c>
      <c r="D1263" s="161" t="str">
        <f ca="1">IF(ISERROR($S1263),"",OFFSET('Smelter Reference List'!$C$4,$S1263-4,0)&amp;"")</f>
        <v/>
      </c>
      <c r="E1263" s="161" t="str">
        <f ca="1">IF(ISERROR($S1263),"",OFFSET('Smelter Reference List'!$D$4,$S1263-4,0)&amp;"")</f>
        <v/>
      </c>
      <c r="F1263" s="161" t="str">
        <f ca="1">IF(ISERROR($S1263),"",OFFSET('Smelter Reference List'!$E$4,$S1263-4,0))</f>
        <v/>
      </c>
      <c r="G1263" s="161" t="str">
        <f ca="1">IF(C1263=$U$4,"Enter smelter details", IF(ISERROR($S1263),"",OFFSET('Smelter Reference List'!$F$4,$S1263-4,0)))</f>
        <v/>
      </c>
      <c r="H1263" s="247" t="str">
        <f ca="1">IF(ISERROR($S1263),"",OFFSET('Smelter Reference List'!$G$4,$S1263-4,0))</f>
        <v/>
      </c>
      <c r="I1263" s="248" t="str">
        <f ca="1">IF(ISERROR($S1263),"",OFFSET('Smelter Reference List'!$H$4,$S1263-4,0))</f>
        <v/>
      </c>
      <c r="J1263" s="248" t="str">
        <f ca="1">IF(ISERROR($S1263),"",OFFSET('Smelter Reference List'!$I$4,$S1263-4,0))</f>
        <v/>
      </c>
      <c r="K1263" s="245"/>
      <c r="L1263" s="245"/>
      <c r="M1263" s="245"/>
      <c r="N1263" s="245"/>
      <c r="O1263" s="245"/>
      <c r="P1263" s="245"/>
      <c r="Q1263" s="246"/>
      <c r="R1263" s="233"/>
      <c r="S1263" s="234" t="e">
        <f>IF(C1263="",NA(),MATCH($B1263&amp;$C1263,'Smelter Reference List'!$J:$J,0))</f>
        <v>#N/A</v>
      </c>
      <c r="T1263" s="235"/>
      <c r="U1263" s="235">
        <f t="shared" ca="1" si="38"/>
        <v>0</v>
      </c>
      <c r="V1263" s="235"/>
      <c r="W1263" s="235"/>
      <c r="Y1263" s="228" t="str">
        <f t="shared" si="39"/>
        <v/>
      </c>
    </row>
    <row r="1264" spans="1:25" s="228" customFormat="1" ht="20.399999999999999">
      <c r="A1264" s="257"/>
      <c r="B1264" s="232" t="str">
        <f>IF(LEN(A1264)=0,"",INDEX('Smelter Reference List'!$A:$A,MATCH($A1264,'Smelter Reference List'!$E:$E,0)))</f>
        <v/>
      </c>
      <c r="C1264" s="297" t="str">
        <f>IF(LEN(A1264)=0,"",INDEX('Smelter Reference List'!$C:$C,MATCH($A1264,'Smelter Reference List'!$E:$E,0)))</f>
        <v/>
      </c>
      <c r="D1264" s="161" t="str">
        <f ca="1">IF(ISERROR($S1264),"",OFFSET('Smelter Reference List'!$C$4,$S1264-4,0)&amp;"")</f>
        <v/>
      </c>
      <c r="E1264" s="161" t="str">
        <f ca="1">IF(ISERROR($S1264),"",OFFSET('Smelter Reference List'!$D$4,$S1264-4,0)&amp;"")</f>
        <v/>
      </c>
      <c r="F1264" s="161" t="str">
        <f ca="1">IF(ISERROR($S1264),"",OFFSET('Smelter Reference List'!$E$4,$S1264-4,0))</f>
        <v/>
      </c>
      <c r="G1264" s="161" t="str">
        <f ca="1">IF(C1264=$U$4,"Enter smelter details", IF(ISERROR($S1264),"",OFFSET('Smelter Reference List'!$F$4,$S1264-4,0)))</f>
        <v/>
      </c>
      <c r="H1264" s="247" t="str">
        <f ca="1">IF(ISERROR($S1264),"",OFFSET('Smelter Reference List'!$G$4,$S1264-4,0))</f>
        <v/>
      </c>
      <c r="I1264" s="248" t="str">
        <f ca="1">IF(ISERROR($S1264),"",OFFSET('Smelter Reference List'!$H$4,$S1264-4,0))</f>
        <v/>
      </c>
      <c r="J1264" s="248" t="str">
        <f ca="1">IF(ISERROR($S1264),"",OFFSET('Smelter Reference List'!$I$4,$S1264-4,0))</f>
        <v/>
      </c>
      <c r="K1264" s="245"/>
      <c r="L1264" s="245"/>
      <c r="M1264" s="245"/>
      <c r="N1264" s="245"/>
      <c r="O1264" s="245"/>
      <c r="P1264" s="245"/>
      <c r="Q1264" s="246"/>
      <c r="R1264" s="233"/>
      <c r="S1264" s="234" t="e">
        <f>IF(C1264="",NA(),MATCH($B1264&amp;$C1264,'Smelter Reference List'!$J:$J,0))</f>
        <v>#N/A</v>
      </c>
      <c r="T1264" s="235"/>
      <c r="U1264" s="235">
        <f t="shared" ca="1" si="38"/>
        <v>0</v>
      </c>
      <c r="V1264" s="235"/>
      <c r="W1264" s="235"/>
      <c r="Y1264" s="228" t="str">
        <f t="shared" si="39"/>
        <v/>
      </c>
    </row>
    <row r="1265" spans="1:25" s="228" customFormat="1" ht="20.399999999999999">
      <c r="A1265" s="257"/>
      <c r="B1265" s="232" t="str">
        <f>IF(LEN(A1265)=0,"",INDEX('Smelter Reference List'!$A:$A,MATCH($A1265,'Smelter Reference List'!$E:$E,0)))</f>
        <v/>
      </c>
      <c r="C1265" s="297" t="str">
        <f>IF(LEN(A1265)=0,"",INDEX('Smelter Reference List'!$C:$C,MATCH($A1265,'Smelter Reference List'!$E:$E,0)))</f>
        <v/>
      </c>
      <c r="D1265" s="161" t="str">
        <f ca="1">IF(ISERROR($S1265),"",OFFSET('Smelter Reference List'!$C$4,$S1265-4,0)&amp;"")</f>
        <v/>
      </c>
      <c r="E1265" s="161" t="str">
        <f ca="1">IF(ISERROR($S1265),"",OFFSET('Smelter Reference List'!$D$4,$S1265-4,0)&amp;"")</f>
        <v/>
      </c>
      <c r="F1265" s="161" t="str">
        <f ca="1">IF(ISERROR($S1265),"",OFFSET('Smelter Reference List'!$E$4,$S1265-4,0))</f>
        <v/>
      </c>
      <c r="G1265" s="161" t="str">
        <f ca="1">IF(C1265=$U$4,"Enter smelter details", IF(ISERROR($S1265),"",OFFSET('Smelter Reference List'!$F$4,$S1265-4,0)))</f>
        <v/>
      </c>
      <c r="H1265" s="247" t="str">
        <f ca="1">IF(ISERROR($S1265),"",OFFSET('Smelter Reference List'!$G$4,$S1265-4,0))</f>
        <v/>
      </c>
      <c r="I1265" s="248" t="str">
        <f ca="1">IF(ISERROR($S1265),"",OFFSET('Smelter Reference List'!$H$4,$S1265-4,0))</f>
        <v/>
      </c>
      <c r="J1265" s="248" t="str">
        <f ca="1">IF(ISERROR($S1265),"",OFFSET('Smelter Reference List'!$I$4,$S1265-4,0))</f>
        <v/>
      </c>
      <c r="K1265" s="245"/>
      <c r="L1265" s="245"/>
      <c r="M1265" s="245"/>
      <c r="N1265" s="245"/>
      <c r="O1265" s="245"/>
      <c r="P1265" s="245"/>
      <c r="Q1265" s="246"/>
      <c r="R1265" s="233"/>
      <c r="S1265" s="234" t="e">
        <f>IF(C1265="",NA(),MATCH($B1265&amp;$C1265,'Smelter Reference List'!$J:$J,0))</f>
        <v>#N/A</v>
      </c>
      <c r="T1265" s="235"/>
      <c r="U1265" s="235">
        <f t="shared" ca="1" si="38"/>
        <v>0</v>
      </c>
      <c r="V1265" s="235"/>
      <c r="W1265" s="235"/>
      <c r="Y1265" s="228" t="str">
        <f t="shared" si="39"/>
        <v/>
      </c>
    </row>
    <row r="1266" spans="1:25" s="228" customFormat="1" ht="20.399999999999999">
      <c r="A1266" s="257"/>
      <c r="B1266" s="232" t="str">
        <f>IF(LEN(A1266)=0,"",INDEX('Smelter Reference List'!$A:$A,MATCH($A1266,'Smelter Reference List'!$E:$E,0)))</f>
        <v/>
      </c>
      <c r="C1266" s="297" t="str">
        <f>IF(LEN(A1266)=0,"",INDEX('Smelter Reference List'!$C:$C,MATCH($A1266,'Smelter Reference List'!$E:$E,0)))</f>
        <v/>
      </c>
      <c r="D1266" s="161" t="str">
        <f ca="1">IF(ISERROR($S1266),"",OFFSET('Smelter Reference List'!$C$4,$S1266-4,0)&amp;"")</f>
        <v/>
      </c>
      <c r="E1266" s="161" t="str">
        <f ca="1">IF(ISERROR($S1266),"",OFFSET('Smelter Reference List'!$D$4,$S1266-4,0)&amp;"")</f>
        <v/>
      </c>
      <c r="F1266" s="161" t="str">
        <f ca="1">IF(ISERROR($S1266),"",OFFSET('Smelter Reference List'!$E$4,$S1266-4,0))</f>
        <v/>
      </c>
      <c r="G1266" s="161" t="str">
        <f ca="1">IF(C1266=$U$4,"Enter smelter details", IF(ISERROR($S1266),"",OFFSET('Smelter Reference List'!$F$4,$S1266-4,0)))</f>
        <v/>
      </c>
      <c r="H1266" s="247" t="str">
        <f ca="1">IF(ISERROR($S1266),"",OFFSET('Smelter Reference List'!$G$4,$S1266-4,0))</f>
        <v/>
      </c>
      <c r="I1266" s="248" t="str">
        <f ca="1">IF(ISERROR($S1266),"",OFFSET('Smelter Reference List'!$H$4,$S1266-4,0))</f>
        <v/>
      </c>
      <c r="J1266" s="248" t="str">
        <f ca="1">IF(ISERROR($S1266),"",OFFSET('Smelter Reference List'!$I$4,$S1266-4,0))</f>
        <v/>
      </c>
      <c r="K1266" s="245"/>
      <c r="L1266" s="245"/>
      <c r="M1266" s="245"/>
      <c r="N1266" s="245"/>
      <c r="O1266" s="245"/>
      <c r="P1266" s="245"/>
      <c r="Q1266" s="246"/>
      <c r="R1266" s="233"/>
      <c r="S1266" s="234" t="e">
        <f>IF(C1266="",NA(),MATCH($B1266&amp;$C1266,'Smelter Reference List'!$J:$J,0))</f>
        <v>#N/A</v>
      </c>
      <c r="T1266" s="235"/>
      <c r="U1266" s="235">
        <f t="shared" ca="1" si="38"/>
        <v>0</v>
      </c>
      <c r="V1266" s="235"/>
      <c r="W1266" s="235"/>
      <c r="Y1266" s="228" t="str">
        <f t="shared" si="39"/>
        <v/>
      </c>
    </row>
    <row r="1267" spans="1:25" s="228" customFormat="1" ht="20.399999999999999">
      <c r="A1267" s="257"/>
      <c r="B1267" s="232" t="str">
        <f>IF(LEN(A1267)=0,"",INDEX('Smelter Reference List'!$A:$A,MATCH($A1267,'Smelter Reference List'!$E:$E,0)))</f>
        <v/>
      </c>
      <c r="C1267" s="297" t="str">
        <f>IF(LEN(A1267)=0,"",INDEX('Smelter Reference List'!$C:$C,MATCH($A1267,'Smelter Reference List'!$E:$E,0)))</f>
        <v/>
      </c>
      <c r="D1267" s="161" t="str">
        <f ca="1">IF(ISERROR($S1267),"",OFFSET('Smelter Reference List'!$C$4,$S1267-4,0)&amp;"")</f>
        <v/>
      </c>
      <c r="E1267" s="161" t="str">
        <f ca="1">IF(ISERROR($S1267),"",OFFSET('Smelter Reference List'!$D$4,$S1267-4,0)&amp;"")</f>
        <v/>
      </c>
      <c r="F1267" s="161" t="str">
        <f ca="1">IF(ISERROR($S1267),"",OFFSET('Smelter Reference List'!$E$4,$S1267-4,0))</f>
        <v/>
      </c>
      <c r="G1267" s="161" t="str">
        <f ca="1">IF(C1267=$U$4,"Enter smelter details", IF(ISERROR($S1267),"",OFFSET('Smelter Reference List'!$F$4,$S1267-4,0)))</f>
        <v/>
      </c>
      <c r="H1267" s="247" t="str">
        <f ca="1">IF(ISERROR($S1267),"",OFFSET('Smelter Reference List'!$G$4,$S1267-4,0))</f>
        <v/>
      </c>
      <c r="I1267" s="248" t="str">
        <f ca="1">IF(ISERROR($S1267),"",OFFSET('Smelter Reference List'!$H$4,$S1267-4,0))</f>
        <v/>
      </c>
      <c r="J1267" s="248" t="str">
        <f ca="1">IF(ISERROR($S1267),"",OFFSET('Smelter Reference List'!$I$4,$S1267-4,0))</f>
        <v/>
      </c>
      <c r="K1267" s="245"/>
      <c r="L1267" s="245"/>
      <c r="M1267" s="245"/>
      <c r="N1267" s="245"/>
      <c r="O1267" s="245"/>
      <c r="P1267" s="245"/>
      <c r="Q1267" s="246"/>
      <c r="R1267" s="233"/>
      <c r="S1267" s="234" t="e">
        <f>IF(C1267="",NA(),MATCH($B1267&amp;$C1267,'Smelter Reference List'!$J:$J,0))</f>
        <v>#N/A</v>
      </c>
      <c r="T1267" s="235"/>
      <c r="U1267" s="235">
        <f t="shared" ca="1" si="38"/>
        <v>0</v>
      </c>
      <c r="V1267" s="235"/>
      <c r="W1267" s="235"/>
      <c r="Y1267" s="228" t="str">
        <f t="shared" si="39"/>
        <v/>
      </c>
    </row>
    <row r="1268" spans="1:25" s="228" customFormat="1" ht="20.399999999999999">
      <c r="A1268" s="257"/>
      <c r="B1268" s="232" t="str">
        <f>IF(LEN(A1268)=0,"",INDEX('Smelter Reference List'!$A:$A,MATCH($A1268,'Smelter Reference List'!$E:$E,0)))</f>
        <v/>
      </c>
      <c r="C1268" s="297" t="str">
        <f>IF(LEN(A1268)=0,"",INDEX('Smelter Reference List'!$C:$C,MATCH($A1268,'Smelter Reference List'!$E:$E,0)))</f>
        <v/>
      </c>
      <c r="D1268" s="161" t="str">
        <f ca="1">IF(ISERROR($S1268),"",OFFSET('Smelter Reference List'!$C$4,$S1268-4,0)&amp;"")</f>
        <v/>
      </c>
      <c r="E1268" s="161" t="str">
        <f ca="1">IF(ISERROR($S1268),"",OFFSET('Smelter Reference List'!$D$4,$S1268-4,0)&amp;"")</f>
        <v/>
      </c>
      <c r="F1268" s="161" t="str">
        <f ca="1">IF(ISERROR($S1268),"",OFFSET('Smelter Reference List'!$E$4,$S1268-4,0))</f>
        <v/>
      </c>
      <c r="G1268" s="161" t="str">
        <f ca="1">IF(C1268=$U$4,"Enter smelter details", IF(ISERROR($S1268),"",OFFSET('Smelter Reference List'!$F$4,$S1268-4,0)))</f>
        <v/>
      </c>
      <c r="H1268" s="247" t="str">
        <f ca="1">IF(ISERROR($S1268),"",OFFSET('Smelter Reference List'!$G$4,$S1268-4,0))</f>
        <v/>
      </c>
      <c r="I1268" s="248" t="str">
        <f ca="1">IF(ISERROR($S1268),"",OFFSET('Smelter Reference List'!$H$4,$S1268-4,0))</f>
        <v/>
      </c>
      <c r="J1268" s="248" t="str">
        <f ca="1">IF(ISERROR($S1268),"",OFFSET('Smelter Reference List'!$I$4,$S1268-4,0))</f>
        <v/>
      </c>
      <c r="K1268" s="245"/>
      <c r="L1268" s="245"/>
      <c r="M1268" s="245"/>
      <c r="N1268" s="245"/>
      <c r="O1268" s="245"/>
      <c r="P1268" s="245"/>
      <c r="Q1268" s="246"/>
      <c r="R1268" s="233"/>
      <c r="S1268" s="234" t="e">
        <f>IF(C1268="",NA(),MATCH($B1268&amp;$C1268,'Smelter Reference List'!$J:$J,0))</f>
        <v>#N/A</v>
      </c>
      <c r="T1268" s="235"/>
      <c r="U1268" s="235">
        <f t="shared" ca="1" si="38"/>
        <v>0</v>
      </c>
      <c r="V1268" s="235"/>
      <c r="W1268" s="235"/>
      <c r="Y1268" s="228" t="str">
        <f t="shared" si="39"/>
        <v/>
      </c>
    </row>
    <row r="1269" spans="1:25" s="228" customFormat="1" ht="20.399999999999999">
      <c r="A1269" s="257"/>
      <c r="B1269" s="232" t="str">
        <f>IF(LEN(A1269)=0,"",INDEX('Smelter Reference List'!$A:$A,MATCH($A1269,'Smelter Reference List'!$E:$E,0)))</f>
        <v/>
      </c>
      <c r="C1269" s="297" t="str">
        <f>IF(LEN(A1269)=0,"",INDEX('Smelter Reference List'!$C:$C,MATCH($A1269,'Smelter Reference List'!$E:$E,0)))</f>
        <v/>
      </c>
      <c r="D1269" s="161" t="str">
        <f ca="1">IF(ISERROR($S1269),"",OFFSET('Smelter Reference List'!$C$4,$S1269-4,0)&amp;"")</f>
        <v/>
      </c>
      <c r="E1269" s="161" t="str">
        <f ca="1">IF(ISERROR($S1269),"",OFFSET('Smelter Reference List'!$D$4,$S1269-4,0)&amp;"")</f>
        <v/>
      </c>
      <c r="F1269" s="161" t="str">
        <f ca="1">IF(ISERROR($S1269),"",OFFSET('Smelter Reference List'!$E$4,$S1269-4,0))</f>
        <v/>
      </c>
      <c r="G1269" s="161" t="str">
        <f ca="1">IF(C1269=$U$4,"Enter smelter details", IF(ISERROR($S1269),"",OFFSET('Smelter Reference List'!$F$4,$S1269-4,0)))</f>
        <v/>
      </c>
      <c r="H1269" s="247" t="str">
        <f ca="1">IF(ISERROR($S1269),"",OFFSET('Smelter Reference List'!$G$4,$S1269-4,0))</f>
        <v/>
      </c>
      <c r="I1269" s="248" t="str">
        <f ca="1">IF(ISERROR($S1269),"",OFFSET('Smelter Reference List'!$H$4,$S1269-4,0))</f>
        <v/>
      </c>
      <c r="J1269" s="248" t="str">
        <f ca="1">IF(ISERROR($S1269),"",OFFSET('Smelter Reference List'!$I$4,$S1269-4,0))</f>
        <v/>
      </c>
      <c r="K1269" s="245"/>
      <c r="L1269" s="245"/>
      <c r="M1269" s="245"/>
      <c r="N1269" s="245"/>
      <c r="O1269" s="245"/>
      <c r="P1269" s="245"/>
      <c r="Q1269" s="246"/>
      <c r="R1269" s="233"/>
      <c r="S1269" s="234" t="e">
        <f>IF(C1269="",NA(),MATCH($B1269&amp;$C1269,'Smelter Reference List'!$J:$J,0))</f>
        <v>#N/A</v>
      </c>
      <c r="T1269" s="235"/>
      <c r="U1269" s="235">
        <f t="shared" ca="1" si="38"/>
        <v>0</v>
      </c>
      <c r="V1269" s="235"/>
      <c r="W1269" s="235"/>
      <c r="Y1269" s="228" t="str">
        <f t="shared" si="39"/>
        <v/>
      </c>
    </row>
    <row r="1270" spans="1:25" s="228" customFormat="1" ht="20.399999999999999">
      <c r="A1270" s="257"/>
      <c r="B1270" s="232" t="str">
        <f>IF(LEN(A1270)=0,"",INDEX('Smelter Reference List'!$A:$A,MATCH($A1270,'Smelter Reference List'!$E:$E,0)))</f>
        <v/>
      </c>
      <c r="C1270" s="297" t="str">
        <f>IF(LEN(A1270)=0,"",INDEX('Smelter Reference List'!$C:$C,MATCH($A1270,'Smelter Reference List'!$E:$E,0)))</f>
        <v/>
      </c>
      <c r="D1270" s="161" t="str">
        <f ca="1">IF(ISERROR($S1270),"",OFFSET('Smelter Reference List'!$C$4,$S1270-4,0)&amp;"")</f>
        <v/>
      </c>
      <c r="E1270" s="161" t="str">
        <f ca="1">IF(ISERROR($S1270),"",OFFSET('Smelter Reference List'!$D$4,$S1270-4,0)&amp;"")</f>
        <v/>
      </c>
      <c r="F1270" s="161" t="str">
        <f ca="1">IF(ISERROR($S1270),"",OFFSET('Smelter Reference List'!$E$4,$S1270-4,0))</f>
        <v/>
      </c>
      <c r="G1270" s="161" t="str">
        <f ca="1">IF(C1270=$U$4,"Enter smelter details", IF(ISERROR($S1270),"",OFFSET('Smelter Reference List'!$F$4,$S1270-4,0)))</f>
        <v/>
      </c>
      <c r="H1270" s="247" t="str">
        <f ca="1">IF(ISERROR($S1270),"",OFFSET('Smelter Reference List'!$G$4,$S1270-4,0))</f>
        <v/>
      </c>
      <c r="I1270" s="248" t="str">
        <f ca="1">IF(ISERROR($S1270),"",OFFSET('Smelter Reference List'!$H$4,$S1270-4,0))</f>
        <v/>
      </c>
      <c r="J1270" s="248" t="str">
        <f ca="1">IF(ISERROR($S1270),"",OFFSET('Smelter Reference List'!$I$4,$S1270-4,0))</f>
        <v/>
      </c>
      <c r="K1270" s="245"/>
      <c r="L1270" s="245"/>
      <c r="M1270" s="245"/>
      <c r="N1270" s="245"/>
      <c r="O1270" s="245"/>
      <c r="P1270" s="245"/>
      <c r="Q1270" s="246"/>
      <c r="R1270" s="233"/>
      <c r="S1270" s="234" t="e">
        <f>IF(C1270="",NA(),MATCH($B1270&amp;$C1270,'Smelter Reference List'!$J:$J,0))</f>
        <v>#N/A</v>
      </c>
      <c r="T1270" s="235"/>
      <c r="U1270" s="235">
        <f t="shared" ca="1" si="38"/>
        <v>0</v>
      </c>
      <c r="V1270" s="235"/>
      <c r="W1270" s="235"/>
      <c r="Y1270" s="228" t="str">
        <f t="shared" si="39"/>
        <v/>
      </c>
    </row>
    <row r="1271" spans="1:25" s="228" customFormat="1" ht="20.399999999999999">
      <c r="A1271" s="257"/>
      <c r="B1271" s="232" t="str">
        <f>IF(LEN(A1271)=0,"",INDEX('Smelter Reference List'!$A:$A,MATCH($A1271,'Smelter Reference List'!$E:$E,0)))</f>
        <v/>
      </c>
      <c r="C1271" s="297" t="str">
        <f>IF(LEN(A1271)=0,"",INDEX('Smelter Reference List'!$C:$C,MATCH($A1271,'Smelter Reference List'!$E:$E,0)))</f>
        <v/>
      </c>
      <c r="D1271" s="161" t="str">
        <f ca="1">IF(ISERROR($S1271),"",OFFSET('Smelter Reference List'!$C$4,$S1271-4,0)&amp;"")</f>
        <v/>
      </c>
      <c r="E1271" s="161" t="str">
        <f ca="1">IF(ISERROR($S1271),"",OFFSET('Smelter Reference List'!$D$4,$S1271-4,0)&amp;"")</f>
        <v/>
      </c>
      <c r="F1271" s="161" t="str">
        <f ca="1">IF(ISERROR($S1271),"",OFFSET('Smelter Reference List'!$E$4,$S1271-4,0))</f>
        <v/>
      </c>
      <c r="G1271" s="161" t="str">
        <f ca="1">IF(C1271=$U$4,"Enter smelter details", IF(ISERROR($S1271),"",OFFSET('Smelter Reference List'!$F$4,$S1271-4,0)))</f>
        <v/>
      </c>
      <c r="H1271" s="247" t="str">
        <f ca="1">IF(ISERROR($S1271),"",OFFSET('Smelter Reference List'!$G$4,$S1271-4,0))</f>
        <v/>
      </c>
      <c r="I1271" s="248" t="str">
        <f ca="1">IF(ISERROR($S1271),"",OFFSET('Smelter Reference List'!$H$4,$S1271-4,0))</f>
        <v/>
      </c>
      <c r="J1271" s="248" t="str">
        <f ca="1">IF(ISERROR($S1271),"",OFFSET('Smelter Reference List'!$I$4,$S1271-4,0))</f>
        <v/>
      </c>
      <c r="K1271" s="245"/>
      <c r="L1271" s="245"/>
      <c r="M1271" s="245"/>
      <c r="N1271" s="245"/>
      <c r="O1271" s="245"/>
      <c r="P1271" s="245"/>
      <c r="Q1271" s="246"/>
      <c r="R1271" s="233"/>
      <c r="S1271" s="234" t="e">
        <f>IF(C1271="",NA(),MATCH($B1271&amp;$C1271,'Smelter Reference List'!$J:$J,0))</f>
        <v>#N/A</v>
      </c>
      <c r="T1271" s="235"/>
      <c r="U1271" s="235">
        <f t="shared" ca="1" si="38"/>
        <v>0</v>
      </c>
      <c r="V1271" s="235"/>
      <c r="W1271" s="235"/>
      <c r="Y1271" s="228" t="str">
        <f t="shared" si="39"/>
        <v/>
      </c>
    </row>
    <row r="1272" spans="1:25" s="228" customFormat="1" ht="20.399999999999999">
      <c r="A1272" s="257"/>
      <c r="B1272" s="232" t="str">
        <f>IF(LEN(A1272)=0,"",INDEX('Smelter Reference List'!$A:$A,MATCH($A1272,'Smelter Reference List'!$E:$E,0)))</f>
        <v/>
      </c>
      <c r="C1272" s="297" t="str">
        <f>IF(LEN(A1272)=0,"",INDEX('Smelter Reference List'!$C:$C,MATCH($A1272,'Smelter Reference List'!$E:$E,0)))</f>
        <v/>
      </c>
      <c r="D1272" s="161" t="str">
        <f ca="1">IF(ISERROR($S1272),"",OFFSET('Smelter Reference List'!$C$4,$S1272-4,0)&amp;"")</f>
        <v/>
      </c>
      <c r="E1272" s="161" t="str">
        <f ca="1">IF(ISERROR($S1272),"",OFFSET('Smelter Reference List'!$D$4,$S1272-4,0)&amp;"")</f>
        <v/>
      </c>
      <c r="F1272" s="161" t="str">
        <f ca="1">IF(ISERROR($S1272),"",OFFSET('Smelter Reference List'!$E$4,$S1272-4,0))</f>
        <v/>
      </c>
      <c r="G1272" s="161" t="str">
        <f ca="1">IF(C1272=$U$4,"Enter smelter details", IF(ISERROR($S1272),"",OFFSET('Smelter Reference List'!$F$4,$S1272-4,0)))</f>
        <v/>
      </c>
      <c r="H1272" s="247" t="str">
        <f ca="1">IF(ISERROR($S1272),"",OFFSET('Smelter Reference List'!$G$4,$S1272-4,0))</f>
        <v/>
      </c>
      <c r="I1272" s="248" t="str">
        <f ca="1">IF(ISERROR($S1272),"",OFFSET('Smelter Reference List'!$H$4,$S1272-4,0))</f>
        <v/>
      </c>
      <c r="J1272" s="248" t="str">
        <f ca="1">IF(ISERROR($S1272),"",OFFSET('Smelter Reference List'!$I$4,$S1272-4,0))</f>
        <v/>
      </c>
      <c r="K1272" s="245"/>
      <c r="L1272" s="245"/>
      <c r="M1272" s="245"/>
      <c r="N1272" s="245"/>
      <c r="O1272" s="245"/>
      <c r="P1272" s="245"/>
      <c r="Q1272" s="246"/>
      <c r="R1272" s="233"/>
      <c r="S1272" s="234" t="e">
        <f>IF(C1272="",NA(),MATCH($B1272&amp;$C1272,'Smelter Reference List'!$J:$J,0))</f>
        <v>#N/A</v>
      </c>
      <c r="T1272" s="235"/>
      <c r="U1272" s="235">
        <f t="shared" ref="U1272:U1335" ca="1" si="40">IF(AND(C1272="Smelter not listed",OR(LEN(D1272)=0,LEN(E1272)=0)),1,0)</f>
        <v>0</v>
      </c>
      <c r="V1272" s="235"/>
      <c r="W1272" s="235"/>
      <c r="Y1272" s="228" t="str">
        <f t="shared" ref="Y1272:Y1335" si="41">B1272&amp;C1272</f>
        <v/>
      </c>
    </row>
    <row r="1273" spans="1:25" s="228" customFormat="1" ht="20.399999999999999">
      <c r="A1273" s="257"/>
      <c r="B1273" s="232" t="str">
        <f>IF(LEN(A1273)=0,"",INDEX('Smelter Reference List'!$A:$A,MATCH($A1273,'Smelter Reference List'!$E:$E,0)))</f>
        <v/>
      </c>
      <c r="C1273" s="297" t="str">
        <f>IF(LEN(A1273)=0,"",INDEX('Smelter Reference List'!$C:$C,MATCH($A1273,'Smelter Reference List'!$E:$E,0)))</f>
        <v/>
      </c>
      <c r="D1273" s="161" t="str">
        <f ca="1">IF(ISERROR($S1273),"",OFFSET('Smelter Reference List'!$C$4,$S1273-4,0)&amp;"")</f>
        <v/>
      </c>
      <c r="E1273" s="161" t="str">
        <f ca="1">IF(ISERROR($S1273),"",OFFSET('Smelter Reference List'!$D$4,$S1273-4,0)&amp;"")</f>
        <v/>
      </c>
      <c r="F1273" s="161" t="str">
        <f ca="1">IF(ISERROR($S1273),"",OFFSET('Smelter Reference List'!$E$4,$S1273-4,0))</f>
        <v/>
      </c>
      <c r="G1273" s="161" t="str">
        <f ca="1">IF(C1273=$U$4,"Enter smelter details", IF(ISERROR($S1273),"",OFFSET('Smelter Reference List'!$F$4,$S1273-4,0)))</f>
        <v/>
      </c>
      <c r="H1273" s="247" t="str">
        <f ca="1">IF(ISERROR($S1273),"",OFFSET('Smelter Reference List'!$G$4,$S1273-4,0))</f>
        <v/>
      </c>
      <c r="I1273" s="248" t="str">
        <f ca="1">IF(ISERROR($S1273),"",OFFSET('Smelter Reference List'!$H$4,$S1273-4,0))</f>
        <v/>
      </c>
      <c r="J1273" s="248" t="str">
        <f ca="1">IF(ISERROR($S1273),"",OFFSET('Smelter Reference List'!$I$4,$S1273-4,0))</f>
        <v/>
      </c>
      <c r="K1273" s="245"/>
      <c r="L1273" s="245"/>
      <c r="M1273" s="245"/>
      <c r="N1273" s="245"/>
      <c r="O1273" s="245"/>
      <c r="P1273" s="245"/>
      <c r="Q1273" s="246"/>
      <c r="R1273" s="233"/>
      <c r="S1273" s="234" t="e">
        <f>IF(C1273="",NA(),MATCH($B1273&amp;$C1273,'Smelter Reference List'!$J:$J,0))</f>
        <v>#N/A</v>
      </c>
      <c r="T1273" s="235"/>
      <c r="U1273" s="235">
        <f t="shared" ca="1" si="40"/>
        <v>0</v>
      </c>
      <c r="V1273" s="235"/>
      <c r="W1273" s="235"/>
      <c r="Y1273" s="228" t="str">
        <f t="shared" si="41"/>
        <v/>
      </c>
    </row>
    <row r="1274" spans="1:25" s="228" customFormat="1" ht="20.399999999999999">
      <c r="A1274" s="257"/>
      <c r="B1274" s="232" t="str">
        <f>IF(LEN(A1274)=0,"",INDEX('Smelter Reference List'!$A:$A,MATCH($A1274,'Smelter Reference List'!$E:$E,0)))</f>
        <v/>
      </c>
      <c r="C1274" s="297" t="str">
        <f>IF(LEN(A1274)=0,"",INDEX('Smelter Reference List'!$C:$C,MATCH($A1274,'Smelter Reference List'!$E:$E,0)))</f>
        <v/>
      </c>
      <c r="D1274" s="161" t="str">
        <f ca="1">IF(ISERROR($S1274),"",OFFSET('Smelter Reference List'!$C$4,$S1274-4,0)&amp;"")</f>
        <v/>
      </c>
      <c r="E1274" s="161" t="str">
        <f ca="1">IF(ISERROR($S1274),"",OFFSET('Smelter Reference List'!$D$4,$S1274-4,0)&amp;"")</f>
        <v/>
      </c>
      <c r="F1274" s="161" t="str">
        <f ca="1">IF(ISERROR($S1274),"",OFFSET('Smelter Reference List'!$E$4,$S1274-4,0))</f>
        <v/>
      </c>
      <c r="G1274" s="161" t="str">
        <f ca="1">IF(C1274=$U$4,"Enter smelter details", IF(ISERROR($S1274),"",OFFSET('Smelter Reference List'!$F$4,$S1274-4,0)))</f>
        <v/>
      </c>
      <c r="H1274" s="247" t="str">
        <f ca="1">IF(ISERROR($S1274),"",OFFSET('Smelter Reference List'!$G$4,$S1274-4,0))</f>
        <v/>
      </c>
      <c r="I1274" s="248" t="str">
        <f ca="1">IF(ISERROR($S1274),"",OFFSET('Smelter Reference List'!$H$4,$S1274-4,0))</f>
        <v/>
      </c>
      <c r="J1274" s="248" t="str">
        <f ca="1">IF(ISERROR($S1274),"",OFFSET('Smelter Reference List'!$I$4,$S1274-4,0))</f>
        <v/>
      </c>
      <c r="K1274" s="245"/>
      <c r="L1274" s="245"/>
      <c r="M1274" s="245"/>
      <c r="N1274" s="245"/>
      <c r="O1274" s="245"/>
      <c r="P1274" s="245"/>
      <c r="Q1274" s="246"/>
      <c r="R1274" s="233"/>
      <c r="S1274" s="234" t="e">
        <f>IF(C1274="",NA(),MATCH($B1274&amp;$C1274,'Smelter Reference List'!$J:$J,0))</f>
        <v>#N/A</v>
      </c>
      <c r="T1274" s="235"/>
      <c r="U1274" s="235">
        <f t="shared" ca="1" si="40"/>
        <v>0</v>
      </c>
      <c r="V1274" s="235"/>
      <c r="W1274" s="235"/>
      <c r="Y1274" s="228" t="str">
        <f t="shared" si="41"/>
        <v/>
      </c>
    </row>
    <row r="1275" spans="1:25" s="228" customFormat="1" ht="20.399999999999999">
      <c r="A1275" s="257"/>
      <c r="B1275" s="232" t="str">
        <f>IF(LEN(A1275)=0,"",INDEX('Smelter Reference List'!$A:$A,MATCH($A1275,'Smelter Reference List'!$E:$E,0)))</f>
        <v/>
      </c>
      <c r="C1275" s="297" t="str">
        <f>IF(LEN(A1275)=0,"",INDEX('Smelter Reference List'!$C:$C,MATCH($A1275,'Smelter Reference List'!$E:$E,0)))</f>
        <v/>
      </c>
      <c r="D1275" s="161" t="str">
        <f ca="1">IF(ISERROR($S1275),"",OFFSET('Smelter Reference List'!$C$4,$S1275-4,0)&amp;"")</f>
        <v/>
      </c>
      <c r="E1275" s="161" t="str">
        <f ca="1">IF(ISERROR($S1275),"",OFFSET('Smelter Reference List'!$D$4,$S1275-4,0)&amp;"")</f>
        <v/>
      </c>
      <c r="F1275" s="161" t="str">
        <f ca="1">IF(ISERROR($S1275),"",OFFSET('Smelter Reference List'!$E$4,$S1275-4,0))</f>
        <v/>
      </c>
      <c r="G1275" s="161" t="str">
        <f ca="1">IF(C1275=$U$4,"Enter smelter details", IF(ISERROR($S1275),"",OFFSET('Smelter Reference List'!$F$4,$S1275-4,0)))</f>
        <v/>
      </c>
      <c r="H1275" s="247" t="str">
        <f ca="1">IF(ISERROR($S1275),"",OFFSET('Smelter Reference List'!$G$4,$S1275-4,0))</f>
        <v/>
      </c>
      <c r="I1275" s="248" t="str">
        <f ca="1">IF(ISERROR($S1275),"",OFFSET('Smelter Reference List'!$H$4,$S1275-4,0))</f>
        <v/>
      </c>
      <c r="J1275" s="248" t="str">
        <f ca="1">IF(ISERROR($S1275),"",OFFSET('Smelter Reference List'!$I$4,$S1275-4,0))</f>
        <v/>
      </c>
      <c r="K1275" s="245"/>
      <c r="L1275" s="245"/>
      <c r="M1275" s="245"/>
      <c r="N1275" s="245"/>
      <c r="O1275" s="245"/>
      <c r="P1275" s="245"/>
      <c r="Q1275" s="246"/>
      <c r="R1275" s="233"/>
      <c r="S1275" s="234" t="e">
        <f>IF(C1275="",NA(),MATCH($B1275&amp;$C1275,'Smelter Reference List'!$J:$J,0))</f>
        <v>#N/A</v>
      </c>
      <c r="T1275" s="235"/>
      <c r="U1275" s="235">
        <f t="shared" ca="1" si="40"/>
        <v>0</v>
      </c>
      <c r="V1275" s="235"/>
      <c r="W1275" s="235"/>
      <c r="Y1275" s="228" t="str">
        <f t="shared" si="41"/>
        <v/>
      </c>
    </row>
    <row r="1276" spans="1:25" s="228" customFormat="1" ht="20.399999999999999">
      <c r="A1276" s="257"/>
      <c r="B1276" s="232" t="str">
        <f>IF(LEN(A1276)=0,"",INDEX('Smelter Reference List'!$A:$A,MATCH($A1276,'Smelter Reference List'!$E:$E,0)))</f>
        <v/>
      </c>
      <c r="C1276" s="297" t="str">
        <f>IF(LEN(A1276)=0,"",INDEX('Smelter Reference List'!$C:$C,MATCH($A1276,'Smelter Reference List'!$E:$E,0)))</f>
        <v/>
      </c>
      <c r="D1276" s="161" t="str">
        <f ca="1">IF(ISERROR($S1276),"",OFFSET('Smelter Reference List'!$C$4,$S1276-4,0)&amp;"")</f>
        <v/>
      </c>
      <c r="E1276" s="161" t="str">
        <f ca="1">IF(ISERROR($S1276),"",OFFSET('Smelter Reference List'!$D$4,$S1276-4,0)&amp;"")</f>
        <v/>
      </c>
      <c r="F1276" s="161" t="str">
        <f ca="1">IF(ISERROR($S1276),"",OFFSET('Smelter Reference List'!$E$4,$S1276-4,0))</f>
        <v/>
      </c>
      <c r="G1276" s="161" t="str">
        <f ca="1">IF(C1276=$U$4,"Enter smelter details", IF(ISERROR($S1276),"",OFFSET('Smelter Reference List'!$F$4,$S1276-4,0)))</f>
        <v/>
      </c>
      <c r="H1276" s="247" t="str">
        <f ca="1">IF(ISERROR($S1276),"",OFFSET('Smelter Reference List'!$G$4,$S1276-4,0))</f>
        <v/>
      </c>
      <c r="I1276" s="248" t="str">
        <f ca="1">IF(ISERROR($S1276),"",OFFSET('Smelter Reference List'!$H$4,$S1276-4,0))</f>
        <v/>
      </c>
      <c r="J1276" s="248" t="str">
        <f ca="1">IF(ISERROR($S1276),"",OFFSET('Smelter Reference List'!$I$4,$S1276-4,0))</f>
        <v/>
      </c>
      <c r="K1276" s="245"/>
      <c r="L1276" s="245"/>
      <c r="M1276" s="245"/>
      <c r="N1276" s="245"/>
      <c r="O1276" s="245"/>
      <c r="P1276" s="245"/>
      <c r="Q1276" s="246"/>
      <c r="R1276" s="233"/>
      <c r="S1276" s="234" t="e">
        <f>IF(C1276="",NA(),MATCH($B1276&amp;$C1276,'Smelter Reference List'!$J:$J,0))</f>
        <v>#N/A</v>
      </c>
      <c r="T1276" s="235"/>
      <c r="U1276" s="235">
        <f t="shared" ca="1" si="40"/>
        <v>0</v>
      </c>
      <c r="V1276" s="235"/>
      <c r="W1276" s="235"/>
      <c r="Y1276" s="228" t="str">
        <f t="shared" si="41"/>
        <v/>
      </c>
    </row>
    <row r="1277" spans="1:25" s="228" customFormat="1" ht="20.399999999999999">
      <c r="A1277" s="257"/>
      <c r="B1277" s="232" t="str">
        <f>IF(LEN(A1277)=0,"",INDEX('Smelter Reference List'!$A:$A,MATCH($A1277,'Smelter Reference List'!$E:$E,0)))</f>
        <v/>
      </c>
      <c r="C1277" s="297" t="str">
        <f>IF(LEN(A1277)=0,"",INDEX('Smelter Reference List'!$C:$C,MATCH($A1277,'Smelter Reference List'!$E:$E,0)))</f>
        <v/>
      </c>
      <c r="D1277" s="161" t="str">
        <f ca="1">IF(ISERROR($S1277),"",OFFSET('Smelter Reference List'!$C$4,$S1277-4,0)&amp;"")</f>
        <v/>
      </c>
      <c r="E1277" s="161" t="str">
        <f ca="1">IF(ISERROR($S1277),"",OFFSET('Smelter Reference List'!$D$4,$S1277-4,0)&amp;"")</f>
        <v/>
      </c>
      <c r="F1277" s="161" t="str">
        <f ca="1">IF(ISERROR($S1277),"",OFFSET('Smelter Reference List'!$E$4,$S1277-4,0))</f>
        <v/>
      </c>
      <c r="G1277" s="161" t="str">
        <f ca="1">IF(C1277=$U$4,"Enter smelter details", IF(ISERROR($S1277),"",OFFSET('Smelter Reference List'!$F$4,$S1277-4,0)))</f>
        <v/>
      </c>
      <c r="H1277" s="247" t="str">
        <f ca="1">IF(ISERROR($S1277),"",OFFSET('Smelter Reference List'!$G$4,$S1277-4,0))</f>
        <v/>
      </c>
      <c r="I1277" s="248" t="str">
        <f ca="1">IF(ISERROR($S1277),"",OFFSET('Smelter Reference List'!$H$4,$S1277-4,0))</f>
        <v/>
      </c>
      <c r="J1277" s="248" t="str">
        <f ca="1">IF(ISERROR($S1277),"",OFFSET('Smelter Reference List'!$I$4,$S1277-4,0))</f>
        <v/>
      </c>
      <c r="K1277" s="245"/>
      <c r="L1277" s="245"/>
      <c r="M1277" s="245"/>
      <c r="N1277" s="245"/>
      <c r="O1277" s="245"/>
      <c r="P1277" s="245"/>
      <c r="Q1277" s="246"/>
      <c r="R1277" s="233"/>
      <c r="S1277" s="234" t="e">
        <f>IF(C1277="",NA(),MATCH($B1277&amp;$C1277,'Smelter Reference List'!$J:$J,0))</f>
        <v>#N/A</v>
      </c>
      <c r="T1277" s="235"/>
      <c r="U1277" s="235">
        <f t="shared" ca="1" si="40"/>
        <v>0</v>
      </c>
      <c r="V1277" s="235"/>
      <c r="W1277" s="235"/>
      <c r="Y1277" s="228" t="str">
        <f t="shared" si="41"/>
        <v/>
      </c>
    </row>
    <row r="1278" spans="1:25" s="228" customFormat="1" ht="20.399999999999999">
      <c r="A1278" s="257"/>
      <c r="B1278" s="232" t="str">
        <f>IF(LEN(A1278)=0,"",INDEX('Smelter Reference List'!$A:$A,MATCH($A1278,'Smelter Reference List'!$E:$E,0)))</f>
        <v/>
      </c>
      <c r="C1278" s="297" t="str">
        <f>IF(LEN(A1278)=0,"",INDEX('Smelter Reference List'!$C:$C,MATCH($A1278,'Smelter Reference List'!$E:$E,0)))</f>
        <v/>
      </c>
      <c r="D1278" s="161" t="str">
        <f ca="1">IF(ISERROR($S1278),"",OFFSET('Smelter Reference List'!$C$4,$S1278-4,0)&amp;"")</f>
        <v/>
      </c>
      <c r="E1278" s="161" t="str">
        <f ca="1">IF(ISERROR($S1278),"",OFFSET('Smelter Reference List'!$D$4,$S1278-4,0)&amp;"")</f>
        <v/>
      </c>
      <c r="F1278" s="161" t="str">
        <f ca="1">IF(ISERROR($S1278),"",OFFSET('Smelter Reference List'!$E$4,$S1278-4,0))</f>
        <v/>
      </c>
      <c r="G1278" s="161" t="str">
        <f ca="1">IF(C1278=$U$4,"Enter smelter details", IF(ISERROR($S1278),"",OFFSET('Smelter Reference List'!$F$4,$S1278-4,0)))</f>
        <v/>
      </c>
      <c r="H1278" s="247" t="str">
        <f ca="1">IF(ISERROR($S1278),"",OFFSET('Smelter Reference List'!$G$4,$S1278-4,0))</f>
        <v/>
      </c>
      <c r="I1278" s="248" t="str">
        <f ca="1">IF(ISERROR($S1278),"",OFFSET('Smelter Reference List'!$H$4,$S1278-4,0))</f>
        <v/>
      </c>
      <c r="J1278" s="248" t="str">
        <f ca="1">IF(ISERROR($S1278),"",OFFSET('Smelter Reference List'!$I$4,$S1278-4,0))</f>
        <v/>
      </c>
      <c r="K1278" s="245"/>
      <c r="L1278" s="245"/>
      <c r="M1278" s="245"/>
      <c r="N1278" s="245"/>
      <c r="O1278" s="245"/>
      <c r="P1278" s="245"/>
      <c r="Q1278" s="246"/>
      <c r="R1278" s="233"/>
      <c r="S1278" s="234" t="e">
        <f>IF(C1278="",NA(),MATCH($B1278&amp;$C1278,'Smelter Reference List'!$J:$J,0))</f>
        <v>#N/A</v>
      </c>
      <c r="T1278" s="235"/>
      <c r="U1278" s="235">
        <f t="shared" ca="1" si="40"/>
        <v>0</v>
      </c>
      <c r="V1278" s="235"/>
      <c r="W1278" s="235"/>
      <c r="Y1278" s="228" t="str">
        <f t="shared" si="41"/>
        <v/>
      </c>
    </row>
    <row r="1279" spans="1:25" s="228" customFormat="1" ht="20.399999999999999">
      <c r="A1279" s="257"/>
      <c r="B1279" s="232" t="str">
        <f>IF(LEN(A1279)=0,"",INDEX('Smelter Reference List'!$A:$A,MATCH($A1279,'Smelter Reference List'!$E:$E,0)))</f>
        <v/>
      </c>
      <c r="C1279" s="297" t="str">
        <f>IF(LEN(A1279)=0,"",INDEX('Smelter Reference List'!$C:$C,MATCH($A1279,'Smelter Reference List'!$E:$E,0)))</f>
        <v/>
      </c>
      <c r="D1279" s="161" t="str">
        <f ca="1">IF(ISERROR($S1279),"",OFFSET('Smelter Reference List'!$C$4,$S1279-4,0)&amp;"")</f>
        <v/>
      </c>
      <c r="E1279" s="161" t="str">
        <f ca="1">IF(ISERROR($S1279),"",OFFSET('Smelter Reference List'!$D$4,$S1279-4,0)&amp;"")</f>
        <v/>
      </c>
      <c r="F1279" s="161" t="str">
        <f ca="1">IF(ISERROR($S1279),"",OFFSET('Smelter Reference List'!$E$4,$S1279-4,0))</f>
        <v/>
      </c>
      <c r="G1279" s="161" t="str">
        <f ca="1">IF(C1279=$U$4,"Enter smelter details", IF(ISERROR($S1279),"",OFFSET('Smelter Reference List'!$F$4,$S1279-4,0)))</f>
        <v/>
      </c>
      <c r="H1279" s="247" t="str">
        <f ca="1">IF(ISERROR($S1279),"",OFFSET('Smelter Reference List'!$G$4,$S1279-4,0))</f>
        <v/>
      </c>
      <c r="I1279" s="248" t="str">
        <f ca="1">IF(ISERROR($S1279),"",OFFSET('Smelter Reference List'!$H$4,$S1279-4,0))</f>
        <v/>
      </c>
      <c r="J1279" s="248" t="str">
        <f ca="1">IF(ISERROR($S1279),"",OFFSET('Smelter Reference List'!$I$4,$S1279-4,0))</f>
        <v/>
      </c>
      <c r="K1279" s="245"/>
      <c r="L1279" s="245"/>
      <c r="M1279" s="245"/>
      <c r="N1279" s="245"/>
      <c r="O1279" s="245"/>
      <c r="P1279" s="245"/>
      <c r="Q1279" s="246"/>
      <c r="R1279" s="233"/>
      <c r="S1279" s="234" t="e">
        <f>IF(C1279="",NA(),MATCH($B1279&amp;$C1279,'Smelter Reference List'!$J:$J,0))</f>
        <v>#N/A</v>
      </c>
      <c r="T1279" s="235"/>
      <c r="U1279" s="235">
        <f t="shared" ca="1" si="40"/>
        <v>0</v>
      </c>
      <c r="V1279" s="235"/>
      <c r="W1279" s="235"/>
      <c r="Y1279" s="228" t="str">
        <f t="shared" si="41"/>
        <v/>
      </c>
    </row>
    <row r="1280" spans="1:25" s="228" customFormat="1" ht="20.399999999999999">
      <c r="A1280" s="257"/>
      <c r="B1280" s="232" t="str">
        <f>IF(LEN(A1280)=0,"",INDEX('Smelter Reference List'!$A:$A,MATCH($A1280,'Smelter Reference List'!$E:$E,0)))</f>
        <v/>
      </c>
      <c r="C1280" s="297" t="str">
        <f>IF(LEN(A1280)=0,"",INDEX('Smelter Reference List'!$C:$C,MATCH($A1280,'Smelter Reference List'!$E:$E,0)))</f>
        <v/>
      </c>
      <c r="D1280" s="161" t="str">
        <f ca="1">IF(ISERROR($S1280),"",OFFSET('Smelter Reference List'!$C$4,$S1280-4,0)&amp;"")</f>
        <v/>
      </c>
      <c r="E1280" s="161" t="str">
        <f ca="1">IF(ISERROR($S1280),"",OFFSET('Smelter Reference List'!$D$4,$S1280-4,0)&amp;"")</f>
        <v/>
      </c>
      <c r="F1280" s="161" t="str">
        <f ca="1">IF(ISERROR($S1280),"",OFFSET('Smelter Reference List'!$E$4,$S1280-4,0))</f>
        <v/>
      </c>
      <c r="G1280" s="161" t="str">
        <f ca="1">IF(C1280=$U$4,"Enter smelter details", IF(ISERROR($S1280),"",OFFSET('Smelter Reference List'!$F$4,$S1280-4,0)))</f>
        <v/>
      </c>
      <c r="H1280" s="247" t="str">
        <f ca="1">IF(ISERROR($S1280),"",OFFSET('Smelter Reference List'!$G$4,$S1280-4,0))</f>
        <v/>
      </c>
      <c r="I1280" s="248" t="str">
        <f ca="1">IF(ISERROR($S1280),"",OFFSET('Smelter Reference List'!$H$4,$S1280-4,0))</f>
        <v/>
      </c>
      <c r="J1280" s="248" t="str">
        <f ca="1">IF(ISERROR($S1280),"",OFFSET('Smelter Reference List'!$I$4,$S1280-4,0))</f>
        <v/>
      </c>
      <c r="K1280" s="245"/>
      <c r="L1280" s="245"/>
      <c r="M1280" s="245"/>
      <c r="N1280" s="245"/>
      <c r="O1280" s="245"/>
      <c r="P1280" s="245"/>
      <c r="Q1280" s="246"/>
      <c r="R1280" s="233"/>
      <c r="S1280" s="234" t="e">
        <f>IF(C1280="",NA(),MATCH($B1280&amp;$C1280,'Smelter Reference List'!$J:$J,0))</f>
        <v>#N/A</v>
      </c>
      <c r="T1280" s="235"/>
      <c r="U1280" s="235">
        <f t="shared" ca="1" si="40"/>
        <v>0</v>
      </c>
      <c r="V1280" s="235"/>
      <c r="W1280" s="235"/>
      <c r="Y1280" s="228" t="str">
        <f t="shared" si="41"/>
        <v/>
      </c>
    </row>
    <row r="1281" spans="1:25" s="228" customFormat="1" ht="20.399999999999999">
      <c r="A1281" s="257"/>
      <c r="B1281" s="232" t="str">
        <f>IF(LEN(A1281)=0,"",INDEX('Smelter Reference List'!$A:$A,MATCH($A1281,'Smelter Reference List'!$E:$E,0)))</f>
        <v/>
      </c>
      <c r="C1281" s="297" t="str">
        <f>IF(LEN(A1281)=0,"",INDEX('Smelter Reference List'!$C:$C,MATCH($A1281,'Smelter Reference List'!$E:$E,0)))</f>
        <v/>
      </c>
      <c r="D1281" s="161" t="str">
        <f ca="1">IF(ISERROR($S1281),"",OFFSET('Smelter Reference List'!$C$4,$S1281-4,0)&amp;"")</f>
        <v/>
      </c>
      <c r="E1281" s="161" t="str">
        <f ca="1">IF(ISERROR($S1281),"",OFFSET('Smelter Reference List'!$D$4,$S1281-4,0)&amp;"")</f>
        <v/>
      </c>
      <c r="F1281" s="161" t="str">
        <f ca="1">IF(ISERROR($S1281),"",OFFSET('Smelter Reference List'!$E$4,$S1281-4,0))</f>
        <v/>
      </c>
      <c r="G1281" s="161" t="str">
        <f ca="1">IF(C1281=$U$4,"Enter smelter details", IF(ISERROR($S1281),"",OFFSET('Smelter Reference List'!$F$4,$S1281-4,0)))</f>
        <v/>
      </c>
      <c r="H1281" s="247" t="str">
        <f ca="1">IF(ISERROR($S1281),"",OFFSET('Smelter Reference List'!$G$4,$S1281-4,0))</f>
        <v/>
      </c>
      <c r="I1281" s="248" t="str">
        <f ca="1">IF(ISERROR($S1281),"",OFFSET('Smelter Reference List'!$H$4,$S1281-4,0))</f>
        <v/>
      </c>
      <c r="J1281" s="248" t="str">
        <f ca="1">IF(ISERROR($S1281),"",OFFSET('Smelter Reference List'!$I$4,$S1281-4,0))</f>
        <v/>
      </c>
      <c r="K1281" s="245"/>
      <c r="L1281" s="245"/>
      <c r="M1281" s="245"/>
      <c r="N1281" s="245"/>
      <c r="O1281" s="245"/>
      <c r="P1281" s="245"/>
      <c r="Q1281" s="246"/>
      <c r="R1281" s="233"/>
      <c r="S1281" s="234" t="e">
        <f>IF(C1281="",NA(),MATCH($B1281&amp;$C1281,'Smelter Reference List'!$J:$J,0))</f>
        <v>#N/A</v>
      </c>
      <c r="T1281" s="235"/>
      <c r="U1281" s="235">
        <f t="shared" ca="1" si="40"/>
        <v>0</v>
      </c>
      <c r="V1281" s="235"/>
      <c r="W1281" s="235"/>
      <c r="Y1281" s="228" t="str">
        <f t="shared" si="41"/>
        <v/>
      </c>
    </row>
    <row r="1282" spans="1:25" s="228" customFormat="1" ht="20.399999999999999">
      <c r="A1282" s="257"/>
      <c r="B1282" s="232" t="str">
        <f>IF(LEN(A1282)=0,"",INDEX('Smelter Reference List'!$A:$A,MATCH($A1282,'Smelter Reference List'!$E:$E,0)))</f>
        <v/>
      </c>
      <c r="C1282" s="297" t="str">
        <f>IF(LEN(A1282)=0,"",INDEX('Smelter Reference List'!$C:$C,MATCH($A1282,'Smelter Reference List'!$E:$E,0)))</f>
        <v/>
      </c>
      <c r="D1282" s="161" t="str">
        <f ca="1">IF(ISERROR($S1282),"",OFFSET('Smelter Reference List'!$C$4,$S1282-4,0)&amp;"")</f>
        <v/>
      </c>
      <c r="E1282" s="161" t="str">
        <f ca="1">IF(ISERROR($S1282),"",OFFSET('Smelter Reference List'!$D$4,$S1282-4,0)&amp;"")</f>
        <v/>
      </c>
      <c r="F1282" s="161" t="str">
        <f ca="1">IF(ISERROR($S1282),"",OFFSET('Smelter Reference List'!$E$4,$S1282-4,0))</f>
        <v/>
      </c>
      <c r="G1282" s="161" t="str">
        <f ca="1">IF(C1282=$U$4,"Enter smelter details", IF(ISERROR($S1282),"",OFFSET('Smelter Reference List'!$F$4,$S1282-4,0)))</f>
        <v/>
      </c>
      <c r="H1282" s="247" t="str">
        <f ca="1">IF(ISERROR($S1282),"",OFFSET('Smelter Reference List'!$G$4,$S1282-4,0))</f>
        <v/>
      </c>
      <c r="I1282" s="248" t="str">
        <f ca="1">IF(ISERROR($S1282),"",OFFSET('Smelter Reference List'!$H$4,$S1282-4,0))</f>
        <v/>
      </c>
      <c r="J1282" s="248" t="str">
        <f ca="1">IF(ISERROR($S1282),"",OFFSET('Smelter Reference List'!$I$4,$S1282-4,0))</f>
        <v/>
      </c>
      <c r="K1282" s="245"/>
      <c r="L1282" s="245"/>
      <c r="M1282" s="245"/>
      <c r="N1282" s="245"/>
      <c r="O1282" s="245"/>
      <c r="P1282" s="245"/>
      <c r="Q1282" s="246"/>
      <c r="R1282" s="233"/>
      <c r="S1282" s="234" t="e">
        <f>IF(C1282="",NA(),MATCH($B1282&amp;$C1282,'Smelter Reference List'!$J:$J,0))</f>
        <v>#N/A</v>
      </c>
      <c r="T1282" s="235"/>
      <c r="U1282" s="235">
        <f t="shared" ca="1" si="40"/>
        <v>0</v>
      </c>
      <c r="V1282" s="235"/>
      <c r="W1282" s="235"/>
      <c r="Y1282" s="228" t="str">
        <f t="shared" si="41"/>
        <v/>
      </c>
    </row>
    <row r="1283" spans="1:25" s="228" customFormat="1" ht="20.399999999999999">
      <c r="A1283" s="257"/>
      <c r="B1283" s="232" t="str">
        <f>IF(LEN(A1283)=0,"",INDEX('Smelter Reference List'!$A:$A,MATCH($A1283,'Smelter Reference List'!$E:$E,0)))</f>
        <v/>
      </c>
      <c r="C1283" s="297" t="str">
        <f>IF(LEN(A1283)=0,"",INDEX('Smelter Reference List'!$C:$C,MATCH($A1283,'Smelter Reference List'!$E:$E,0)))</f>
        <v/>
      </c>
      <c r="D1283" s="161" t="str">
        <f ca="1">IF(ISERROR($S1283),"",OFFSET('Smelter Reference List'!$C$4,$S1283-4,0)&amp;"")</f>
        <v/>
      </c>
      <c r="E1283" s="161" t="str">
        <f ca="1">IF(ISERROR($S1283),"",OFFSET('Smelter Reference List'!$D$4,$S1283-4,0)&amp;"")</f>
        <v/>
      </c>
      <c r="F1283" s="161" t="str">
        <f ca="1">IF(ISERROR($S1283),"",OFFSET('Smelter Reference List'!$E$4,$S1283-4,0))</f>
        <v/>
      </c>
      <c r="G1283" s="161" t="str">
        <f ca="1">IF(C1283=$U$4,"Enter smelter details", IF(ISERROR($S1283),"",OFFSET('Smelter Reference List'!$F$4,$S1283-4,0)))</f>
        <v/>
      </c>
      <c r="H1283" s="247" t="str">
        <f ca="1">IF(ISERROR($S1283),"",OFFSET('Smelter Reference List'!$G$4,$S1283-4,0))</f>
        <v/>
      </c>
      <c r="I1283" s="248" t="str">
        <f ca="1">IF(ISERROR($S1283),"",OFFSET('Smelter Reference List'!$H$4,$S1283-4,0))</f>
        <v/>
      </c>
      <c r="J1283" s="248" t="str">
        <f ca="1">IF(ISERROR($S1283),"",OFFSET('Smelter Reference List'!$I$4,$S1283-4,0))</f>
        <v/>
      </c>
      <c r="K1283" s="245"/>
      <c r="L1283" s="245"/>
      <c r="M1283" s="245"/>
      <c r="N1283" s="245"/>
      <c r="O1283" s="245"/>
      <c r="P1283" s="245"/>
      <c r="Q1283" s="246"/>
      <c r="R1283" s="233"/>
      <c r="S1283" s="234" t="e">
        <f>IF(C1283="",NA(),MATCH($B1283&amp;$C1283,'Smelter Reference List'!$J:$J,0))</f>
        <v>#N/A</v>
      </c>
      <c r="T1283" s="235"/>
      <c r="U1283" s="235">
        <f t="shared" ca="1" si="40"/>
        <v>0</v>
      </c>
      <c r="V1283" s="235"/>
      <c r="W1283" s="235"/>
      <c r="Y1283" s="228" t="str">
        <f t="shared" si="41"/>
        <v/>
      </c>
    </row>
    <row r="1284" spans="1:25" s="228" customFormat="1" ht="20.399999999999999">
      <c r="A1284" s="257"/>
      <c r="B1284" s="232" t="str">
        <f>IF(LEN(A1284)=0,"",INDEX('Smelter Reference List'!$A:$A,MATCH($A1284,'Smelter Reference List'!$E:$E,0)))</f>
        <v/>
      </c>
      <c r="C1284" s="297" t="str">
        <f>IF(LEN(A1284)=0,"",INDEX('Smelter Reference List'!$C:$C,MATCH($A1284,'Smelter Reference List'!$E:$E,0)))</f>
        <v/>
      </c>
      <c r="D1284" s="161" t="str">
        <f ca="1">IF(ISERROR($S1284),"",OFFSET('Smelter Reference List'!$C$4,$S1284-4,0)&amp;"")</f>
        <v/>
      </c>
      <c r="E1284" s="161" t="str">
        <f ca="1">IF(ISERROR($S1284),"",OFFSET('Smelter Reference List'!$D$4,$S1284-4,0)&amp;"")</f>
        <v/>
      </c>
      <c r="F1284" s="161" t="str">
        <f ca="1">IF(ISERROR($S1284),"",OFFSET('Smelter Reference List'!$E$4,$S1284-4,0))</f>
        <v/>
      </c>
      <c r="G1284" s="161" t="str">
        <f ca="1">IF(C1284=$U$4,"Enter smelter details", IF(ISERROR($S1284),"",OFFSET('Smelter Reference List'!$F$4,$S1284-4,0)))</f>
        <v/>
      </c>
      <c r="H1284" s="247" t="str">
        <f ca="1">IF(ISERROR($S1284),"",OFFSET('Smelter Reference List'!$G$4,$S1284-4,0))</f>
        <v/>
      </c>
      <c r="I1284" s="248" t="str">
        <f ca="1">IF(ISERROR($S1284),"",OFFSET('Smelter Reference List'!$H$4,$S1284-4,0))</f>
        <v/>
      </c>
      <c r="J1284" s="248" t="str">
        <f ca="1">IF(ISERROR($S1284),"",OFFSET('Smelter Reference List'!$I$4,$S1284-4,0))</f>
        <v/>
      </c>
      <c r="K1284" s="245"/>
      <c r="L1284" s="245"/>
      <c r="M1284" s="245"/>
      <c r="N1284" s="245"/>
      <c r="O1284" s="245"/>
      <c r="P1284" s="245"/>
      <c r="Q1284" s="246"/>
      <c r="R1284" s="233"/>
      <c r="S1284" s="234" t="e">
        <f>IF(C1284="",NA(),MATCH($B1284&amp;$C1284,'Smelter Reference List'!$J:$J,0))</f>
        <v>#N/A</v>
      </c>
      <c r="T1284" s="235"/>
      <c r="U1284" s="235">
        <f t="shared" ca="1" si="40"/>
        <v>0</v>
      </c>
      <c r="V1284" s="235"/>
      <c r="W1284" s="235"/>
      <c r="Y1284" s="228" t="str">
        <f t="shared" si="41"/>
        <v/>
      </c>
    </row>
    <row r="1285" spans="1:25" s="228" customFormat="1" ht="20.399999999999999">
      <c r="A1285" s="257"/>
      <c r="B1285" s="232" t="str">
        <f>IF(LEN(A1285)=0,"",INDEX('Smelter Reference List'!$A:$A,MATCH($A1285,'Smelter Reference List'!$E:$E,0)))</f>
        <v/>
      </c>
      <c r="C1285" s="297" t="str">
        <f>IF(LEN(A1285)=0,"",INDEX('Smelter Reference List'!$C:$C,MATCH($A1285,'Smelter Reference List'!$E:$E,0)))</f>
        <v/>
      </c>
      <c r="D1285" s="161" t="str">
        <f ca="1">IF(ISERROR($S1285),"",OFFSET('Smelter Reference List'!$C$4,$S1285-4,0)&amp;"")</f>
        <v/>
      </c>
      <c r="E1285" s="161" t="str">
        <f ca="1">IF(ISERROR($S1285),"",OFFSET('Smelter Reference List'!$D$4,$S1285-4,0)&amp;"")</f>
        <v/>
      </c>
      <c r="F1285" s="161" t="str">
        <f ca="1">IF(ISERROR($S1285),"",OFFSET('Smelter Reference List'!$E$4,$S1285-4,0))</f>
        <v/>
      </c>
      <c r="G1285" s="161" t="str">
        <f ca="1">IF(C1285=$U$4,"Enter smelter details", IF(ISERROR($S1285),"",OFFSET('Smelter Reference List'!$F$4,$S1285-4,0)))</f>
        <v/>
      </c>
      <c r="H1285" s="247" t="str">
        <f ca="1">IF(ISERROR($S1285),"",OFFSET('Smelter Reference List'!$G$4,$S1285-4,0))</f>
        <v/>
      </c>
      <c r="I1285" s="248" t="str">
        <f ca="1">IF(ISERROR($S1285),"",OFFSET('Smelter Reference List'!$H$4,$S1285-4,0))</f>
        <v/>
      </c>
      <c r="J1285" s="248" t="str">
        <f ca="1">IF(ISERROR($S1285),"",OFFSET('Smelter Reference List'!$I$4,$S1285-4,0))</f>
        <v/>
      </c>
      <c r="K1285" s="245"/>
      <c r="L1285" s="245"/>
      <c r="M1285" s="245"/>
      <c r="N1285" s="245"/>
      <c r="O1285" s="245"/>
      <c r="P1285" s="245"/>
      <c r="Q1285" s="246"/>
      <c r="R1285" s="233"/>
      <c r="S1285" s="234" t="e">
        <f>IF(C1285="",NA(),MATCH($B1285&amp;$C1285,'Smelter Reference List'!$J:$J,0))</f>
        <v>#N/A</v>
      </c>
      <c r="T1285" s="235"/>
      <c r="U1285" s="235">
        <f t="shared" ca="1" si="40"/>
        <v>0</v>
      </c>
      <c r="V1285" s="235"/>
      <c r="W1285" s="235"/>
      <c r="Y1285" s="228" t="str">
        <f t="shared" si="41"/>
        <v/>
      </c>
    </row>
    <row r="1286" spans="1:25" s="228" customFormat="1" ht="20.399999999999999">
      <c r="A1286" s="257"/>
      <c r="B1286" s="232" t="str">
        <f>IF(LEN(A1286)=0,"",INDEX('Smelter Reference List'!$A:$A,MATCH($A1286,'Smelter Reference List'!$E:$E,0)))</f>
        <v/>
      </c>
      <c r="C1286" s="297" t="str">
        <f>IF(LEN(A1286)=0,"",INDEX('Smelter Reference List'!$C:$C,MATCH($A1286,'Smelter Reference List'!$E:$E,0)))</f>
        <v/>
      </c>
      <c r="D1286" s="161" t="str">
        <f ca="1">IF(ISERROR($S1286),"",OFFSET('Smelter Reference List'!$C$4,$S1286-4,0)&amp;"")</f>
        <v/>
      </c>
      <c r="E1286" s="161" t="str">
        <f ca="1">IF(ISERROR($S1286),"",OFFSET('Smelter Reference List'!$D$4,$S1286-4,0)&amp;"")</f>
        <v/>
      </c>
      <c r="F1286" s="161" t="str">
        <f ca="1">IF(ISERROR($S1286),"",OFFSET('Smelter Reference List'!$E$4,$S1286-4,0))</f>
        <v/>
      </c>
      <c r="G1286" s="161" t="str">
        <f ca="1">IF(C1286=$U$4,"Enter smelter details", IF(ISERROR($S1286),"",OFFSET('Smelter Reference List'!$F$4,$S1286-4,0)))</f>
        <v/>
      </c>
      <c r="H1286" s="247" t="str">
        <f ca="1">IF(ISERROR($S1286),"",OFFSET('Smelter Reference List'!$G$4,$S1286-4,0))</f>
        <v/>
      </c>
      <c r="I1286" s="248" t="str">
        <f ca="1">IF(ISERROR($S1286),"",OFFSET('Smelter Reference List'!$H$4,$S1286-4,0))</f>
        <v/>
      </c>
      <c r="J1286" s="248" t="str">
        <f ca="1">IF(ISERROR($S1286),"",OFFSET('Smelter Reference List'!$I$4,$S1286-4,0))</f>
        <v/>
      </c>
      <c r="K1286" s="245"/>
      <c r="L1286" s="245"/>
      <c r="M1286" s="245"/>
      <c r="N1286" s="245"/>
      <c r="O1286" s="245"/>
      <c r="P1286" s="245"/>
      <c r="Q1286" s="246"/>
      <c r="R1286" s="233"/>
      <c r="S1286" s="234" t="e">
        <f>IF(C1286="",NA(),MATCH($B1286&amp;$C1286,'Smelter Reference List'!$J:$J,0))</f>
        <v>#N/A</v>
      </c>
      <c r="T1286" s="235"/>
      <c r="U1286" s="235">
        <f t="shared" ca="1" si="40"/>
        <v>0</v>
      </c>
      <c r="V1286" s="235"/>
      <c r="W1286" s="235"/>
      <c r="Y1286" s="228" t="str">
        <f t="shared" si="41"/>
        <v/>
      </c>
    </row>
    <row r="1287" spans="1:25" s="228" customFormat="1" ht="20.399999999999999">
      <c r="A1287" s="257"/>
      <c r="B1287" s="232" t="str">
        <f>IF(LEN(A1287)=0,"",INDEX('Smelter Reference List'!$A:$A,MATCH($A1287,'Smelter Reference List'!$E:$E,0)))</f>
        <v/>
      </c>
      <c r="C1287" s="297" t="str">
        <f>IF(LEN(A1287)=0,"",INDEX('Smelter Reference List'!$C:$C,MATCH($A1287,'Smelter Reference List'!$E:$E,0)))</f>
        <v/>
      </c>
      <c r="D1287" s="161" t="str">
        <f ca="1">IF(ISERROR($S1287),"",OFFSET('Smelter Reference List'!$C$4,$S1287-4,0)&amp;"")</f>
        <v/>
      </c>
      <c r="E1287" s="161" t="str">
        <f ca="1">IF(ISERROR($S1287),"",OFFSET('Smelter Reference List'!$D$4,$S1287-4,0)&amp;"")</f>
        <v/>
      </c>
      <c r="F1287" s="161" t="str">
        <f ca="1">IF(ISERROR($S1287),"",OFFSET('Smelter Reference List'!$E$4,$S1287-4,0))</f>
        <v/>
      </c>
      <c r="G1287" s="161" t="str">
        <f ca="1">IF(C1287=$U$4,"Enter smelter details", IF(ISERROR($S1287),"",OFFSET('Smelter Reference List'!$F$4,$S1287-4,0)))</f>
        <v/>
      </c>
      <c r="H1287" s="247" t="str">
        <f ca="1">IF(ISERROR($S1287),"",OFFSET('Smelter Reference List'!$G$4,$S1287-4,0))</f>
        <v/>
      </c>
      <c r="I1287" s="248" t="str">
        <f ca="1">IF(ISERROR($S1287),"",OFFSET('Smelter Reference List'!$H$4,$S1287-4,0))</f>
        <v/>
      </c>
      <c r="J1287" s="248" t="str">
        <f ca="1">IF(ISERROR($S1287),"",OFFSET('Smelter Reference List'!$I$4,$S1287-4,0))</f>
        <v/>
      </c>
      <c r="K1287" s="245"/>
      <c r="L1287" s="245"/>
      <c r="M1287" s="245"/>
      <c r="N1287" s="245"/>
      <c r="O1287" s="245"/>
      <c r="P1287" s="245"/>
      <c r="Q1287" s="246"/>
      <c r="R1287" s="233"/>
      <c r="S1287" s="234" t="e">
        <f>IF(C1287="",NA(),MATCH($B1287&amp;$C1287,'Smelter Reference List'!$J:$J,0))</f>
        <v>#N/A</v>
      </c>
      <c r="T1287" s="235"/>
      <c r="U1287" s="235">
        <f t="shared" ca="1" si="40"/>
        <v>0</v>
      </c>
      <c r="V1287" s="235"/>
      <c r="W1287" s="235"/>
      <c r="Y1287" s="228" t="str">
        <f t="shared" si="41"/>
        <v/>
      </c>
    </row>
    <row r="1288" spans="1:25" s="228" customFormat="1" ht="20.399999999999999">
      <c r="A1288" s="257"/>
      <c r="B1288" s="232" t="str">
        <f>IF(LEN(A1288)=0,"",INDEX('Smelter Reference List'!$A:$A,MATCH($A1288,'Smelter Reference List'!$E:$E,0)))</f>
        <v/>
      </c>
      <c r="C1288" s="297" t="str">
        <f>IF(LEN(A1288)=0,"",INDEX('Smelter Reference List'!$C:$C,MATCH($A1288,'Smelter Reference List'!$E:$E,0)))</f>
        <v/>
      </c>
      <c r="D1288" s="161" t="str">
        <f ca="1">IF(ISERROR($S1288),"",OFFSET('Smelter Reference List'!$C$4,$S1288-4,0)&amp;"")</f>
        <v/>
      </c>
      <c r="E1288" s="161" t="str">
        <f ca="1">IF(ISERROR($S1288),"",OFFSET('Smelter Reference List'!$D$4,$S1288-4,0)&amp;"")</f>
        <v/>
      </c>
      <c r="F1288" s="161" t="str">
        <f ca="1">IF(ISERROR($S1288),"",OFFSET('Smelter Reference List'!$E$4,$S1288-4,0))</f>
        <v/>
      </c>
      <c r="G1288" s="161" t="str">
        <f ca="1">IF(C1288=$U$4,"Enter smelter details", IF(ISERROR($S1288),"",OFFSET('Smelter Reference List'!$F$4,$S1288-4,0)))</f>
        <v/>
      </c>
      <c r="H1288" s="247" t="str">
        <f ca="1">IF(ISERROR($S1288),"",OFFSET('Smelter Reference List'!$G$4,$S1288-4,0))</f>
        <v/>
      </c>
      <c r="I1288" s="248" t="str">
        <f ca="1">IF(ISERROR($S1288),"",OFFSET('Smelter Reference List'!$H$4,$S1288-4,0))</f>
        <v/>
      </c>
      <c r="J1288" s="248" t="str">
        <f ca="1">IF(ISERROR($S1288),"",OFFSET('Smelter Reference List'!$I$4,$S1288-4,0))</f>
        <v/>
      </c>
      <c r="K1288" s="245"/>
      <c r="L1288" s="245"/>
      <c r="M1288" s="245"/>
      <c r="N1288" s="245"/>
      <c r="O1288" s="245"/>
      <c r="P1288" s="245"/>
      <c r="Q1288" s="246"/>
      <c r="R1288" s="233"/>
      <c r="S1288" s="234" t="e">
        <f>IF(C1288="",NA(),MATCH($B1288&amp;$C1288,'Smelter Reference List'!$J:$J,0))</f>
        <v>#N/A</v>
      </c>
      <c r="T1288" s="235"/>
      <c r="U1288" s="235">
        <f t="shared" ca="1" si="40"/>
        <v>0</v>
      </c>
      <c r="V1288" s="235"/>
      <c r="W1288" s="235"/>
      <c r="Y1288" s="228" t="str">
        <f t="shared" si="41"/>
        <v/>
      </c>
    </row>
    <row r="1289" spans="1:25" s="228" customFormat="1" ht="20.399999999999999">
      <c r="A1289" s="257"/>
      <c r="B1289" s="232" t="str">
        <f>IF(LEN(A1289)=0,"",INDEX('Smelter Reference List'!$A:$A,MATCH($A1289,'Smelter Reference List'!$E:$E,0)))</f>
        <v/>
      </c>
      <c r="C1289" s="297" t="str">
        <f>IF(LEN(A1289)=0,"",INDEX('Smelter Reference List'!$C:$C,MATCH($A1289,'Smelter Reference List'!$E:$E,0)))</f>
        <v/>
      </c>
      <c r="D1289" s="161" t="str">
        <f ca="1">IF(ISERROR($S1289),"",OFFSET('Smelter Reference List'!$C$4,$S1289-4,0)&amp;"")</f>
        <v/>
      </c>
      <c r="E1289" s="161" t="str">
        <f ca="1">IF(ISERROR($S1289),"",OFFSET('Smelter Reference List'!$D$4,$S1289-4,0)&amp;"")</f>
        <v/>
      </c>
      <c r="F1289" s="161" t="str">
        <f ca="1">IF(ISERROR($S1289),"",OFFSET('Smelter Reference List'!$E$4,$S1289-4,0))</f>
        <v/>
      </c>
      <c r="G1289" s="161" t="str">
        <f ca="1">IF(C1289=$U$4,"Enter smelter details", IF(ISERROR($S1289),"",OFFSET('Smelter Reference List'!$F$4,$S1289-4,0)))</f>
        <v/>
      </c>
      <c r="H1289" s="247" t="str">
        <f ca="1">IF(ISERROR($S1289),"",OFFSET('Smelter Reference List'!$G$4,$S1289-4,0))</f>
        <v/>
      </c>
      <c r="I1289" s="248" t="str">
        <f ca="1">IF(ISERROR($S1289),"",OFFSET('Smelter Reference List'!$H$4,$S1289-4,0))</f>
        <v/>
      </c>
      <c r="J1289" s="248" t="str">
        <f ca="1">IF(ISERROR($S1289),"",OFFSET('Smelter Reference List'!$I$4,$S1289-4,0))</f>
        <v/>
      </c>
      <c r="K1289" s="245"/>
      <c r="L1289" s="245"/>
      <c r="M1289" s="245"/>
      <c r="N1289" s="245"/>
      <c r="O1289" s="245"/>
      <c r="P1289" s="245"/>
      <c r="Q1289" s="246"/>
      <c r="R1289" s="233"/>
      <c r="S1289" s="234" t="e">
        <f>IF(C1289="",NA(),MATCH($B1289&amp;$C1289,'Smelter Reference List'!$J:$J,0))</f>
        <v>#N/A</v>
      </c>
      <c r="T1289" s="235"/>
      <c r="U1289" s="235">
        <f t="shared" ca="1" si="40"/>
        <v>0</v>
      </c>
      <c r="V1289" s="235"/>
      <c r="W1289" s="235"/>
      <c r="Y1289" s="228" t="str">
        <f t="shared" si="41"/>
        <v/>
      </c>
    </row>
    <row r="1290" spans="1:25" s="228" customFormat="1" ht="20.399999999999999">
      <c r="A1290" s="257"/>
      <c r="B1290" s="232" t="str">
        <f>IF(LEN(A1290)=0,"",INDEX('Smelter Reference List'!$A:$A,MATCH($A1290,'Smelter Reference List'!$E:$E,0)))</f>
        <v/>
      </c>
      <c r="C1290" s="297" t="str">
        <f>IF(LEN(A1290)=0,"",INDEX('Smelter Reference List'!$C:$C,MATCH($A1290,'Smelter Reference List'!$E:$E,0)))</f>
        <v/>
      </c>
      <c r="D1290" s="161" t="str">
        <f ca="1">IF(ISERROR($S1290),"",OFFSET('Smelter Reference List'!$C$4,$S1290-4,0)&amp;"")</f>
        <v/>
      </c>
      <c r="E1290" s="161" t="str">
        <f ca="1">IF(ISERROR($S1290),"",OFFSET('Smelter Reference List'!$D$4,$S1290-4,0)&amp;"")</f>
        <v/>
      </c>
      <c r="F1290" s="161" t="str">
        <f ca="1">IF(ISERROR($S1290),"",OFFSET('Smelter Reference List'!$E$4,$S1290-4,0))</f>
        <v/>
      </c>
      <c r="G1290" s="161" t="str">
        <f ca="1">IF(C1290=$U$4,"Enter smelter details", IF(ISERROR($S1290),"",OFFSET('Smelter Reference List'!$F$4,$S1290-4,0)))</f>
        <v/>
      </c>
      <c r="H1290" s="247" t="str">
        <f ca="1">IF(ISERROR($S1290),"",OFFSET('Smelter Reference List'!$G$4,$S1290-4,0))</f>
        <v/>
      </c>
      <c r="I1290" s="248" t="str">
        <f ca="1">IF(ISERROR($S1290),"",OFFSET('Smelter Reference List'!$H$4,$S1290-4,0))</f>
        <v/>
      </c>
      <c r="J1290" s="248" t="str">
        <f ca="1">IF(ISERROR($S1290),"",OFFSET('Smelter Reference List'!$I$4,$S1290-4,0))</f>
        <v/>
      </c>
      <c r="K1290" s="245"/>
      <c r="L1290" s="245"/>
      <c r="M1290" s="245"/>
      <c r="N1290" s="245"/>
      <c r="O1290" s="245"/>
      <c r="P1290" s="245"/>
      <c r="Q1290" s="246"/>
      <c r="R1290" s="233"/>
      <c r="S1290" s="234" t="e">
        <f>IF(C1290="",NA(),MATCH($B1290&amp;$C1290,'Smelter Reference List'!$J:$J,0))</f>
        <v>#N/A</v>
      </c>
      <c r="T1290" s="235"/>
      <c r="U1290" s="235">
        <f t="shared" ca="1" si="40"/>
        <v>0</v>
      </c>
      <c r="V1290" s="235"/>
      <c r="W1290" s="235"/>
      <c r="Y1290" s="228" t="str">
        <f t="shared" si="41"/>
        <v/>
      </c>
    </row>
    <row r="1291" spans="1:25" s="228" customFormat="1" ht="20.399999999999999">
      <c r="A1291" s="257"/>
      <c r="B1291" s="232" t="str">
        <f>IF(LEN(A1291)=0,"",INDEX('Smelter Reference List'!$A:$A,MATCH($A1291,'Smelter Reference List'!$E:$E,0)))</f>
        <v/>
      </c>
      <c r="C1291" s="297" t="str">
        <f>IF(LEN(A1291)=0,"",INDEX('Smelter Reference List'!$C:$C,MATCH($A1291,'Smelter Reference List'!$E:$E,0)))</f>
        <v/>
      </c>
      <c r="D1291" s="161" t="str">
        <f ca="1">IF(ISERROR($S1291),"",OFFSET('Smelter Reference List'!$C$4,$S1291-4,0)&amp;"")</f>
        <v/>
      </c>
      <c r="E1291" s="161" t="str">
        <f ca="1">IF(ISERROR($S1291),"",OFFSET('Smelter Reference List'!$D$4,$S1291-4,0)&amp;"")</f>
        <v/>
      </c>
      <c r="F1291" s="161" t="str">
        <f ca="1">IF(ISERROR($S1291),"",OFFSET('Smelter Reference List'!$E$4,$S1291-4,0))</f>
        <v/>
      </c>
      <c r="G1291" s="161" t="str">
        <f ca="1">IF(C1291=$U$4,"Enter smelter details", IF(ISERROR($S1291),"",OFFSET('Smelter Reference List'!$F$4,$S1291-4,0)))</f>
        <v/>
      </c>
      <c r="H1291" s="247" t="str">
        <f ca="1">IF(ISERROR($S1291),"",OFFSET('Smelter Reference List'!$G$4,$S1291-4,0))</f>
        <v/>
      </c>
      <c r="I1291" s="248" t="str">
        <f ca="1">IF(ISERROR($S1291),"",OFFSET('Smelter Reference List'!$H$4,$S1291-4,0))</f>
        <v/>
      </c>
      <c r="J1291" s="248" t="str">
        <f ca="1">IF(ISERROR($S1291),"",OFFSET('Smelter Reference List'!$I$4,$S1291-4,0))</f>
        <v/>
      </c>
      <c r="K1291" s="245"/>
      <c r="L1291" s="245"/>
      <c r="M1291" s="245"/>
      <c r="N1291" s="245"/>
      <c r="O1291" s="245"/>
      <c r="P1291" s="245"/>
      <c r="Q1291" s="246"/>
      <c r="R1291" s="233"/>
      <c r="S1291" s="234" t="e">
        <f>IF(C1291="",NA(),MATCH($B1291&amp;$C1291,'Smelter Reference List'!$J:$J,0))</f>
        <v>#N/A</v>
      </c>
      <c r="T1291" s="235"/>
      <c r="U1291" s="235">
        <f t="shared" ca="1" si="40"/>
        <v>0</v>
      </c>
      <c r="V1291" s="235"/>
      <c r="W1291" s="235"/>
      <c r="Y1291" s="228" t="str">
        <f t="shared" si="41"/>
        <v/>
      </c>
    </row>
    <row r="1292" spans="1:25" s="228" customFormat="1" ht="20.399999999999999">
      <c r="A1292" s="257"/>
      <c r="B1292" s="232" t="str">
        <f>IF(LEN(A1292)=0,"",INDEX('Smelter Reference List'!$A:$A,MATCH($A1292,'Smelter Reference List'!$E:$E,0)))</f>
        <v/>
      </c>
      <c r="C1292" s="297" t="str">
        <f>IF(LEN(A1292)=0,"",INDEX('Smelter Reference List'!$C:$C,MATCH($A1292,'Smelter Reference List'!$E:$E,0)))</f>
        <v/>
      </c>
      <c r="D1292" s="161" t="str">
        <f ca="1">IF(ISERROR($S1292),"",OFFSET('Smelter Reference List'!$C$4,$S1292-4,0)&amp;"")</f>
        <v/>
      </c>
      <c r="E1292" s="161" t="str">
        <f ca="1">IF(ISERROR($S1292),"",OFFSET('Smelter Reference List'!$D$4,$S1292-4,0)&amp;"")</f>
        <v/>
      </c>
      <c r="F1292" s="161" t="str">
        <f ca="1">IF(ISERROR($S1292),"",OFFSET('Smelter Reference List'!$E$4,$S1292-4,0))</f>
        <v/>
      </c>
      <c r="G1292" s="161" t="str">
        <f ca="1">IF(C1292=$U$4,"Enter smelter details", IF(ISERROR($S1292),"",OFFSET('Smelter Reference List'!$F$4,$S1292-4,0)))</f>
        <v/>
      </c>
      <c r="H1292" s="247" t="str">
        <f ca="1">IF(ISERROR($S1292),"",OFFSET('Smelter Reference List'!$G$4,$S1292-4,0))</f>
        <v/>
      </c>
      <c r="I1292" s="248" t="str">
        <f ca="1">IF(ISERROR($S1292),"",OFFSET('Smelter Reference List'!$H$4,$S1292-4,0))</f>
        <v/>
      </c>
      <c r="J1292" s="248" t="str">
        <f ca="1">IF(ISERROR($S1292),"",OFFSET('Smelter Reference List'!$I$4,$S1292-4,0))</f>
        <v/>
      </c>
      <c r="K1292" s="245"/>
      <c r="L1292" s="245"/>
      <c r="M1292" s="245"/>
      <c r="N1292" s="245"/>
      <c r="O1292" s="245"/>
      <c r="P1292" s="245"/>
      <c r="Q1292" s="246"/>
      <c r="R1292" s="233"/>
      <c r="S1292" s="234" t="e">
        <f>IF(C1292="",NA(),MATCH($B1292&amp;$C1292,'Smelter Reference List'!$J:$J,0))</f>
        <v>#N/A</v>
      </c>
      <c r="T1292" s="235"/>
      <c r="U1292" s="235">
        <f t="shared" ca="1" si="40"/>
        <v>0</v>
      </c>
      <c r="V1292" s="235"/>
      <c r="W1292" s="235"/>
      <c r="Y1292" s="228" t="str">
        <f t="shared" si="41"/>
        <v/>
      </c>
    </row>
    <row r="1293" spans="1:25" s="228" customFormat="1" ht="20.399999999999999">
      <c r="A1293" s="257"/>
      <c r="B1293" s="232" t="str">
        <f>IF(LEN(A1293)=0,"",INDEX('Smelter Reference List'!$A:$A,MATCH($A1293,'Smelter Reference List'!$E:$E,0)))</f>
        <v/>
      </c>
      <c r="C1293" s="297" t="str">
        <f>IF(LEN(A1293)=0,"",INDEX('Smelter Reference List'!$C:$C,MATCH($A1293,'Smelter Reference List'!$E:$E,0)))</f>
        <v/>
      </c>
      <c r="D1293" s="161" t="str">
        <f ca="1">IF(ISERROR($S1293),"",OFFSET('Smelter Reference List'!$C$4,$S1293-4,0)&amp;"")</f>
        <v/>
      </c>
      <c r="E1293" s="161" t="str">
        <f ca="1">IF(ISERROR($S1293),"",OFFSET('Smelter Reference List'!$D$4,$S1293-4,0)&amp;"")</f>
        <v/>
      </c>
      <c r="F1293" s="161" t="str">
        <f ca="1">IF(ISERROR($S1293),"",OFFSET('Smelter Reference List'!$E$4,$S1293-4,0))</f>
        <v/>
      </c>
      <c r="G1293" s="161" t="str">
        <f ca="1">IF(C1293=$U$4,"Enter smelter details", IF(ISERROR($S1293),"",OFFSET('Smelter Reference List'!$F$4,$S1293-4,0)))</f>
        <v/>
      </c>
      <c r="H1293" s="247" t="str">
        <f ca="1">IF(ISERROR($S1293),"",OFFSET('Smelter Reference List'!$G$4,$S1293-4,0))</f>
        <v/>
      </c>
      <c r="I1293" s="248" t="str">
        <f ca="1">IF(ISERROR($S1293),"",OFFSET('Smelter Reference List'!$H$4,$S1293-4,0))</f>
        <v/>
      </c>
      <c r="J1293" s="248" t="str">
        <f ca="1">IF(ISERROR($S1293),"",OFFSET('Smelter Reference List'!$I$4,$S1293-4,0))</f>
        <v/>
      </c>
      <c r="K1293" s="245"/>
      <c r="L1293" s="245"/>
      <c r="M1293" s="245"/>
      <c r="N1293" s="245"/>
      <c r="O1293" s="245"/>
      <c r="P1293" s="245"/>
      <c r="Q1293" s="246"/>
      <c r="R1293" s="233"/>
      <c r="S1293" s="234" t="e">
        <f>IF(C1293="",NA(),MATCH($B1293&amp;$C1293,'Smelter Reference List'!$J:$J,0))</f>
        <v>#N/A</v>
      </c>
      <c r="T1293" s="235"/>
      <c r="U1293" s="235">
        <f t="shared" ca="1" si="40"/>
        <v>0</v>
      </c>
      <c r="V1293" s="235"/>
      <c r="W1293" s="235"/>
      <c r="Y1293" s="228" t="str">
        <f t="shared" si="41"/>
        <v/>
      </c>
    </row>
    <row r="1294" spans="1:25" s="228" customFormat="1" ht="20.399999999999999">
      <c r="A1294" s="257"/>
      <c r="B1294" s="232" t="str">
        <f>IF(LEN(A1294)=0,"",INDEX('Smelter Reference List'!$A:$A,MATCH($A1294,'Smelter Reference List'!$E:$E,0)))</f>
        <v/>
      </c>
      <c r="C1294" s="297" t="str">
        <f>IF(LEN(A1294)=0,"",INDEX('Smelter Reference List'!$C:$C,MATCH($A1294,'Smelter Reference List'!$E:$E,0)))</f>
        <v/>
      </c>
      <c r="D1294" s="161" t="str">
        <f ca="1">IF(ISERROR($S1294),"",OFFSET('Smelter Reference List'!$C$4,$S1294-4,0)&amp;"")</f>
        <v/>
      </c>
      <c r="E1294" s="161" t="str">
        <f ca="1">IF(ISERROR($S1294),"",OFFSET('Smelter Reference List'!$D$4,$S1294-4,0)&amp;"")</f>
        <v/>
      </c>
      <c r="F1294" s="161" t="str">
        <f ca="1">IF(ISERROR($S1294),"",OFFSET('Smelter Reference List'!$E$4,$S1294-4,0))</f>
        <v/>
      </c>
      <c r="G1294" s="161" t="str">
        <f ca="1">IF(C1294=$U$4,"Enter smelter details", IF(ISERROR($S1294),"",OFFSET('Smelter Reference List'!$F$4,$S1294-4,0)))</f>
        <v/>
      </c>
      <c r="H1294" s="247" t="str">
        <f ca="1">IF(ISERROR($S1294),"",OFFSET('Smelter Reference List'!$G$4,$S1294-4,0))</f>
        <v/>
      </c>
      <c r="I1294" s="248" t="str">
        <f ca="1">IF(ISERROR($S1294),"",OFFSET('Smelter Reference List'!$H$4,$S1294-4,0))</f>
        <v/>
      </c>
      <c r="J1294" s="248" t="str">
        <f ca="1">IF(ISERROR($S1294),"",OFFSET('Smelter Reference List'!$I$4,$S1294-4,0))</f>
        <v/>
      </c>
      <c r="K1294" s="245"/>
      <c r="L1294" s="245"/>
      <c r="M1294" s="245"/>
      <c r="N1294" s="245"/>
      <c r="O1294" s="245"/>
      <c r="P1294" s="245"/>
      <c r="Q1294" s="246"/>
      <c r="R1294" s="233"/>
      <c r="S1294" s="234" t="e">
        <f>IF(C1294="",NA(),MATCH($B1294&amp;$C1294,'Smelter Reference List'!$J:$J,0))</f>
        <v>#N/A</v>
      </c>
      <c r="T1294" s="235"/>
      <c r="U1294" s="235">
        <f t="shared" ca="1" si="40"/>
        <v>0</v>
      </c>
      <c r="V1294" s="235"/>
      <c r="W1294" s="235"/>
      <c r="Y1294" s="228" t="str">
        <f t="shared" si="41"/>
        <v/>
      </c>
    </row>
    <row r="1295" spans="1:25" s="228" customFormat="1" ht="20.399999999999999">
      <c r="A1295" s="257"/>
      <c r="B1295" s="232" t="str">
        <f>IF(LEN(A1295)=0,"",INDEX('Smelter Reference List'!$A:$A,MATCH($A1295,'Smelter Reference List'!$E:$E,0)))</f>
        <v/>
      </c>
      <c r="C1295" s="297" t="str">
        <f>IF(LEN(A1295)=0,"",INDEX('Smelter Reference List'!$C:$C,MATCH($A1295,'Smelter Reference List'!$E:$E,0)))</f>
        <v/>
      </c>
      <c r="D1295" s="161" t="str">
        <f ca="1">IF(ISERROR($S1295),"",OFFSET('Smelter Reference List'!$C$4,$S1295-4,0)&amp;"")</f>
        <v/>
      </c>
      <c r="E1295" s="161" t="str">
        <f ca="1">IF(ISERROR($S1295),"",OFFSET('Smelter Reference List'!$D$4,$S1295-4,0)&amp;"")</f>
        <v/>
      </c>
      <c r="F1295" s="161" t="str">
        <f ca="1">IF(ISERROR($S1295),"",OFFSET('Smelter Reference List'!$E$4,$S1295-4,0))</f>
        <v/>
      </c>
      <c r="G1295" s="161" t="str">
        <f ca="1">IF(C1295=$U$4,"Enter smelter details", IF(ISERROR($S1295),"",OFFSET('Smelter Reference List'!$F$4,$S1295-4,0)))</f>
        <v/>
      </c>
      <c r="H1295" s="247" t="str">
        <f ca="1">IF(ISERROR($S1295),"",OFFSET('Smelter Reference List'!$G$4,$S1295-4,0))</f>
        <v/>
      </c>
      <c r="I1295" s="248" t="str">
        <f ca="1">IF(ISERROR($S1295),"",OFFSET('Smelter Reference List'!$H$4,$S1295-4,0))</f>
        <v/>
      </c>
      <c r="J1295" s="248" t="str">
        <f ca="1">IF(ISERROR($S1295),"",OFFSET('Smelter Reference List'!$I$4,$S1295-4,0))</f>
        <v/>
      </c>
      <c r="K1295" s="245"/>
      <c r="L1295" s="245"/>
      <c r="M1295" s="245"/>
      <c r="N1295" s="245"/>
      <c r="O1295" s="245"/>
      <c r="P1295" s="245"/>
      <c r="Q1295" s="246"/>
      <c r="R1295" s="233"/>
      <c r="S1295" s="234" t="e">
        <f>IF(C1295="",NA(),MATCH($B1295&amp;$C1295,'Smelter Reference List'!$J:$J,0))</f>
        <v>#N/A</v>
      </c>
      <c r="T1295" s="235"/>
      <c r="U1295" s="235">
        <f t="shared" ca="1" si="40"/>
        <v>0</v>
      </c>
      <c r="V1295" s="235"/>
      <c r="W1295" s="235"/>
      <c r="Y1295" s="228" t="str">
        <f t="shared" si="41"/>
        <v/>
      </c>
    </row>
    <row r="1296" spans="1:25" s="228" customFormat="1" ht="20.399999999999999">
      <c r="A1296" s="257"/>
      <c r="B1296" s="232" t="str">
        <f>IF(LEN(A1296)=0,"",INDEX('Smelter Reference List'!$A:$A,MATCH($A1296,'Smelter Reference List'!$E:$E,0)))</f>
        <v/>
      </c>
      <c r="C1296" s="297" t="str">
        <f>IF(LEN(A1296)=0,"",INDEX('Smelter Reference List'!$C:$C,MATCH($A1296,'Smelter Reference List'!$E:$E,0)))</f>
        <v/>
      </c>
      <c r="D1296" s="161" t="str">
        <f ca="1">IF(ISERROR($S1296),"",OFFSET('Smelter Reference List'!$C$4,$S1296-4,0)&amp;"")</f>
        <v/>
      </c>
      <c r="E1296" s="161" t="str">
        <f ca="1">IF(ISERROR($S1296),"",OFFSET('Smelter Reference List'!$D$4,$S1296-4,0)&amp;"")</f>
        <v/>
      </c>
      <c r="F1296" s="161" t="str">
        <f ca="1">IF(ISERROR($S1296),"",OFFSET('Smelter Reference List'!$E$4,$S1296-4,0))</f>
        <v/>
      </c>
      <c r="G1296" s="161" t="str">
        <f ca="1">IF(C1296=$U$4,"Enter smelter details", IF(ISERROR($S1296),"",OFFSET('Smelter Reference List'!$F$4,$S1296-4,0)))</f>
        <v/>
      </c>
      <c r="H1296" s="247" t="str">
        <f ca="1">IF(ISERROR($S1296),"",OFFSET('Smelter Reference List'!$G$4,$S1296-4,0))</f>
        <v/>
      </c>
      <c r="I1296" s="248" t="str">
        <f ca="1">IF(ISERROR($S1296),"",OFFSET('Smelter Reference List'!$H$4,$S1296-4,0))</f>
        <v/>
      </c>
      <c r="J1296" s="248" t="str">
        <f ca="1">IF(ISERROR($S1296),"",OFFSET('Smelter Reference List'!$I$4,$S1296-4,0))</f>
        <v/>
      </c>
      <c r="K1296" s="245"/>
      <c r="L1296" s="245"/>
      <c r="M1296" s="245"/>
      <c r="N1296" s="245"/>
      <c r="O1296" s="245"/>
      <c r="P1296" s="245"/>
      <c r="Q1296" s="246"/>
      <c r="R1296" s="233"/>
      <c r="S1296" s="234" t="e">
        <f>IF(C1296="",NA(),MATCH($B1296&amp;$C1296,'Smelter Reference List'!$J:$J,0))</f>
        <v>#N/A</v>
      </c>
      <c r="T1296" s="235"/>
      <c r="U1296" s="235">
        <f t="shared" ca="1" si="40"/>
        <v>0</v>
      </c>
      <c r="V1296" s="235"/>
      <c r="W1296" s="235"/>
      <c r="Y1296" s="228" t="str">
        <f t="shared" si="41"/>
        <v/>
      </c>
    </row>
    <row r="1297" spans="1:25" s="228" customFormat="1" ht="20.399999999999999">
      <c r="A1297" s="257"/>
      <c r="B1297" s="232" t="str">
        <f>IF(LEN(A1297)=0,"",INDEX('Smelter Reference List'!$A:$A,MATCH($A1297,'Smelter Reference List'!$E:$E,0)))</f>
        <v/>
      </c>
      <c r="C1297" s="297" t="str">
        <f>IF(LEN(A1297)=0,"",INDEX('Smelter Reference List'!$C:$C,MATCH($A1297,'Smelter Reference List'!$E:$E,0)))</f>
        <v/>
      </c>
      <c r="D1297" s="161" t="str">
        <f ca="1">IF(ISERROR($S1297),"",OFFSET('Smelter Reference List'!$C$4,$S1297-4,0)&amp;"")</f>
        <v/>
      </c>
      <c r="E1297" s="161" t="str">
        <f ca="1">IF(ISERROR($S1297),"",OFFSET('Smelter Reference List'!$D$4,$S1297-4,0)&amp;"")</f>
        <v/>
      </c>
      <c r="F1297" s="161" t="str">
        <f ca="1">IF(ISERROR($S1297),"",OFFSET('Smelter Reference List'!$E$4,$S1297-4,0))</f>
        <v/>
      </c>
      <c r="G1297" s="161" t="str">
        <f ca="1">IF(C1297=$U$4,"Enter smelter details", IF(ISERROR($S1297),"",OFFSET('Smelter Reference List'!$F$4,$S1297-4,0)))</f>
        <v/>
      </c>
      <c r="H1297" s="247" t="str">
        <f ca="1">IF(ISERROR($S1297),"",OFFSET('Smelter Reference List'!$G$4,$S1297-4,0))</f>
        <v/>
      </c>
      <c r="I1297" s="248" t="str">
        <f ca="1">IF(ISERROR($S1297),"",OFFSET('Smelter Reference List'!$H$4,$S1297-4,0))</f>
        <v/>
      </c>
      <c r="J1297" s="248" t="str">
        <f ca="1">IF(ISERROR($S1297),"",OFFSET('Smelter Reference List'!$I$4,$S1297-4,0))</f>
        <v/>
      </c>
      <c r="K1297" s="245"/>
      <c r="L1297" s="245"/>
      <c r="M1297" s="245"/>
      <c r="N1297" s="245"/>
      <c r="O1297" s="245"/>
      <c r="P1297" s="245"/>
      <c r="Q1297" s="246"/>
      <c r="R1297" s="233"/>
      <c r="S1297" s="234" t="e">
        <f>IF(C1297="",NA(),MATCH($B1297&amp;$C1297,'Smelter Reference List'!$J:$J,0))</f>
        <v>#N/A</v>
      </c>
      <c r="T1297" s="235"/>
      <c r="U1297" s="235">
        <f t="shared" ca="1" si="40"/>
        <v>0</v>
      </c>
      <c r="V1297" s="235"/>
      <c r="W1297" s="235"/>
      <c r="Y1297" s="228" t="str">
        <f t="shared" si="41"/>
        <v/>
      </c>
    </row>
    <row r="1298" spans="1:25" s="228" customFormat="1" ht="20.399999999999999">
      <c r="A1298" s="257"/>
      <c r="B1298" s="232" t="str">
        <f>IF(LEN(A1298)=0,"",INDEX('Smelter Reference List'!$A:$A,MATCH($A1298,'Smelter Reference List'!$E:$E,0)))</f>
        <v/>
      </c>
      <c r="C1298" s="297" t="str">
        <f>IF(LEN(A1298)=0,"",INDEX('Smelter Reference List'!$C:$C,MATCH($A1298,'Smelter Reference List'!$E:$E,0)))</f>
        <v/>
      </c>
      <c r="D1298" s="161" t="str">
        <f ca="1">IF(ISERROR($S1298),"",OFFSET('Smelter Reference List'!$C$4,$S1298-4,0)&amp;"")</f>
        <v/>
      </c>
      <c r="E1298" s="161" t="str">
        <f ca="1">IF(ISERROR($S1298),"",OFFSET('Smelter Reference List'!$D$4,$S1298-4,0)&amp;"")</f>
        <v/>
      </c>
      <c r="F1298" s="161" t="str">
        <f ca="1">IF(ISERROR($S1298),"",OFFSET('Smelter Reference List'!$E$4,$S1298-4,0))</f>
        <v/>
      </c>
      <c r="G1298" s="161" t="str">
        <f ca="1">IF(C1298=$U$4,"Enter smelter details", IF(ISERROR($S1298),"",OFFSET('Smelter Reference List'!$F$4,$S1298-4,0)))</f>
        <v/>
      </c>
      <c r="H1298" s="247" t="str">
        <f ca="1">IF(ISERROR($S1298),"",OFFSET('Smelter Reference List'!$G$4,$S1298-4,0))</f>
        <v/>
      </c>
      <c r="I1298" s="248" t="str">
        <f ca="1">IF(ISERROR($S1298),"",OFFSET('Smelter Reference List'!$H$4,$S1298-4,0))</f>
        <v/>
      </c>
      <c r="J1298" s="248" t="str">
        <f ca="1">IF(ISERROR($S1298),"",OFFSET('Smelter Reference List'!$I$4,$S1298-4,0))</f>
        <v/>
      </c>
      <c r="K1298" s="245"/>
      <c r="L1298" s="245"/>
      <c r="M1298" s="245"/>
      <c r="N1298" s="245"/>
      <c r="O1298" s="245"/>
      <c r="P1298" s="245"/>
      <c r="Q1298" s="246"/>
      <c r="R1298" s="233"/>
      <c r="S1298" s="234" t="e">
        <f>IF(C1298="",NA(),MATCH($B1298&amp;$C1298,'Smelter Reference List'!$J:$J,0))</f>
        <v>#N/A</v>
      </c>
      <c r="T1298" s="235"/>
      <c r="U1298" s="235">
        <f t="shared" ca="1" si="40"/>
        <v>0</v>
      </c>
      <c r="V1298" s="235"/>
      <c r="W1298" s="235"/>
      <c r="Y1298" s="228" t="str">
        <f t="shared" si="41"/>
        <v/>
      </c>
    </row>
    <row r="1299" spans="1:25" s="228" customFormat="1" ht="20.399999999999999">
      <c r="A1299" s="257"/>
      <c r="B1299" s="232" t="str">
        <f>IF(LEN(A1299)=0,"",INDEX('Smelter Reference List'!$A:$A,MATCH($A1299,'Smelter Reference List'!$E:$E,0)))</f>
        <v/>
      </c>
      <c r="C1299" s="297" t="str">
        <f>IF(LEN(A1299)=0,"",INDEX('Smelter Reference List'!$C:$C,MATCH($A1299,'Smelter Reference List'!$E:$E,0)))</f>
        <v/>
      </c>
      <c r="D1299" s="161" t="str">
        <f ca="1">IF(ISERROR($S1299),"",OFFSET('Smelter Reference List'!$C$4,$S1299-4,0)&amp;"")</f>
        <v/>
      </c>
      <c r="E1299" s="161" t="str">
        <f ca="1">IF(ISERROR($S1299),"",OFFSET('Smelter Reference List'!$D$4,$S1299-4,0)&amp;"")</f>
        <v/>
      </c>
      <c r="F1299" s="161" t="str">
        <f ca="1">IF(ISERROR($S1299),"",OFFSET('Smelter Reference List'!$E$4,$S1299-4,0))</f>
        <v/>
      </c>
      <c r="G1299" s="161" t="str">
        <f ca="1">IF(C1299=$U$4,"Enter smelter details", IF(ISERROR($S1299),"",OFFSET('Smelter Reference List'!$F$4,$S1299-4,0)))</f>
        <v/>
      </c>
      <c r="H1299" s="247" t="str">
        <f ca="1">IF(ISERROR($S1299),"",OFFSET('Smelter Reference List'!$G$4,$S1299-4,0))</f>
        <v/>
      </c>
      <c r="I1299" s="248" t="str">
        <f ca="1">IF(ISERROR($S1299),"",OFFSET('Smelter Reference List'!$H$4,$S1299-4,0))</f>
        <v/>
      </c>
      <c r="J1299" s="248" t="str">
        <f ca="1">IF(ISERROR($S1299),"",OFFSET('Smelter Reference List'!$I$4,$S1299-4,0))</f>
        <v/>
      </c>
      <c r="K1299" s="245"/>
      <c r="L1299" s="245"/>
      <c r="M1299" s="245"/>
      <c r="N1299" s="245"/>
      <c r="O1299" s="245"/>
      <c r="P1299" s="245"/>
      <c r="Q1299" s="246"/>
      <c r="R1299" s="233"/>
      <c r="S1299" s="234" t="e">
        <f>IF(C1299="",NA(),MATCH($B1299&amp;$C1299,'Smelter Reference List'!$J:$J,0))</f>
        <v>#N/A</v>
      </c>
      <c r="T1299" s="235"/>
      <c r="U1299" s="235">
        <f t="shared" ca="1" si="40"/>
        <v>0</v>
      </c>
      <c r="V1299" s="235"/>
      <c r="W1299" s="235"/>
      <c r="Y1299" s="228" t="str">
        <f t="shared" si="41"/>
        <v/>
      </c>
    </row>
    <row r="1300" spans="1:25" s="228" customFormat="1" ht="20.399999999999999">
      <c r="A1300" s="257"/>
      <c r="B1300" s="232" t="str">
        <f>IF(LEN(A1300)=0,"",INDEX('Smelter Reference List'!$A:$A,MATCH($A1300,'Smelter Reference List'!$E:$E,0)))</f>
        <v/>
      </c>
      <c r="C1300" s="297" t="str">
        <f>IF(LEN(A1300)=0,"",INDEX('Smelter Reference List'!$C:$C,MATCH($A1300,'Smelter Reference List'!$E:$E,0)))</f>
        <v/>
      </c>
      <c r="D1300" s="161" t="str">
        <f ca="1">IF(ISERROR($S1300),"",OFFSET('Smelter Reference List'!$C$4,$S1300-4,0)&amp;"")</f>
        <v/>
      </c>
      <c r="E1300" s="161" t="str">
        <f ca="1">IF(ISERROR($S1300),"",OFFSET('Smelter Reference List'!$D$4,$S1300-4,0)&amp;"")</f>
        <v/>
      </c>
      <c r="F1300" s="161" t="str">
        <f ca="1">IF(ISERROR($S1300),"",OFFSET('Smelter Reference List'!$E$4,$S1300-4,0))</f>
        <v/>
      </c>
      <c r="G1300" s="161" t="str">
        <f ca="1">IF(C1300=$U$4,"Enter smelter details", IF(ISERROR($S1300),"",OFFSET('Smelter Reference List'!$F$4,$S1300-4,0)))</f>
        <v/>
      </c>
      <c r="H1300" s="247" t="str">
        <f ca="1">IF(ISERROR($S1300),"",OFFSET('Smelter Reference List'!$G$4,$S1300-4,0))</f>
        <v/>
      </c>
      <c r="I1300" s="248" t="str">
        <f ca="1">IF(ISERROR($S1300),"",OFFSET('Smelter Reference List'!$H$4,$S1300-4,0))</f>
        <v/>
      </c>
      <c r="J1300" s="248" t="str">
        <f ca="1">IF(ISERROR($S1300),"",OFFSET('Smelter Reference List'!$I$4,$S1300-4,0))</f>
        <v/>
      </c>
      <c r="K1300" s="245"/>
      <c r="L1300" s="245"/>
      <c r="M1300" s="245"/>
      <c r="N1300" s="245"/>
      <c r="O1300" s="245"/>
      <c r="P1300" s="245"/>
      <c r="Q1300" s="246"/>
      <c r="R1300" s="233"/>
      <c r="S1300" s="234" t="e">
        <f>IF(C1300="",NA(),MATCH($B1300&amp;$C1300,'Smelter Reference List'!$J:$J,0))</f>
        <v>#N/A</v>
      </c>
      <c r="T1300" s="235"/>
      <c r="U1300" s="235">
        <f t="shared" ca="1" si="40"/>
        <v>0</v>
      </c>
      <c r="V1300" s="235"/>
      <c r="W1300" s="235"/>
      <c r="Y1300" s="228" t="str">
        <f t="shared" si="41"/>
        <v/>
      </c>
    </row>
    <row r="1301" spans="1:25" s="228" customFormat="1" ht="20.399999999999999">
      <c r="A1301" s="257"/>
      <c r="B1301" s="232" t="str">
        <f>IF(LEN(A1301)=0,"",INDEX('Smelter Reference List'!$A:$A,MATCH($A1301,'Smelter Reference List'!$E:$E,0)))</f>
        <v/>
      </c>
      <c r="C1301" s="297" t="str">
        <f>IF(LEN(A1301)=0,"",INDEX('Smelter Reference List'!$C:$C,MATCH($A1301,'Smelter Reference List'!$E:$E,0)))</f>
        <v/>
      </c>
      <c r="D1301" s="161" t="str">
        <f ca="1">IF(ISERROR($S1301),"",OFFSET('Smelter Reference List'!$C$4,$S1301-4,0)&amp;"")</f>
        <v/>
      </c>
      <c r="E1301" s="161" t="str">
        <f ca="1">IF(ISERROR($S1301),"",OFFSET('Smelter Reference List'!$D$4,$S1301-4,0)&amp;"")</f>
        <v/>
      </c>
      <c r="F1301" s="161" t="str">
        <f ca="1">IF(ISERROR($S1301),"",OFFSET('Smelter Reference List'!$E$4,$S1301-4,0))</f>
        <v/>
      </c>
      <c r="G1301" s="161" t="str">
        <f ca="1">IF(C1301=$U$4,"Enter smelter details", IF(ISERROR($S1301),"",OFFSET('Smelter Reference List'!$F$4,$S1301-4,0)))</f>
        <v/>
      </c>
      <c r="H1301" s="247" t="str">
        <f ca="1">IF(ISERROR($S1301),"",OFFSET('Smelter Reference List'!$G$4,$S1301-4,0))</f>
        <v/>
      </c>
      <c r="I1301" s="248" t="str">
        <f ca="1">IF(ISERROR($S1301),"",OFFSET('Smelter Reference List'!$H$4,$S1301-4,0))</f>
        <v/>
      </c>
      <c r="J1301" s="248" t="str">
        <f ca="1">IF(ISERROR($S1301),"",OFFSET('Smelter Reference List'!$I$4,$S1301-4,0))</f>
        <v/>
      </c>
      <c r="K1301" s="245"/>
      <c r="L1301" s="245"/>
      <c r="M1301" s="245"/>
      <c r="N1301" s="245"/>
      <c r="O1301" s="245"/>
      <c r="P1301" s="245"/>
      <c r="Q1301" s="246"/>
      <c r="R1301" s="233"/>
      <c r="S1301" s="234" t="e">
        <f>IF(C1301="",NA(),MATCH($B1301&amp;$C1301,'Smelter Reference List'!$J:$J,0))</f>
        <v>#N/A</v>
      </c>
      <c r="T1301" s="235"/>
      <c r="U1301" s="235">
        <f t="shared" ca="1" si="40"/>
        <v>0</v>
      </c>
      <c r="V1301" s="235"/>
      <c r="W1301" s="235"/>
      <c r="Y1301" s="228" t="str">
        <f t="shared" si="41"/>
        <v/>
      </c>
    </row>
    <row r="1302" spans="1:25" s="228" customFormat="1" ht="20.399999999999999">
      <c r="A1302" s="257"/>
      <c r="B1302" s="232" t="str">
        <f>IF(LEN(A1302)=0,"",INDEX('Smelter Reference List'!$A:$A,MATCH($A1302,'Smelter Reference List'!$E:$E,0)))</f>
        <v/>
      </c>
      <c r="C1302" s="297" t="str">
        <f>IF(LEN(A1302)=0,"",INDEX('Smelter Reference List'!$C:$C,MATCH($A1302,'Smelter Reference List'!$E:$E,0)))</f>
        <v/>
      </c>
      <c r="D1302" s="161" t="str">
        <f ca="1">IF(ISERROR($S1302),"",OFFSET('Smelter Reference List'!$C$4,$S1302-4,0)&amp;"")</f>
        <v/>
      </c>
      <c r="E1302" s="161" t="str">
        <f ca="1">IF(ISERROR($S1302),"",OFFSET('Smelter Reference List'!$D$4,$S1302-4,0)&amp;"")</f>
        <v/>
      </c>
      <c r="F1302" s="161" t="str">
        <f ca="1">IF(ISERROR($S1302),"",OFFSET('Smelter Reference List'!$E$4,$S1302-4,0))</f>
        <v/>
      </c>
      <c r="G1302" s="161" t="str">
        <f ca="1">IF(C1302=$U$4,"Enter smelter details", IF(ISERROR($S1302),"",OFFSET('Smelter Reference List'!$F$4,$S1302-4,0)))</f>
        <v/>
      </c>
      <c r="H1302" s="247" t="str">
        <f ca="1">IF(ISERROR($S1302),"",OFFSET('Smelter Reference List'!$G$4,$S1302-4,0))</f>
        <v/>
      </c>
      <c r="I1302" s="248" t="str">
        <f ca="1">IF(ISERROR($S1302),"",OFFSET('Smelter Reference List'!$H$4,$S1302-4,0))</f>
        <v/>
      </c>
      <c r="J1302" s="248" t="str">
        <f ca="1">IF(ISERROR($S1302),"",OFFSET('Smelter Reference List'!$I$4,$S1302-4,0))</f>
        <v/>
      </c>
      <c r="K1302" s="245"/>
      <c r="L1302" s="245"/>
      <c r="M1302" s="245"/>
      <c r="N1302" s="245"/>
      <c r="O1302" s="245"/>
      <c r="P1302" s="245"/>
      <c r="Q1302" s="246"/>
      <c r="R1302" s="233"/>
      <c r="S1302" s="234" t="e">
        <f>IF(C1302="",NA(),MATCH($B1302&amp;$C1302,'Smelter Reference List'!$J:$J,0))</f>
        <v>#N/A</v>
      </c>
      <c r="T1302" s="235"/>
      <c r="U1302" s="235">
        <f t="shared" ca="1" si="40"/>
        <v>0</v>
      </c>
      <c r="V1302" s="235"/>
      <c r="W1302" s="235"/>
      <c r="Y1302" s="228" t="str">
        <f t="shared" si="41"/>
        <v/>
      </c>
    </row>
    <row r="1303" spans="1:25" s="228" customFormat="1" ht="20.399999999999999">
      <c r="A1303" s="257"/>
      <c r="B1303" s="232" t="str">
        <f>IF(LEN(A1303)=0,"",INDEX('Smelter Reference List'!$A:$A,MATCH($A1303,'Smelter Reference List'!$E:$E,0)))</f>
        <v/>
      </c>
      <c r="C1303" s="297" t="str">
        <f>IF(LEN(A1303)=0,"",INDEX('Smelter Reference List'!$C:$C,MATCH($A1303,'Smelter Reference List'!$E:$E,0)))</f>
        <v/>
      </c>
      <c r="D1303" s="161" t="str">
        <f ca="1">IF(ISERROR($S1303),"",OFFSET('Smelter Reference List'!$C$4,$S1303-4,0)&amp;"")</f>
        <v/>
      </c>
      <c r="E1303" s="161" t="str">
        <f ca="1">IF(ISERROR($S1303),"",OFFSET('Smelter Reference List'!$D$4,$S1303-4,0)&amp;"")</f>
        <v/>
      </c>
      <c r="F1303" s="161" t="str">
        <f ca="1">IF(ISERROR($S1303),"",OFFSET('Smelter Reference List'!$E$4,$S1303-4,0))</f>
        <v/>
      </c>
      <c r="G1303" s="161" t="str">
        <f ca="1">IF(C1303=$U$4,"Enter smelter details", IF(ISERROR($S1303),"",OFFSET('Smelter Reference List'!$F$4,$S1303-4,0)))</f>
        <v/>
      </c>
      <c r="H1303" s="247" t="str">
        <f ca="1">IF(ISERROR($S1303),"",OFFSET('Smelter Reference List'!$G$4,$S1303-4,0))</f>
        <v/>
      </c>
      <c r="I1303" s="248" t="str">
        <f ca="1">IF(ISERROR($S1303),"",OFFSET('Smelter Reference List'!$H$4,$S1303-4,0))</f>
        <v/>
      </c>
      <c r="J1303" s="248" t="str">
        <f ca="1">IF(ISERROR($S1303),"",OFFSET('Smelter Reference List'!$I$4,$S1303-4,0))</f>
        <v/>
      </c>
      <c r="K1303" s="245"/>
      <c r="L1303" s="245"/>
      <c r="M1303" s="245"/>
      <c r="N1303" s="245"/>
      <c r="O1303" s="245"/>
      <c r="P1303" s="245"/>
      <c r="Q1303" s="246"/>
      <c r="R1303" s="233"/>
      <c r="S1303" s="234" t="e">
        <f>IF(C1303="",NA(),MATCH($B1303&amp;$C1303,'Smelter Reference List'!$J:$J,0))</f>
        <v>#N/A</v>
      </c>
      <c r="T1303" s="235"/>
      <c r="U1303" s="235">
        <f t="shared" ca="1" si="40"/>
        <v>0</v>
      </c>
      <c r="V1303" s="235"/>
      <c r="W1303" s="235"/>
      <c r="Y1303" s="228" t="str">
        <f t="shared" si="41"/>
        <v/>
      </c>
    </row>
    <row r="1304" spans="1:25" s="228" customFormat="1" ht="20.399999999999999">
      <c r="A1304" s="257"/>
      <c r="B1304" s="232" t="str">
        <f>IF(LEN(A1304)=0,"",INDEX('Smelter Reference List'!$A:$A,MATCH($A1304,'Smelter Reference List'!$E:$E,0)))</f>
        <v/>
      </c>
      <c r="C1304" s="297" t="str">
        <f>IF(LEN(A1304)=0,"",INDEX('Smelter Reference List'!$C:$C,MATCH($A1304,'Smelter Reference List'!$E:$E,0)))</f>
        <v/>
      </c>
      <c r="D1304" s="161" t="str">
        <f ca="1">IF(ISERROR($S1304),"",OFFSET('Smelter Reference List'!$C$4,$S1304-4,0)&amp;"")</f>
        <v/>
      </c>
      <c r="E1304" s="161" t="str">
        <f ca="1">IF(ISERROR($S1304),"",OFFSET('Smelter Reference List'!$D$4,$S1304-4,0)&amp;"")</f>
        <v/>
      </c>
      <c r="F1304" s="161" t="str">
        <f ca="1">IF(ISERROR($S1304),"",OFFSET('Smelter Reference List'!$E$4,$S1304-4,0))</f>
        <v/>
      </c>
      <c r="G1304" s="161" t="str">
        <f ca="1">IF(C1304=$U$4,"Enter smelter details", IF(ISERROR($S1304),"",OFFSET('Smelter Reference List'!$F$4,$S1304-4,0)))</f>
        <v/>
      </c>
      <c r="H1304" s="247" t="str">
        <f ca="1">IF(ISERROR($S1304),"",OFFSET('Smelter Reference List'!$G$4,$S1304-4,0))</f>
        <v/>
      </c>
      <c r="I1304" s="248" t="str">
        <f ca="1">IF(ISERROR($S1304),"",OFFSET('Smelter Reference List'!$H$4,$S1304-4,0))</f>
        <v/>
      </c>
      <c r="J1304" s="248" t="str">
        <f ca="1">IF(ISERROR($S1304),"",OFFSET('Smelter Reference List'!$I$4,$S1304-4,0))</f>
        <v/>
      </c>
      <c r="K1304" s="245"/>
      <c r="L1304" s="245"/>
      <c r="M1304" s="245"/>
      <c r="N1304" s="245"/>
      <c r="O1304" s="245"/>
      <c r="P1304" s="245"/>
      <c r="Q1304" s="246"/>
      <c r="R1304" s="233"/>
      <c r="S1304" s="234" t="e">
        <f>IF(C1304="",NA(),MATCH($B1304&amp;$C1304,'Smelter Reference List'!$J:$J,0))</f>
        <v>#N/A</v>
      </c>
      <c r="T1304" s="235"/>
      <c r="U1304" s="235">
        <f t="shared" ca="1" si="40"/>
        <v>0</v>
      </c>
      <c r="V1304" s="235"/>
      <c r="W1304" s="235"/>
      <c r="Y1304" s="228" t="str">
        <f t="shared" si="41"/>
        <v/>
      </c>
    </row>
    <row r="1305" spans="1:25" s="228" customFormat="1" ht="20.399999999999999">
      <c r="A1305" s="257"/>
      <c r="B1305" s="232" t="str">
        <f>IF(LEN(A1305)=0,"",INDEX('Smelter Reference List'!$A:$A,MATCH($A1305,'Smelter Reference List'!$E:$E,0)))</f>
        <v/>
      </c>
      <c r="C1305" s="297" t="str">
        <f>IF(LEN(A1305)=0,"",INDEX('Smelter Reference List'!$C:$C,MATCH($A1305,'Smelter Reference List'!$E:$E,0)))</f>
        <v/>
      </c>
      <c r="D1305" s="161" t="str">
        <f ca="1">IF(ISERROR($S1305),"",OFFSET('Smelter Reference List'!$C$4,$S1305-4,0)&amp;"")</f>
        <v/>
      </c>
      <c r="E1305" s="161" t="str">
        <f ca="1">IF(ISERROR($S1305),"",OFFSET('Smelter Reference List'!$D$4,$S1305-4,0)&amp;"")</f>
        <v/>
      </c>
      <c r="F1305" s="161" t="str">
        <f ca="1">IF(ISERROR($S1305),"",OFFSET('Smelter Reference List'!$E$4,$S1305-4,0))</f>
        <v/>
      </c>
      <c r="G1305" s="161" t="str">
        <f ca="1">IF(C1305=$U$4,"Enter smelter details", IF(ISERROR($S1305),"",OFFSET('Smelter Reference List'!$F$4,$S1305-4,0)))</f>
        <v/>
      </c>
      <c r="H1305" s="247" t="str">
        <f ca="1">IF(ISERROR($S1305),"",OFFSET('Smelter Reference List'!$G$4,$S1305-4,0))</f>
        <v/>
      </c>
      <c r="I1305" s="248" t="str">
        <f ca="1">IF(ISERROR($S1305),"",OFFSET('Smelter Reference List'!$H$4,$S1305-4,0))</f>
        <v/>
      </c>
      <c r="J1305" s="248" t="str">
        <f ca="1">IF(ISERROR($S1305),"",OFFSET('Smelter Reference List'!$I$4,$S1305-4,0))</f>
        <v/>
      </c>
      <c r="K1305" s="245"/>
      <c r="L1305" s="245"/>
      <c r="M1305" s="245"/>
      <c r="N1305" s="245"/>
      <c r="O1305" s="245"/>
      <c r="P1305" s="245"/>
      <c r="Q1305" s="246"/>
      <c r="R1305" s="233"/>
      <c r="S1305" s="234" t="e">
        <f>IF(C1305="",NA(),MATCH($B1305&amp;$C1305,'Smelter Reference List'!$J:$J,0))</f>
        <v>#N/A</v>
      </c>
      <c r="T1305" s="235"/>
      <c r="U1305" s="235">
        <f t="shared" ca="1" si="40"/>
        <v>0</v>
      </c>
      <c r="V1305" s="235"/>
      <c r="W1305" s="235"/>
      <c r="Y1305" s="228" t="str">
        <f t="shared" si="41"/>
        <v/>
      </c>
    </row>
    <row r="1306" spans="1:25" s="228" customFormat="1" ht="20.399999999999999">
      <c r="A1306" s="257"/>
      <c r="B1306" s="232" t="str">
        <f>IF(LEN(A1306)=0,"",INDEX('Smelter Reference List'!$A:$A,MATCH($A1306,'Smelter Reference List'!$E:$E,0)))</f>
        <v/>
      </c>
      <c r="C1306" s="297" t="str">
        <f>IF(LEN(A1306)=0,"",INDEX('Smelter Reference List'!$C:$C,MATCH($A1306,'Smelter Reference List'!$E:$E,0)))</f>
        <v/>
      </c>
      <c r="D1306" s="161" t="str">
        <f ca="1">IF(ISERROR($S1306),"",OFFSET('Smelter Reference List'!$C$4,$S1306-4,0)&amp;"")</f>
        <v/>
      </c>
      <c r="E1306" s="161" t="str">
        <f ca="1">IF(ISERROR($S1306),"",OFFSET('Smelter Reference List'!$D$4,$S1306-4,0)&amp;"")</f>
        <v/>
      </c>
      <c r="F1306" s="161" t="str">
        <f ca="1">IF(ISERROR($S1306),"",OFFSET('Smelter Reference List'!$E$4,$S1306-4,0))</f>
        <v/>
      </c>
      <c r="G1306" s="161" t="str">
        <f ca="1">IF(C1306=$U$4,"Enter smelter details", IF(ISERROR($S1306),"",OFFSET('Smelter Reference List'!$F$4,$S1306-4,0)))</f>
        <v/>
      </c>
      <c r="H1306" s="247" t="str">
        <f ca="1">IF(ISERROR($S1306),"",OFFSET('Smelter Reference List'!$G$4,$S1306-4,0))</f>
        <v/>
      </c>
      <c r="I1306" s="248" t="str">
        <f ca="1">IF(ISERROR($S1306),"",OFFSET('Smelter Reference List'!$H$4,$S1306-4,0))</f>
        <v/>
      </c>
      <c r="J1306" s="248" t="str">
        <f ca="1">IF(ISERROR($S1306),"",OFFSET('Smelter Reference List'!$I$4,$S1306-4,0))</f>
        <v/>
      </c>
      <c r="K1306" s="245"/>
      <c r="L1306" s="245"/>
      <c r="M1306" s="245"/>
      <c r="N1306" s="245"/>
      <c r="O1306" s="245"/>
      <c r="P1306" s="245"/>
      <c r="Q1306" s="246"/>
      <c r="R1306" s="233"/>
      <c r="S1306" s="234" t="e">
        <f>IF(C1306="",NA(),MATCH($B1306&amp;$C1306,'Smelter Reference List'!$J:$J,0))</f>
        <v>#N/A</v>
      </c>
      <c r="T1306" s="235"/>
      <c r="U1306" s="235">
        <f t="shared" ca="1" si="40"/>
        <v>0</v>
      </c>
      <c r="V1306" s="235"/>
      <c r="W1306" s="235"/>
      <c r="Y1306" s="228" t="str">
        <f t="shared" si="41"/>
        <v/>
      </c>
    </row>
    <row r="1307" spans="1:25" s="228" customFormat="1" ht="20.399999999999999">
      <c r="A1307" s="257"/>
      <c r="B1307" s="232" t="str">
        <f>IF(LEN(A1307)=0,"",INDEX('Smelter Reference List'!$A:$A,MATCH($A1307,'Smelter Reference List'!$E:$E,0)))</f>
        <v/>
      </c>
      <c r="C1307" s="297" t="str">
        <f>IF(LEN(A1307)=0,"",INDEX('Smelter Reference List'!$C:$C,MATCH($A1307,'Smelter Reference List'!$E:$E,0)))</f>
        <v/>
      </c>
      <c r="D1307" s="161" t="str">
        <f ca="1">IF(ISERROR($S1307),"",OFFSET('Smelter Reference List'!$C$4,$S1307-4,0)&amp;"")</f>
        <v/>
      </c>
      <c r="E1307" s="161" t="str">
        <f ca="1">IF(ISERROR($S1307),"",OFFSET('Smelter Reference List'!$D$4,$S1307-4,0)&amp;"")</f>
        <v/>
      </c>
      <c r="F1307" s="161" t="str">
        <f ca="1">IF(ISERROR($S1307),"",OFFSET('Smelter Reference List'!$E$4,$S1307-4,0))</f>
        <v/>
      </c>
      <c r="G1307" s="161" t="str">
        <f ca="1">IF(C1307=$U$4,"Enter smelter details", IF(ISERROR($S1307),"",OFFSET('Smelter Reference List'!$F$4,$S1307-4,0)))</f>
        <v/>
      </c>
      <c r="H1307" s="247" t="str">
        <f ca="1">IF(ISERROR($S1307),"",OFFSET('Smelter Reference List'!$G$4,$S1307-4,0))</f>
        <v/>
      </c>
      <c r="I1307" s="248" t="str">
        <f ca="1">IF(ISERROR($S1307),"",OFFSET('Smelter Reference List'!$H$4,$S1307-4,0))</f>
        <v/>
      </c>
      <c r="J1307" s="248" t="str">
        <f ca="1">IF(ISERROR($S1307),"",OFFSET('Smelter Reference List'!$I$4,$S1307-4,0))</f>
        <v/>
      </c>
      <c r="K1307" s="245"/>
      <c r="L1307" s="245"/>
      <c r="M1307" s="245"/>
      <c r="N1307" s="245"/>
      <c r="O1307" s="245"/>
      <c r="P1307" s="245"/>
      <c r="Q1307" s="246"/>
      <c r="R1307" s="233"/>
      <c r="S1307" s="234" t="e">
        <f>IF(C1307="",NA(),MATCH($B1307&amp;$C1307,'Smelter Reference List'!$J:$J,0))</f>
        <v>#N/A</v>
      </c>
      <c r="T1307" s="235"/>
      <c r="U1307" s="235">
        <f t="shared" ca="1" si="40"/>
        <v>0</v>
      </c>
      <c r="V1307" s="235"/>
      <c r="W1307" s="235"/>
      <c r="Y1307" s="228" t="str">
        <f t="shared" si="41"/>
        <v/>
      </c>
    </row>
    <row r="1308" spans="1:25" s="228" customFormat="1" ht="20.399999999999999">
      <c r="A1308" s="257"/>
      <c r="B1308" s="232" t="str">
        <f>IF(LEN(A1308)=0,"",INDEX('Smelter Reference List'!$A:$A,MATCH($A1308,'Smelter Reference List'!$E:$E,0)))</f>
        <v/>
      </c>
      <c r="C1308" s="297" t="str">
        <f>IF(LEN(A1308)=0,"",INDEX('Smelter Reference List'!$C:$C,MATCH($A1308,'Smelter Reference List'!$E:$E,0)))</f>
        <v/>
      </c>
      <c r="D1308" s="161" t="str">
        <f ca="1">IF(ISERROR($S1308),"",OFFSET('Smelter Reference List'!$C$4,$S1308-4,0)&amp;"")</f>
        <v/>
      </c>
      <c r="E1308" s="161" t="str">
        <f ca="1">IF(ISERROR($S1308),"",OFFSET('Smelter Reference List'!$D$4,$S1308-4,0)&amp;"")</f>
        <v/>
      </c>
      <c r="F1308" s="161" t="str">
        <f ca="1">IF(ISERROR($S1308),"",OFFSET('Smelter Reference List'!$E$4,$S1308-4,0))</f>
        <v/>
      </c>
      <c r="G1308" s="161" t="str">
        <f ca="1">IF(C1308=$U$4,"Enter smelter details", IF(ISERROR($S1308),"",OFFSET('Smelter Reference List'!$F$4,$S1308-4,0)))</f>
        <v/>
      </c>
      <c r="H1308" s="247" t="str">
        <f ca="1">IF(ISERROR($S1308),"",OFFSET('Smelter Reference List'!$G$4,$S1308-4,0))</f>
        <v/>
      </c>
      <c r="I1308" s="248" t="str">
        <f ca="1">IF(ISERROR($S1308),"",OFFSET('Smelter Reference List'!$H$4,$S1308-4,0))</f>
        <v/>
      </c>
      <c r="J1308" s="248" t="str">
        <f ca="1">IF(ISERROR($S1308),"",OFFSET('Smelter Reference List'!$I$4,$S1308-4,0))</f>
        <v/>
      </c>
      <c r="K1308" s="245"/>
      <c r="L1308" s="245"/>
      <c r="M1308" s="245"/>
      <c r="N1308" s="245"/>
      <c r="O1308" s="245"/>
      <c r="P1308" s="245"/>
      <c r="Q1308" s="246"/>
      <c r="R1308" s="233"/>
      <c r="S1308" s="234" t="e">
        <f>IF(C1308="",NA(),MATCH($B1308&amp;$C1308,'Smelter Reference List'!$J:$J,0))</f>
        <v>#N/A</v>
      </c>
      <c r="T1308" s="235"/>
      <c r="U1308" s="235">
        <f t="shared" ca="1" si="40"/>
        <v>0</v>
      </c>
      <c r="V1308" s="235"/>
      <c r="W1308" s="235"/>
      <c r="Y1308" s="228" t="str">
        <f t="shared" si="41"/>
        <v/>
      </c>
    </row>
    <row r="1309" spans="1:25" s="228" customFormat="1" ht="20.399999999999999">
      <c r="A1309" s="257"/>
      <c r="B1309" s="232" t="str">
        <f>IF(LEN(A1309)=0,"",INDEX('Smelter Reference List'!$A:$A,MATCH($A1309,'Smelter Reference List'!$E:$E,0)))</f>
        <v/>
      </c>
      <c r="C1309" s="297" t="str">
        <f>IF(LEN(A1309)=0,"",INDEX('Smelter Reference List'!$C:$C,MATCH($A1309,'Smelter Reference List'!$E:$E,0)))</f>
        <v/>
      </c>
      <c r="D1309" s="161" t="str">
        <f ca="1">IF(ISERROR($S1309),"",OFFSET('Smelter Reference List'!$C$4,$S1309-4,0)&amp;"")</f>
        <v/>
      </c>
      <c r="E1309" s="161" t="str">
        <f ca="1">IF(ISERROR($S1309),"",OFFSET('Smelter Reference List'!$D$4,$S1309-4,0)&amp;"")</f>
        <v/>
      </c>
      <c r="F1309" s="161" t="str">
        <f ca="1">IF(ISERROR($S1309),"",OFFSET('Smelter Reference List'!$E$4,$S1309-4,0))</f>
        <v/>
      </c>
      <c r="G1309" s="161" t="str">
        <f ca="1">IF(C1309=$U$4,"Enter smelter details", IF(ISERROR($S1309),"",OFFSET('Smelter Reference List'!$F$4,$S1309-4,0)))</f>
        <v/>
      </c>
      <c r="H1309" s="247" t="str">
        <f ca="1">IF(ISERROR($S1309),"",OFFSET('Smelter Reference List'!$G$4,$S1309-4,0))</f>
        <v/>
      </c>
      <c r="I1309" s="248" t="str">
        <f ca="1">IF(ISERROR($S1309),"",OFFSET('Smelter Reference List'!$H$4,$S1309-4,0))</f>
        <v/>
      </c>
      <c r="J1309" s="248" t="str">
        <f ca="1">IF(ISERROR($S1309),"",OFFSET('Smelter Reference List'!$I$4,$S1309-4,0))</f>
        <v/>
      </c>
      <c r="K1309" s="245"/>
      <c r="L1309" s="245"/>
      <c r="M1309" s="245"/>
      <c r="N1309" s="245"/>
      <c r="O1309" s="245"/>
      <c r="P1309" s="245"/>
      <c r="Q1309" s="246"/>
      <c r="R1309" s="233"/>
      <c r="S1309" s="234" t="e">
        <f>IF(C1309="",NA(),MATCH($B1309&amp;$C1309,'Smelter Reference List'!$J:$J,0))</f>
        <v>#N/A</v>
      </c>
      <c r="T1309" s="235"/>
      <c r="U1309" s="235">
        <f t="shared" ca="1" si="40"/>
        <v>0</v>
      </c>
      <c r="V1309" s="235"/>
      <c r="W1309" s="235"/>
      <c r="Y1309" s="228" t="str">
        <f t="shared" si="41"/>
        <v/>
      </c>
    </row>
    <row r="1310" spans="1:25" s="228" customFormat="1" ht="20.399999999999999">
      <c r="A1310" s="257"/>
      <c r="B1310" s="232" t="str">
        <f>IF(LEN(A1310)=0,"",INDEX('Smelter Reference List'!$A:$A,MATCH($A1310,'Smelter Reference List'!$E:$E,0)))</f>
        <v/>
      </c>
      <c r="C1310" s="297" t="str">
        <f>IF(LEN(A1310)=0,"",INDEX('Smelter Reference List'!$C:$C,MATCH($A1310,'Smelter Reference List'!$E:$E,0)))</f>
        <v/>
      </c>
      <c r="D1310" s="161" t="str">
        <f ca="1">IF(ISERROR($S1310),"",OFFSET('Smelter Reference List'!$C$4,$S1310-4,0)&amp;"")</f>
        <v/>
      </c>
      <c r="E1310" s="161" t="str">
        <f ca="1">IF(ISERROR($S1310),"",OFFSET('Smelter Reference List'!$D$4,$S1310-4,0)&amp;"")</f>
        <v/>
      </c>
      <c r="F1310" s="161" t="str">
        <f ca="1">IF(ISERROR($S1310),"",OFFSET('Smelter Reference List'!$E$4,$S1310-4,0))</f>
        <v/>
      </c>
      <c r="G1310" s="161" t="str">
        <f ca="1">IF(C1310=$U$4,"Enter smelter details", IF(ISERROR($S1310),"",OFFSET('Smelter Reference List'!$F$4,$S1310-4,0)))</f>
        <v/>
      </c>
      <c r="H1310" s="247" t="str">
        <f ca="1">IF(ISERROR($S1310),"",OFFSET('Smelter Reference List'!$G$4,$S1310-4,0))</f>
        <v/>
      </c>
      <c r="I1310" s="248" t="str">
        <f ca="1">IF(ISERROR($S1310),"",OFFSET('Smelter Reference List'!$H$4,$S1310-4,0))</f>
        <v/>
      </c>
      <c r="J1310" s="248" t="str">
        <f ca="1">IF(ISERROR($S1310),"",OFFSET('Smelter Reference List'!$I$4,$S1310-4,0))</f>
        <v/>
      </c>
      <c r="K1310" s="245"/>
      <c r="L1310" s="245"/>
      <c r="M1310" s="245"/>
      <c r="N1310" s="245"/>
      <c r="O1310" s="245"/>
      <c r="P1310" s="245"/>
      <c r="Q1310" s="246"/>
      <c r="R1310" s="233"/>
      <c r="S1310" s="234" t="e">
        <f>IF(C1310="",NA(),MATCH($B1310&amp;$C1310,'Smelter Reference List'!$J:$J,0))</f>
        <v>#N/A</v>
      </c>
      <c r="T1310" s="235"/>
      <c r="U1310" s="235">
        <f t="shared" ca="1" si="40"/>
        <v>0</v>
      </c>
      <c r="V1310" s="235"/>
      <c r="W1310" s="235"/>
      <c r="Y1310" s="228" t="str">
        <f t="shared" si="41"/>
        <v/>
      </c>
    </row>
    <row r="1311" spans="1:25" s="228" customFormat="1" ht="20.399999999999999">
      <c r="A1311" s="257"/>
      <c r="B1311" s="232" t="str">
        <f>IF(LEN(A1311)=0,"",INDEX('Smelter Reference List'!$A:$A,MATCH($A1311,'Smelter Reference List'!$E:$E,0)))</f>
        <v/>
      </c>
      <c r="C1311" s="297" t="str">
        <f>IF(LEN(A1311)=0,"",INDEX('Smelter Reference List'!$C:$C,MATCH($A1311,'Smelter Reference List'!$E:$E,0)))</f>
        <v/>
      </c>
      <c r="D1311" s="161" t="str">
        <f ca="1">IF(ISERROR($S1311),"",OFFSET('Smelter Reference List'!$C$4,$S1311-4,0)&amp;"")</f>
        <v/>
      </c>
      <c r="E1311" s="161" t="str">
        <f ca="1">IF(ISERROR($S1311),"",OFFSET('Smelter Reference List'!$D$4,$S1311-4,0)&amp;"")</f>
        <v/>
      </c>
      <c r="F1311" s="161" t="str">
        <f ca="1">IF(ISERROR($S1311),"",OFFSET('Smelter Reference List'!$E$4,$S1311-4,0))</f>
        <v/>
      </c>
      <c r="G1311" s="161" t="str">
        <f ca="1">IF(C1311=$U$4,"Enter smelter details", IF(ISERROR($S1311),"",OFFSET('Smelter Reference List'!$F$4,$S1311-4,0)))</f>
        <v/>
      </c>
      <c r="H1311" s="247" t="str">
        <f ca="1">IF(ISERROR($S1311),"",OFFSET('Smelter Reference List'!$G$4,$S1311-4,0))</f>
        <v/>
      </c>
      <c r="I1311" s="248" t="str">
        <f ca="1">IF(ISERROR($S1311),"",OFFSET('Smelter Reference List'!$H$4,$S1311-4,0))</f>
        <v/>
      </c>
      <c r="J1311" s="248" t="str">
        <f ca="1">IF(ISERROR($S1311),"",OFFSET('Smelter Reference List'!$I$4,$S1311-4,0))</f>
        <v/>
      </c>
      <c r="K1311" s="245"/>
      <c r="L1311" s="245"/>
      <c r="M1311" s="245"/>
      <c r="N1311" s="245"/>
      <c r="O1311" s="245"/>
      <c r="P1311" s="245"/>
      <c r="Q1311" s="246"/>
      <c r="R1311" s="233"/>
      <c r="S1311" s="234" t="e">
        <f>IF(C1311="",NA(),MATCH($B1311&amp;$C1311,'Smelter Reference List'!$J:$J,0))</f>
        <v>#N/A</v>
      </c>
      <c r="T1311" s="235"/>
      <c r="U1311" s="235">
        <f t="shared" ca="1" si="40"/>
        <v>0</v>
      </c>
      <c r="V1311" s="235"/>
      <c r="W1311" s="235"/>
      <c r="Y1311" s="228" t="str">
        <f t="shared" si="41"/>
        <v/>
      </c>
    </row>
    <row r="1312" spans="1:25" s="228" customFormat="1" ht="20.399999999999999">
      <c r="A1312" s="257"/>
      <c r="B1312" s="232" t="str">
        <f>IF(LEN(A1312)=0,"",INDEX('Smelter Reference List'!$A:$A,MATCH($A1312,'Smelter Reference List'!$E:$E,0)))</f>
        <v/>
      </c>
      <c r="C1312" s="297" t="str">
        <f>IF(LEN(A1312)=0,"",INDEX('Smelter Reference List'!$C:$C,MATCH($A1312,'Smelter Reference List'!$E:$E,0)))</f>
        <v/>
      </c>
      <c r="D1312" s="161" t="str">
        <f ca="1">IF(ISERROR($S1312),"",OFFSET('Smelter Reference List'!$C$4,$S1312-4,0)&amp;"")</f>
        <v/>
      </c>
      <c r="E1312" s="161" t="str">
        <f ca="1">IF(ISERROR($S1312),"",OFFSET('Smelter Reference List'!$D$4,$S1312-4,0)&amp;"")</f>
        <v/>
      </c>
      <c r="F1312" s="161" t="str">
        <f ca="1">IF(ISERROR($S1312),"",OFFSET('Smelter Reference List'!$E$4,$S1312-4,0))</f>
        <v/>
      </c>
      <c r="G1312" s="161" t="str">
        <f ca="1">IF(C1312=$U$4,"Enter smelter details", IF(ISERROR($S1312),"",OFFSET('Smelter Reference List'!$F$4,$S1312-4,0)))</f>
        <v/>
      </c>
      <c r="H1312" s="247" t="str">
        <f ca="1">IF(ISERROR($S1312),"",OFFSET('Smelter Reference List'!$G$4,$S1312-4,0))</f>
        <v/>
      </c>
      <c r="I1312" s="248" t="str">
        <f ca="1">IF(ISERROR($S1312),"",OFFSET('Smelter Reference List'!$H$4,$S1312-4,0))</f>
        <v/>
      </c>
      <c r="J1312" s="248" t="str">
        <f ca="1">IF(ISERROR($S1312),"",OFFSET('Smelter Reference List'!$I$4,$S1312-4,0))</f>
        <v/>
      </c>
      <c r="K1312" s="245"/>
      <c r="L1312" s="245"/>
      <c r="M1312" s="245"/>
      <c r="N1312" s="245"/>
      <c r="O1312" s="245"/>
      <c r="P1312" s="245"/>
      <c r="Q1312" s="246"/>
      <c r="R1312" s="233"/>
      <c r="S1312" s="234" t="e">
        <f>IF(C1312="",NA(),MATCH($B1312&amp;$C1312,'Smelter Reference List'!$J:$J,0))</f>
        <v>#N/A</v>
      </c>
      <c r="T1312" s="235"/>
      <c r="U1312" s="235">
        <f t="shared" ca="1" si="40"/>
        <v>0</v>
      </c>
      <c r="V1312" s="235"/>
      <c r="W1312" s="235"/>
      <c r="Y1312" s="228" t="str">
        <f t="shared" si="41"/>
        <v/>
      </c>
    </row>
    <row r="1313" spans="1:25" s="228" customFormat="1" ht="20.399999999999999">
      <c r="A1313" s="257"/>
      <c r="B1313" s="232" t="str">
        <f>IF(LEN(A1313)=0,"",INDEX('Smelter Reference List'!$A:$A,MATCH($A1313,'Smelter Reference List'!$E:$E,0)))</f>
        <v/>
      </c>
      <c r="C1313" s="297" t="str">
        <f>IF(LEN(A1313)=0,"",INDEX('Smelter Reference List'!$C:$C,MATCH($A1313,'Smelter Reference List'!$E:$E,0)))</f>
        <v/>
      </c>
      <c r="D1313" s="161" t="str">
        <f ca="1">IF(ISERROR($S1313),"",OFFSET('Smelter Reference List'!$C$4,$S1313-4,0)&amp;"")</f>
        <v/>
      </c>
      <c r="E1313" s="161" t="str">
        <f ca="1">IF(ISERROR($S1313),"",OFFSET('Smelter Reference List'!$D$4,$S1313-4,0)&amp;"")</f>
        <v/>
      </c>
      <c r="F1313" s="161" t="str">
        <f ca="1">IF(ISERROR($S1313),"",OFFSET('Smelter Reference List'!$E$4,$S1313-4,0))</f>
        <v/>
      </c>
      <c r="G1313" s="161" t="str">
        <f ca="1">IF(C1313=$U$4,"Enter smelter details", IF(ISERROR($S1313),"",OFFSET('Smelter Reference List'!$F$4,$S1313-4,0)))</f>
        <v/>
      </c>
      <c r="H1313" s="247" t="str">
        <f ca="1">IF(ISERROR($S1313),"",OFFSET('Smelter Reference List'!$G$4,$S1313-4,0))</f>
        <v/>
      </c>
      <c r="I1313" s="248" t="str">
        <f ca="1">IF(ISERROR($S1313),"",OFFSET('Smelter Reference List'!$H$4,$S1313-4,0))</f>
        <v/>
      </c>
      <c r="J1313" s="248" t="str">
        <f ca="1">IF(ISERROR($S1313),"",OFFSET('Smelter Reference List'!$I$4,$S1313-4,0))</f>
        <v/>
      </c>
      <c r="K1313" s="245"/>
      <c r="L1313" s="245"/>
      <c r="M1313" s="245"/>
      <c r="N1313" s="245"/>
      <c r="O1313" s="245"/>
      <c r="P1313" s="245"/>
      <c r="Q1313" s="246"/>
      <c r="R1313" s="233"/>
      <c r="S1313" s="234" t="e">
        <f>IF(C1313="",NA(),MATCH($B1313&amp;$C1313,'Smelter Reference List'!$J:$J,0))</f>
        <v>#N/A</v>
      </c>
      <c r="T1313" s="235"/>
      <c r="U1313" s="235">
        <f t="shared" ca="1" si="40"/>
        <v>0</v>
      </c>
      <c r="V1313" s="235"/>
      <c r="W1313" s="235"/>
      <c r="Y1313" s="228" t="str">
        <f t="shared" si="41"/>
        <v/>
      </c>
    </row>
    <row r="1314" spans="1:25" s="228" customFormat="1" ht="20.399999999999999">
      <c r="A1314" s="257"/>
      <c r="B1314" s="232" t="str">
        <f>IF(LEN(A1314)=0,"",INDEX('Smelter Reference List'!$A:$A,MATCH($A1314,'Smelter Reference List'!$E:$E,0)))</f>
        <v/>
      </c>
      <c r="C1314" s="297" t="str">
        <f>IF(LEN(A1314)=0,"",INDEX('Smelter Reference List'!$C:$C,MATCH($A1314,'Smelter Reference List'!$E:$E,0)))</f>
        <v/>
      </c>
      <c r="D1314" s="161" t="str">
        <f ca="1">IF(ISERROR($S1314),"",OFFSET('Smelter Reference List'!$C$4,$S1314-4,0)&amp;"")</f>
        <v/>
      </c>
      <c r="E1314" s="161" t="str">
        <f ca="1">IF(ISERROR($S1314),"",OFFSET('Smelter Reference List'!$D$4,$S1314-4,0)&amp;"")</f>
        <v/>
      </c>
      <c r="F1314" s="161" t="str">
        <f ca="1">IF(ISERROR($S1314),"",OFFSET('Smelter Reference List'!$E$4,$S1314-4,0))</f>
        <v/>
      </c>
      <c r="G1314" s="161" t="str">
        <f ca="1">IF(C1314=$U$4,"Enter smelter details", IF(ISERROR($S1314),"",OFFSET('Smelter Reference List'!$F$4,$S1314-4,0)))</f>
        <v/>
      </c>
      <c r="H1314" s="247" t="str">
        <f ca="1">IF(ISERROR($S1314),"",OFFSET('Smelter Reference List'!$G$4,$S1314-4,0))</f>
        <v/>
      </c>
      <c r="I1314" s="248" t="str">
        <f ca="1">IF(ISERROR($S1314),"",OFFSET('Smelter Reference List'!$H$4,$S1314-4,0))</f>
        <v/>
      </c>
      <c r="J1314" s="248" t="str">
        <f ca="1">IF(ISERROR($S1314),"",OFFSET('Smelter Reference List'!$I$4,$S1314-4,0))</f>
        <v/>
      </c>
      <c r="K1314" s="245"/>
      <c r="L1314" s="245"/>
      <c r="M1314" s="245"/>
      <c r="N1314" s="245"/>
      <c r="O1314" s="245"/>
      <c r="P1314" s="245"/>
      <c r="Q1314" s="246"/>
      <c r="R1314" s="233"/>
      <c r="S1314" s="234" t="e">
        <f>IF(C1314="",NA(),MATCH($B1314&amp;$C1314,'Smelter Reference List'!$J:$J,0))</f>
        <v>#N/A</v>
      </c>
      <c r="T1314" s="235"/>
      <c r="U1314" s="235">
        <f t="shared" ca="1" si="40"/>
        <v>0</v>
      </c>
      <c r="V1314" s="235"/>
      <c r="W1314" s="235"/>
      <c r="Y1314" s="228" t="str">
        <f t="shared" si="41"/>
        <v/>
      </c>
    </row>
    <row r="1315" spans="1:25" s="228" customFormat="1" ht="20.399999999999999">
      <c r="A1315" s="257"/>
      <c r="B1315" s="232" t="str">
        <f>IF(LEN(A1315)=0,"",INDEX('Smelter Reference List'!$A:$A,MATCH($A1315,'Smelter Reference List'!$E:$E,0)))</f>
        <v/>
      </c>
      <c r="C1315" s="297" t="str">
        <f>IF(LEN(A1315)=0,"",INDEX('Smelter Reference List'!$C:$C,MATCH($A1315,'Smelter Reference List'!$E:$E,0)))</f>
        <v/>
      </c>
      <c r="D1315" s="161" t="str">
        <f ca="1">IF(ISERROR($S1315),"",OFFSET('Smelter Reference List'!$C$4,$S1315-4,0)&amp;"")</f>
        <v/>
      </c>
      <c r="E1315" s="161" t="str">
        <f ca="1">IF(ISERROR($S1315),"",OFFSET('Smelter Reference List'!$D$4,$S1315-4,0)&amp;"")</f>
        <v/>
      </c>
      <c r="F1315" s="161" t="str">
        <f ca="1">IF(ISERROR($S1315),"",OFFSET('Smelter Reference List'!$E$4,$S1315-4,0))</f>
        <v/>
      </c>
      <c r="G1315" s="161" t="str">
        <f ca="1">IF(C1315=$U$4,"Enter smelter details", IF(ISERROR($S1315),"",OFFSET('Smelter Reference List'!$F$4,$S1315-4,0)))</f>
        <v/>
      </c>
      <c r="H1315" s="247" t="str">
        <f ca="1">IF(ISERROR($S1315),"",OFFSET('Smelter Reference List'!$G$4,$S1315-4,0))</f>
        <v/>
      </c>
      <c r="I1315" s="248" t="str">
        <f ca="1">IF(ISERROR($S1315),"",OFFSET('Smelter Reference List'!$H$4,$S1315-4,0))</f>
        <v/>
      </c>
      <c r="J1315" s="248" t="str">
        <f ca="1">IF(ISERROR($S1315),"",OFFSET('Smelter Reference List'!$I$4,$S1315-4,0))</f>
        <v/>
      </c>
      <c r="K1315" s="245"/>
      <c r="L1315" s="245"/>
      <c r="M1315" s="245"/>
      <c r="N1315" s="245"/>
      <c r="O1315" s="245"/>
      <c r="P1315" s="245"/>
      <c r="Q1315" s="246"/>
      <c r="R1315" s="233"/>
      <c r="S1315" s="234" t="e">
        <f>IF(C1315="",NA(),MATCH($B1315&amp;$C1315,'Smelter Reference List'!$J:$J,0))</f>
        <v>#N/A</v>
      </c>
      <c r="T1315" s="235"/>
      <c r="U1315" s="235">
        <f t="shared" ca="1" si="40"/>
        <v>0</v>
      </c>
      <c r="V1315" s="235"/>
      <c r="W1315" s="235"/>
      <c r="Y1315" s="228" t="str">
        <f t="shared" si="41"/>
        <v/>
      </c>
    </row>
    <row r="1316" spans="1:25" s="228" customFormat="1" ht="20.399999999999999">
      <c r="A1316" s="257"/>
      <c r="B1316" s="232" t="str">
        <f>IF(LEN(A1316)=0,"",INDEX('Smelter Reference List'!$A:$A,MATCH($A1316,'Smelter Reference List'!$E:$E,0)))</f>
        <v/>
      </c>
      <c r="C1316" s="297" t="str">
        <f>IF(LEN(A1316)=0,"",INDEX('Smelter Reference List'!$C:$C,MATCH($A1316,'Smelter Reference List'!$E:$E,0)))</f>
        <v/>
      </c>
      <c r="D1316" s="161" t="str">
        <f ca="1">IF(ISERROR($S1316),"",OFFSET('Smelter Reference List'!$C$4,$S1316-4,0)&amp;"")</f>
        <v/>
      </c>
      <c r="E1316" s="161" t="str">
        <f ca="1">IF(ISERROR($S1316),"",OFFSET('Smelter Reference List'!$D$4,$S1316-4,0)&amp;"")</f>
        <v/>
      </c>
      <c r="F1316" s="161" t="str">
        <f ca="1">IF(ISERROR($S1316),"",OFFSET('Smelter Reference List'!$E$4,$S1316-4,0))</f>
        <v/>
      </c>
      <c r="G1316" s="161" t="str">
        <f ca="1">IF(C1316=$U$4,"Enter smelter details", IF(ISERROR($S1316),"",OFFSET('Smelter Reference List'!$F$4,$S1316-4,0)))</f>
        <v/>
      </c>
      <c r="H1316" s="247" t="str">
        <f ca="1">IF(ISERROR($S1316),"",OFFSET('Smelter Reference List'!$G$4,$S1316-4,0))</f>
        <v/>
      </c>
      <c r="I1316" s="248" t="str">
        <f ca="1">IF(ISERROR($S1316),"",OFFSET('Smelter Reference List'!$H$4,$S1316-4,0))</f>
        <v/>
      </c>
      <c r="J1316" s="248" t="str">
        <f ca="1">IF(ISERROR($S1316),"",OFFSET('Smelter Reference List'!$I$4,$S1316-4,0))</f>
        <v/>
      </c>
      <c r="K1316" s="245"/>
      <c r="L1316" s="245"/>
      <c r="M1316" s="245"/>
      <c r="N1316" s="245"/>
      <c r="O1316" s="245"/>
      <c r="P1316" s="245"/>
      <c r="Q1316" s="246"/>
      <c r="R1316" s="233"/>
      <c r="S1316" s="234" t="e">
        <f>IF(C1316="",NA(),MATCH($B1316&amp;$C1316,'Smelter Reference List'!$J:$J,0))</f>
        <v>#N/A</v>
      </c>
      <c r="T1316" s="235"/>
      <c r="U1316" s="235">
        <f t="shared" ca="1" si="40"/>
        <v>0</v>
      </c>
      <c r="V1316" s="235"/>
      <c r="W1316" s="235"/>
      <c r="Y1316" s="228" t="str">
        <f t="shared" si="41"/>
        <v/>
      </c>
    </row>
    <row r="1317" spans="1:25" s="228" customFormat="1" ht="20.399999999999999">
      <c r="A1317" s="257"/>
      <c r="B1317" s="232" t="str">
        <f>IF(LEN(A1317)=0,"",INDEX('Smelter Reference List'!$A:$A,MATCH($A1317,'Smelter Reference List'!$E:$E,0)))</f>
        <v/>
      </c>
      <c r="C1317" s="297" t="str">
        <f>IF(LEN(A1317)=0,"",INDEX('Smelter Reference List'!$C:$C,MATCH($A1317,'Smelter Reference List'!$E:$E,0)))</f>
        <v/>
      </c>
      <c r="D1317" s="161" t="str">
        <f ca="1">IF(ISERROR($S1317),"",OFFSET('Smelter Reference List'!$C$4,$S1317-4,0)&amp;"")</f>
        <v/>
      </c>
      <c r="E1317" s="161" t="str">
        <f ca="1">IF(ISERROR($S1317),"",OFFSET('Smelter Reference List'!$D$4,$S1317-4,0)&amp;"")</f>
        <v/>
      </c>
      <c r="F1317" s="161" t="str">
        <f ca="1">IF(ISERROR($S1317),"",OFFSET('Smelter Reference List'!$E$4,$S1317-4,0))</f>
        <v/>
      </c>
      <c r="G1317" s="161" t="str">
        <f ca="1">IF(C1317=$U$4,"Enter smelter details", IF(ISERROR($S1317),"",OFFSET('Smelter Reference List'!$F$4,$S1317-4,0)))</f>
        <v/>
      </c>
      <c r="H1317" s="247" t="str">
        <f ca="1">IF(ISERROR($S1317),"",OFFSET('Smelter Reference List'!$G$4,$S1317-4,0))</f>
        <v/>
      </c>
      <c r="I1317" s="248" t="str">
        <f ca="1">IF(ISERROR($S1317),"",OFFSET('Smelter Reference List'!$H$4,$S1317-4,0))</f>
        <v/>
      </c>
      <c r="J1317" s="248" t="str">
        <f ca="1">IF(ISERROR($S1317),"",OFFSET('Smelter Reference List'!$I$4,$S1317-4,0))</f>
        <v/>
      </c>
      <c r="K1317" s="245"/>
      <c r="L1317" s="245"/>
      <c r="M1317" s="245"/>
      <c r="N1317" s="245"/>
      <c r="O1317" s="245"/>
      <c r="P1317" s="245"/>
      <c r="Q1317" s="246"/>
      <c r="R1317" s="233"/>
      <c r="S1317" s="234" t="e">
        <f>IF(C1317="",NA(),MATCH($B1317&amp;$C1317,'Smelter Reference List'!$J:$J,0))</f>
        <v>#N/A</v>
      </c>
      <c r="T1317" s="235"/>
      <c r="U1317" s="235">
        <f t="shared" ca="1" si="40"/>
        <v>0</v>
      </c>
      <c r="V1317" s="235"/>
      <c r="W1317" s="235"/>
      <c r="Y1317" s="228" t="str">
        <f t="shared" si="41"/>
        <v/>
      </c>
    </row>
    <row r="1318" spans="1:25" s="228" customFormat="1" ht="20.399999999999999">
      <c r="A1318" s="257"/>
      <c r="B1318" s="232" t="str">
        <f>IF(LEN(A1318)=0,"",INDEX('Smelter Reference List'!$A:$A,MATCH($A1318,'Smelter Reference List'!$E:$E,0)))</f>
        <v/>
      </c>
      <c r="C1318" s="297" t="str">
        <f>IF(LEN(A1318)=0,"",INDEX('Smelter Reference List'!$C:$C,MATCH($A1318,'Smelter Reference List'!$E:$E,0)))</f>
        <v/>
      </c>
      <c r="D1318" s="161" t="str">
        <f ca="1">IF(ISERROR($S1318),"",OFFSET('Smelter Reference List'!$C$4,$S1318-4,0)&amp;"")</f>
        <v/>
      </c>
      <c r="E1318" s="161" t="str">
        <f ca="1">IF(ISERROR($S1318),"",OFFSET('Smelter Reference List'!$D$4,$S1318-4,0)&amp;"")</f>
        <v/>
      </c>
      <c r="F1318" s="161" t="str">
        <f ca="1">IF(ISERROR($S1318),"",OFFSET('Smelter Reference List'!$E$4,$S1318-4,0))</f>
        <v/>
      </c>
      <c r="G1318" s="161" t="str">
        <f ca="1">IF(C1318=$U$4,"Enter smelter details", IF(ISERROR($S1318),"",OFFSET('Smelter Reference List'!$F$4,$S1318-4,0)))</f>
        <v/>
      </c>
      <c r="H1318" s="247" t="str">
        <f ca="1">IF(ISERROR($S1318),"",OFFSET('Smelter Reference List'!$G$4,$S1318-4,0))</f>
        <v/>
      </c>
      <c r="I1318" s="248" t="str">
        <f ca="1">IF(ISERROR($S1318),"",OFFSET('Smelter Reference List'!$H$4,$S1318-4,0))</f>
        <v/>
      </c>
      <c r="J1318" s="248" t="str">
        <f ca="1">IF(ISERROR($S1318),"",OFFSET('Smelter Reference List'!$I$4,$S1318-4,0))</f>
        <v/>
      </c>
      <c r="K1318" s="245"/>
      <c r="L1318" s="245"/>
      <c r="M1318" s="245"/>
      <c r="N1318" s="245"/>
      <c r="O1318" s="245"/>
      <c r="P1318" s="245"/>
      <c r="Q1318" s="246"/>
      <c r="R1318" s="233"/>
      <c r="S1318" s="234" t="e">
        <f>IF(C1318="",NA(),MATCH($B1318&amp;$C1318,'Smelter Reference List'!$J:$J,0))</f>
        <v>#N/A</v>
      </c>
      <c r="T1318" s="235"/>
      <c r="U1318" s="235">
        <f t="shared" ca="1" si="40"/>
        <v>0</v>
      </c>
      <c r="V1318" s="235"/>
      <c r="W1318" s="235"/>
      <c r="Y1318" s="228" t="str">
        <f t="shared" si="41"/>
        <v/>
      </c>
    </row>
    <row r="1319" spans="1:25" s="228" customFormat="1" ht="20.399999999999999">
      <c r="A1319" s="257"/>
      <c r="B1319" s="232" t="str">
        <f>IF(LEN(A1319)=0,"",INDEX('Smelter Reference List'!$A:$A,MATCH($A1319,'Smelter Reference List'!$E:$E,0)))</f>
        <v/>
      </c>
      <c r="C1319" s="297" t="str">
        <f>IF(LEN(A1319)=0,"",INDEX('Smelter Reference List'!$C:$C,MATCH($A1319,'Smelter Reference List'!$E:$E,0)))</f>
        <v/>
      </c>
      <c r="D1319" s="161" t="str">
        <f ca="1">IF(ISERROR($S1319),"",OFFSET('Smelter Reference List'!$C$4,$S1319-4,0)&amp;"")</f>
        <v/>
      </c>
      <c r="E1319" s="161" t="str">
        <f ca="1">IF(ISERROR($S1319),"",OFFSET('Smelter Reference List'!$D$4,$S1319-4,0)&amp;"")</f>
        <v/>
      </c>
      <c r="F1319" s="161" t="str">
        <f ca="1">IF(ISERROR($S1319),"",OFFSET('Smelter Reference List'!$E$4,$S1319-4,0))</f>
        <v/>
      </c>
      <c r="G1319" s="161" t="str">
        <f ca="1">IF(C1319=$U$4,"Enter smelter details", IF(ISERROR($S1319),"",OFFSET('Smelter Reference List'!$F$4,$S1319-4,0)))</f>
        <v/>
      </c>
      <c r="H1319" s="247" t="str">
        <f ca="1">IF(ISERROR($S1319),"",OFFSET('Smelter Reference List'!$G$4,$S1319-4,0))</f>
        <v/>
      </c>
      <c r="I1319" s="248" t="str">
        <f ca="1">IF(ISERROR($S1319),"",OFFSET('Smelter Reference List'!$H$4,$S1319-4,0))</f>
        <v/>
      </c>
      <c r="J1319" s="248" t="str">
        <f ca="1">IF(ISERROR($S1319),"",OFFSET('Smelter Reference List'!$I$4,$S1319-4,0))</f>
        <v/>
      </c>
      <c r="K1319" s="245"/>
      <c r="L1319" s="245"/>
      <c r="M1319" s="245"/>
      <c r="N1319" s="245"/>
      <c r="O1319" s="245"/>
      <c r="P1319" s="245"/>
      <c r="Q1319" s="246"/>
      <c r="R1319" s="233"/>
      <c r="S1319" s="234" t="e">
        <f>IF(C1319="",NA(),MATCH($B1319&amp;$C1319,'Smelter Reference List'!$J:$J,0))</f>
        <v>#N/A</v>
      </c>
      <c r="T1319" s="235"/>
      <c r="U1319" s="235">
        <f t="shared" ca="1" si="40"/>
        <v>0</v>
      </c>
      <c r="V1319" s="235"/>
      <c r="W1319" s="235"/>
      <c r="Y1319" s="228" t="str">
        <f t="shared" si="41"/>
        <v/>
      </c>
    </row>
    <row r="1320" spans="1:25" s="228" customFormat="1" ht="20.399999999999999">
      <c r="A1320" s="257"/>
      <c r="B1320" s="232" t="str">
        <f>IF(LEN(A1320)=0,"",INDEX('Smelter Reference List'!$A:$A,MATCH($A1320,'Smelter Reference List'!$E:$E,0)))</f>
        <v/>
      </c>
      <c r="C1320" s="297" t="str">
        <f>IF(LEN(A1320)=0,"",INDEX('Smelter Reference List'!$C:$C,MATCH($A1320,'Smelter Reference List'!$E:$E,0)))</f>
        <v/>
      </c>
      <c r="D1320" s="161" t="str">
        <f ca="1">IF(ISERROR($S1320),"",OFFSET('Smelter Reference List'!$C$4,$S1320-4,0)&amp;"")</f>
        <v/>
      </c>
      <c r="E1320" s="161" t="str">
        <f ca="1">IF(ISERROR($S1320),"",OFFSET('Smelter Reference List'!$D$4,$S1320-4,0)&amp;"")</f>
        <v/>
      </c>
      <c r="F1320" s="161" t="str">
        <f ca="1">IF(ISERROR($S1320),"",OFFSET('Smelter Reference List'!$E$4,$S1320-4,0))</f>
        <v/>
      </c>
      <c r="G1320" s="161" t="str">
        <f ca="1">IF(C1320=$U$4,"Enter smelter details", IF(ISERROR($S1320),"",OFFSET('Smelter Reference List'!$F$4,$S1320-4,0)))</f>
        <v/>
      </c>
      <c r="H1320" s="247" t="str">
        <f ca="1">IF(ISERROR($S1320),"",OFFSET('Smelter Reference List'!$G$4,$S1320-4,0))</f>
        <v/>
      </c>
      <c r="I1320" s="248" t="str">
        <f ca="1">IF(ISERROR($S1320),"",OFFSET('Smelter Reference List'!$H$4,$S1320-4,0))</f>
        <v/>
      </c>
      <c r="J1320" s="248" t="str">
        <f ca="1">IF(ISERROR($S1320),"",OFFSET('Smelter Reference List'!$I$4,$S1320-4,0))</f>
        <v/>
      </c>
      <c r="K1320" s="245"/>
      <c r="L1320" s="245"/>
      <c r="M1320" s="245"/>
      <c r="N1320" s="245"/>
      <c r="O1320" s="245"/>
      <c r="P1320" s="245"/>
      <c r="Q1320" s="246"/>
      <c r="R1320" s="233"/>
      <c r="S1320" s="234" t="e">
        <f>IF(C1320="",NA(),MATCH($B1320&amp;$C1320,'Smelter Reference List'!$J:$J,0))</f>
        <v>#N/A</v>
      </c>
      <c r="T1320" s="235"/>
      <c r="U1320" s="235">
        <f t="shared" ca="1" si="40"/>
        <v>0</v>
      </c>
      <c r="V1320" s="235"/>
      <c r="W1320" s="235"/>
      <c r="Y1320" s="228" t="str">
        <f t="shared" si="41"/>
        <v/>
      </c>
    </row>
    <row r="1321" spans="1:25" s="228" customFormat="1" ht="20.399999999999999">
      <c r="A1321" s="257"/>
      <c r="B1321" s="232" t="str">
        <f>IF(LEN(A1321)=0,"",INDEX('Smelter Reference List'!$A:$A,MATCH($A1321,'Smelter Reference List'!$E:$E,0)))</f>
        <v/>
      </c>
      <c r="C1321" s="297" t="str">
        <f>IF(LEN(A1321)=0,"",INDEX('Smelter Reference List'!$C:$C,MATCH($A1321,'Smelter Reference List'!$E:$E,0)))</f>
        <v/>
      </c>
      <c r="D1321" s="161" t="str">
        <f ca="1">IF(ISERROR($S1321),"",OFFSET('Smelter Reference List'!$C$4,$S1321-4,0)&amp;"")</f>
        <v/>
      </c>
      <c r="E1321" s="161" t="str">
        <f ca="1">IF(ISERROR($S1321),"",OFFSET('Smelter Reference List'!$D$4,$S1321-4,0)&amp;"")</f>
        <v/>
      </c>
      <c r="F1321" s="161" t="str">
        <f ca="1">IF(ISERROR($S1321),"",OFFSET('Smelter Reference List'!$E$4,$S1321-4,0))</f>
        <v/>
      </c>
      <c r="G1321" s="161" t="str">
        <f ca="1">IF(C1321=$U$4,"Enter smelter details", IF(ISERROR($S1321),"",OFFSET('Smelter Reference List'!$F$4,$S1321-4,0)))</f>
        <v/>
      </c>
      <c r="H1321" s="247" t="str">
        <f ca="1">IF(ISERROR($S1321),"",OFFSET('Smelter Reference List'!$G$4,$S1321-4,0))</f>
        <v/>
      </c>
      <c r="I1321" s="248" t="str">
        <f ca="1">IF(ISERROR($S1321),"",OFFSET('Smelter Reference List'!$H$4,$S1321-4,0))</f>
        <v/>
      </c>
      <c r="J1321" s="248" t="str">
        <f ca="1">IF(ISERROR($S1321),"",OFFSET('Smelter Reference List'!$I$4,$S1321-4,0))</f>
        <v/>
      </c>
      <c r="K1321" s="245"/>
      <c r="L1321" s="245"/>
      <c r="M1321" s="245"/>
      <c r="N1321" s="245"/>
      <c r="O1321" s="245"/>
      <c r="P1321" s="245"/>
      <c r="Q1321" s="246"/>
      <c r="R1321" s="233"/>
      <c r="S1321" s="234" t="e">
        <f>IF(C1321="",NA(),MATCH($B1321&amp;$C1321,'Smelter Reference List'!$J:$J,0))</f>
        <v>#N/A</v>
      </c>
      <c r="T1321" s="235"/>
      <c r="U1321" s="235">
        <f t="shared" ca="1" si="40"/>
        <v>0</v>
      </c>
      <c r="V1321" s="235"/>
      <c r="W1321" s="235"/>
      <c r="Y1321" s="228" t="str">
        <f t="shared" si="41"/>
        <v/>
      </c>
    </row>
    <row r="1322" spans="1:25" s="228" customFormat="1" ht="20.399999999999999">
      <c r="A1322" s="257"/>
      <c r="B1322" s="232" t="str">
        <f>IF(LEN(A1322)=0,"",INDEX('Smelter Reference List'!$A:$A,MATCH($A1322,'Smelter Reference List'!$E:$E,0)))</f>
        <v/>
      </c>
      <c r="C1322" s="297" t="str">
        <f>IF(LEN(A1322)=0,"",INDEX('Smelter Reference List'!$C:$C,MATCH($A1322,'Smelter Reference List'!$E:$E,0)))</f>
        <v/>
      </c>
      <c r="D1322" s="161" t="str">
        <f ca="1">IF(ISERROR($S1322),"",OFFSET('Smelter Reference List'!$C$4,$S1322-4,0)&amp;"")</f>
        <v/>
      </c>
      <c r="E1322" s="161" t="str">
        <f ca="1">IF(ISERROR($S1322),"",OFFSET('Smelter Reference List'!$D$4,$S1322-4,0)&amp;"")</f>
        <v/>
      </c>
      <c r="F1322" s="161" t="str">
        <f ca="1">IF(ISERROR($S1322),"",OFFSET('Smelter Reference List'!$E$4,$S1322-4,0))</f>
        <v/>
      </c>
      <c r="G1322" s="161" t="str">
        <f ca="1">IF(C1322=$U$4,"Enter smelter details", IF(ISERROR($S1322),"",OFFSET('Smelter Reference List'!$F$4,$S1322-4,0)))</f>
        <v/>
      </c>
      <c r="H1322" s="247" t="str">
        <f ca="1">IF(ISERROR($S1322),"",OFFSET('Smelter Reference List'!$G$4,$S1322-4,0))</f>
        <v/>
      </c>
      <c r="I1322" s="248" t="str">
        <f ca="1">IF(ISERROR($S1322),"",OFFSET('Smelter Reference List'!$H$4,$S1322-4,0))</f>
        <v/>
      </c>
      <c r="J1322" s="248" t="str">
        <f ca="1">IF(ISERROR($S1322),"",OFFSET('Smelter Reference List'!$I$4,$S1322-4,0))</f>
        <v/>
      </c>
      <c r="K1322" s="245"/>
      <c r="L1322" s="245"/>
      <c r="M1322" s="245"/>
      <c r="N1322" s="245"/>
      <c r="O1322" s="245"/>
      <c r="P1322" s="245"/>
      <c r="Q1322" s="246"/>
      <c r="R1322" s="233"/>
      <c r="S1322" s="234" t="e">
        <f>IF(C1322="",NA(),MATCH($B1322&amp;$C1322,'Smelter Reference List'!$J:$J,0))</f>
        <v>#N/A</v>
      </c>
      <c r="T1322" s="235"/>
      <c r="U1322" s="235">
        <f t="shared" ca="1" si="40"/>
        <v>0</v>
      </c>
      <c r="V1322" s="235"/>
      <c r="W1322" s="235"/>
      <c r="Y1322" s="228" t="str">
        <f t="shared" si="41"/>
        <v/>
      </c>
    </row>
    <row r="1323" spans="1:25" s="228" customFormat="1" ht="20.399999999999999">
      <c r="A1323" s="257"/>
      <c r="B1323" s="232" t="str">
        <f>IF(LEN(A1323)=0,"",INDEX('Smelter Reference List'!$A:$A,MATCH($A1323,'Smelter Reference List'!$E:$E,0)))</f>
        <v/>
      </c>
      <c r="C1323" s="297" t="str">
        <f>IF(LEN(A1323)=0,"",INDEX('Smelter Reference List'!$C:$C,MATCH($A1323,'Smelter Reference List'!$E:$E,0)))</f>
        <v/>
      </c>
      <c r="D1323" s="161" t="str">
        <f ca="1">IF(ISERROR($S1323),"",OFFSET('Smelter Reference List'!$C$4,$S1323-4,0)&amp;"")</f>
        <v/>
      </c>
      <c r="E1323" s="161" t="str">
        <f ca="1">IF(ISERROR($S1323),"",OFFSET('Smelter Reference List'!$D$4,$S1323-4,0)&amp;"")</f>
        <v/>
      </c>
      <c r="F1323" s="161" t="str">
        <f ca="1">IF(ISERROR($S1323),"",OFFSET('Smelter Reference List'!$E$4,$S1323-4,0))</f>
        <v/>
      </c>
      <c r="G1323" s="161" t="str">
        <f ca="1">IF(C1323=$U$4,"Enter smelter details", IF(ISERROR($S1323),"",OFFSET('Smelter Reference List'!$F$4,$S1323-4,0)))</f>
        <v/>
      </c>
      <c r="H1323" s="247" t="str">
        <f ca="1">IF(ISERROR($S1323),"",OFFSET('Smelter Reference List'!$G$4,$S1323-4,0))</f>
        <v/>
      </c>
      <c r="I1323" s="248" t="str">
        <f ca="1">IF(ISERROR($S1323),"",OFFSET('Smelter Reference List'!$H$4,$S1323-4,0))</f>
        <v/>
      </c>
      <c r="J1323" s="248" t="str">
        <f ca="1">IF(ISERROR($S1323),"",OFFSET('Smelter Reference List'!$I$4,$S1323-4,0))</f>
        <v/>
      </c>
      <c r="K1323" s="245"/>
      <c r="L1323" s="245"/>
      <c r="M1323" s="245"/>
      <c r="N1323" s="245"/>
      <c r="O1323" s="245"/>
      <c r="P1323" s="245"/>
      <c r="Q1323" s="246"/>
      <c r="R1323" s="233"/>
      <c r="S1323" s="234" t="e">
        <f>IF(C1323="",NA(),MATCH($B1323&amp;$C1323,'Smelter Reference List'!$J:$J,0))</f>
        <v>#N/A</v>
      </c>
      <c r="T1323" s="235"/>
      <c r="U1323" s="235">
        <f t="shared" ca="1" si="40"/>
        <v>0</v>
      </c>
      <c r="V1323" s="235"/>
      <c r="W1323" s="235"/>
      <c r="Y1323" s="228" t="str">
        <f t="shared" si="41"/>
        <v/>
      </c>
    </row>
    <row r="1324" spans="1:25" s="228" customFormat="1" ht="20.399999999999999">
      <c r="A1324" s="257"/>
      <c r="B1324" s="232" t="str">
        <f>IF(LEN(A1324)=0,"",INDEX('Smelter Reference List'!$A:$A,MATCH($A1324,'Smelter Reference List'!$E:$E,0)))</f>
        <v/>
      </c>
      <c r="C1324" s="297" t="str">
        <f>IF(LEN(A1324)=0,"",INDEX('Smelter Reference List'!$C:$C,MATCH($A1324,'Smelter Reference List'!$E:$E,0)))</f>
        <v/>
      </c>
      <c r="D1324" s="161" t="str">
        <f ca="1">IF(ISERROR($S1324),"",OFFSET('Smelter Reference List'!$C$4,$S1324-4,0)&amp;"")</f>
        <v/>
      </c>
      <c r="E1324" s="161" t="str">
        <f ca="1">IF(ISERROR($S1324),"",OFFSET('Smelter Reference List'!$D$4,$S1324-4,0)&amp;"")</f>
        <v/>
      </c>
      <c r="F1324" s="161" t="str">
        <f ca="1">IF(ISERROR($S1324),"",OFFSET('Smelter Reference List'!$E$4,$S1324-4,0))</f>
        <v/>
      </c>
      <c r="G1324" s="161" t="str">
        <f ca="1">IF(C1324=$U$4,"Enter smelter details", IF(ISERROR($S1324),"",OFFSET('Smelter Reference List'!$F$4,$S1324-4,0)))</f>
        <v/>
      </c>
      <c r="H1324" s="247" t="str">
        <f ca="1">IF(ISERROR($S1324),"",OFFSET('Smelter Reference List'!$G$4,$S1324-4,0))</f>
        <v/>
      </c>
      <c r="I1324" s="248" t="str">
        <f ca="1">IF(ISERROR($S1324),"",OFFSET('Smelter Reference List'!$H$4,$S1324-4,0))</f>
        <v/>
      </c>
      <c r="J1324" s="248" t="str">
        <f ca="1">IF(ISERROR($S1324),"",OFFSET('Smelter Reference List'!$I$4,$S1324-4,0))</f>
        <v/>
      </c>
      <c r="K1324" s="245"/>
      <c r="L1324" s="245"/>
      <c r="M1324" s="245"/>
      <c r="N1324" s="245"/>
      <c r="O1324" s="245"/>
      <c r="P1324" s="245"/>
      <c r="Q1324" s="246"/>
      <c r="R1324" s="233"/>
      <c r="S1324" s="234" t="e">
        <f>IF(C1324="",NA(),MATCH($B1324&amp;$C1324,'Smelter Reference List'!$J:$J,0))</f>
        <v>#N/A</v>
      </c>
      <c r="T1324" s="235"/>
      <c r="U1324" s="235">
        <f t="shared" ca="1" si="40"/>
        <v>0</v>
      </c>
      <c r="V1324" s="235"/>
      <c r="W1324" s="235"/>
      <c r="Y1324" s="228" t="str">
        <f t="shared" si="41"/>
        <v/>
      </c>
    </row>
    <row r="1325" spans="1:25" s="228" customFormat="1" ht="20.399999999999999">
      <c r="A1325" s="257"/>
      <c r="B1325" s="232" t="str">
        <f>IF(LEN(A1325)=0,"",INDEX('Smelter Reference List'!$A:$A,MATCH($A1325,'Smelter Reference List'!$E:$E,0)))</f>
        <v/>
      </c>
      <c r="C1325" s="297" t="str">
        <f>IF(LEN(A1325)=0,"",INDEX('Smelter Reference List'!$C:$C,MATCH($A1325,'Smelter Reference List'!$E:$E,0)))</f>
        <v/>
      </c>
      <c r="D1325" s="161" t="str">
        <f ca="1">IF(ISERROR($S1325),"",OFFSET('Smelter Reference List'!$C$4,$S1325-4,0)&amp;"")</f>
        <v/>
      </c>
      <c r="E1325" s="161" t="str">
        <f ca="1">IF(ISERROR($S1325),"",OFFSET('Smelter Reference List'!$D$4,$S1325-4,0)&amp;"")</f>
        <v/>
      </c>
      <c r="F1325" s="161" t="str">
        <f ca="1">IF(ISERROR($S1325),"",OFFSET('Smelter Reference List'!$E$4,$S1325-4,0))</f>
        <v/>
      </c>
      <c r="G1325" s="161" t="str">
        <f ca="1">IF(C1325=$U$4,"Enter smelter details", IF(ISERROR($S1325),"",OFFSET('Smelter Reference List'!$F$4,$S1325-4,0)))</f>
        <v/>
      </c>
      <c r="H1325" s="247" t="str">
        <f ca="1">IF(ISERROR($S1325),"",OFFSET('Smelter Reference List'!$G$4,$S1325-4,0))</f>
        <v/>
      </c>
      <c r="I1325" s="248" t="str">
        <f ca="1">IF(ISERROR($S1325),"",OFFSET('Smelter Reference List'!$H$4,$S1325-4,0))</f>
        <v/>
      </c>
      <c r="J1325" s="248" t="str">
        <f ca="1">IF(ISERROR($S1325),"",OFFSET('Smelter Reference List'!$I$4,$S1325-4,0))</f>
        <v/>
      </c>
      <c r="K1325" s="245"/>
      <c r="L1325" s="245"/>
      <c r="M1325" s="245"/>
      <c r="N1325" s="245"/>
      <c r="O1325" s="245"/>
      <c r="P1325" s="245"/>
      <c r="Q1325" s="246"/>
      <c r="R1325" s="233"/>
      <c r="S1325" s="234" t="e">
        <f>IF(C1325="",NA(),MATCH($B1325&amp;$C1325,'Smelter Reference List'!$J:$J,0))</f>
        <v>#N/A</v>
      </c>
      <c r="T1325" s="235"/>
      <c r="U1325" s="235">
        <f t="shared" ca="1" si="40"/>
        <v>0</v>
      </c>
      <c r="V1325" s="235"/>
      <c r="W1325" s="235"/>
      <c r="Y1325" s="228" t="str">
        <f t="shared" si="41"/>
        <v/>
      </c>
    </row>
    <row r="1326" spans="1:25" s="228" customFormat="1" ht="20.399999999999999">
      <c r="A1326" s="257"/>
      <c r="B1326" s="232" t="str">
        <f>IF(LEN(A1326)=0,"",INDEX('Smelter Reference List'!$A:$A,MATCH($A1326,'Smelter Reference List'!$E:$E,0)))</f>
        <v/>
      </c>
      <c r="C1326" s="297" t="str">
        <f>IF(LEN(A1326)=0,"",INDEX('Smelter Reference List'!$C:$C,MATCH($A1326,'Smelter Reference List'!$E:$E,0)))</f>
        <v/>
      </c>
      <c r="D1326" s="161" t="str">
        <f ca="1">IF(ISERROR($S1326),"",OFFSET('Smelter Reference List'!$C$4,$S1326-4,0)&amp;"")</f>
        <v/>
      </c>
      <c r="E1326" s="161" t="str">
        <f ca="1">IF(ISERROR($S1326),"",OFFSET('Smelter Reference List'!$D$4,$S1326-4,0)&amp;"")</f>
        <v/>
      </c>
      <c r="F1326" s="161" t="str">
        <f ca="1">IF(ISERROR($S1326),"",OFFSET('Smelter Reference List'!$E$4,$S1326-4,0))</f>
        <v/>
      </c>
      <c r="G1326" s="161" t="str">
        <f ca="1">IF(C1326=$U$4,"Enter smelter details", IF(ISERROR($S1326),"",OFFSET('Smelter Reference List'!$F$4,$S1326-4,0)))</f>
        <v/>
      </c>
      <c r="H1326" s="247" t="str">
        <f ca="1">IF(ISERROR($S1326),"",OFFSET('Smelter Reference List'!$G$4,$S1326-4,0))</f>
        <v/>
      </c>
      <c r="I1326" s="248" t="str">
        <f ca="1">IF(ISERROR($S1326),"",OFFSET('Smelter Reference List'!$H$4,$S1326-4,0))</f>
        <v/>
      </c>
      <c r="J1326" s="248" t="str">
        <f ca="1">IF(ISERROR($S1326),"",OFFSET('Smelter Reference List'!$I$4,$S1326-4,0))</f>
        <v/>
      </c>
      <c r="K1326" s="245"/>
      <c r="L1326" s="245"/>
      <c r="M1326" s="245"/>
      <c r="N1326" s="245"/>
      <c r="O1326" s="245"/>
      <c r="P1326" s="245"/>
      <c r="Q1326" s="246"/>
      <c r="R1326" s="233"/>
      <c r="S1326" s="234" t="e">
        <f>IF(C1326="",NA(),MATCH($B1326&amp;$C1326,'Smelter Reference List'!$J:$J,0))</f>
        <v>#N/A</v>
      </c>
      <c r="T1326" s="235"/>
      <c r="U1326" s="235">
        <f t="shared" ca="1" si="40"/>
        <v>0</v>
      </c>
      <c r="V1326" s="235"/>
      <c r="W1326" s="235"/>
      <c r="Y1326" s="228" t="str">
        <f t="shared" si="41"/>
        <v/>
      </c>
    </row>
    <row r="1327" spans="1:25" s="228" customFormat="1" ht="20.399999999999999">
      <c r="A1327" s="257"/>
      <c r="B1327" s="232" t="str">
        <f>IF(LEN(A1327)=0,"",INDEX('Smelter Reference List'!$A:$A,MATCH($A1327,'Smelter Reference List'!$E:$E,0)))</f>
        <v/>
      </c>
      <c r="C1327" s="297" t="str">
        <f>IF(LEN(A1327)=0,"",INDEX('Smelter Reference List'!$C:$C,MATCH($A1327,'Smelter Reference List'!$E:$E,0)))</f>
        <v/>
      </c>
      <c r="D1327" s="161" t="str">
        <f ca="1">IF(ISERROR($S1327),"",OFFSET('Smelter Reference List'!$C$4,$S1327-4,0)&amp;"")</f>
        <v/>
      </c>
      <c r="E1327" s="161" t="str">
        <f ca="1">IF(ISERROR($S1327),"",OFFSET('Smelter Reference List'!$D$4,$S1327-4,0)&amp;"")</f>
        <v/>
      </c>
      <c r="F1327" s="161" t="str">
        <f ca="1">IF(ISERROR($S1327),"",OFFSET('Smelter Reference List'!$E$4,$S1327-4,0))</f>
        <v/>
      </c>
      <c r="G1327" s="161" t="str">
        <f ca="1">IF(C1327=$U$4,"Enter smelter details", IF(ISERROR($S1327),"",OFFSET('Smelter Reference List'!$F$4,$S1327-4,0)))</f>
        <v/>
      </c>
      <c r="H1327" s="247" t="str">
        <f ca="1">IF(ISERROR($S1327),"",OFFSET('Smelter Reference List'!$G$4,$S1327-4,0))</f>
        <v/>
      </c>
      <c r="I1327" s="248" t="str">
        <f ca="1">IF(ISERROR($S1327),"",OFFSET('Smelter Reference List'!$H$4,$S1327-4,0))</f>
        <v/>
      </c>
      <c r="J1327" s="248" t="str">
        <f ca="1">IF(ISERROR($S1327),"",OFFSET('Smelter Reference List'!$I$4,$S1327-4,0))</f>
        <v/>
      </c>
      <c r="K1327" s="245"/>
      <c r="L1327" s="245"/>
      <c r="M1327" s="245"/>
      <c r="N1327" s="245"/>
      <c r="O1327" s="245"/>
      <c r="P1327" s="245"/>
      <c r="Q1327" s="246"/>
      <c r="R1327" s="233"/>
      <c r="S1327" s="234" t="e">
        <f>IF(C1327="",NA(),MATCH($B1327&amp;$C1327,'Smelter Reference List'!$J:$J,0))</f>
        <v>#N/A</v>
      </c>
      <c r="T1327" s="235"/>
      <c r="U1327" s="235">
        <f t="shared" ca="1" si="40"/>
        <v>0</v>
      </c>
      <c r="V1327" s="235"/>
      <c r="W1327" s="235"/>
      <c r="Y1327" s="228" t="str">
        <f t="shared" si="41"/>
        <v/>
      </c>
    </row>
    <row r="1328" spans="1:25" s="228" customFormat="1" ht="20.399999999999999">
      <c r="A1328" s="257"/>
      <c r="B1328" s="232" t="str">
        <f>IF(LEN(A1328)=0,"",INDEX('Smelter Reference List'!$A:$A,MATCH($A1328,'Smelter Reference List'!$E:$E,0)))</f>
        <v/>
      </c>
      <c r="C1328" s="297" t="str">
        <f>IF(LEN(A1328)=0,"",INDEX('Smelter Reference List'!$C:$C,MATCH($A1328,'Smelter Reference List'!$E:$E,0)))</f>
        <v/>
      </c>
      <c r="D1328" s="161" t="str">
        <f ca="1">IF(ISERROR($S1328),"",OFFSET('Smelter Reference List'!$C$4,$S1328-4,0)&amp;"")</f>
        <v/>
      </c>
      <c r="E1328" s="161" t="str">
        <f ca="1">IF(ISERROR($S1328),"",OFFSET('Smelter Reference List'!$D$4,$S1328-4,0)&amp;"")</f>
        <v/>
      </c>
      <c r="F1328" s="161" t="str">
        <f ca="1">IF(ISERROR($S1328),"",OFFSET('Smelter Reference List'!$E$4,$S1328-4,0))</f>
        <v/>
      </c>
      <c r="G1328" s="161" t="str">
        <f ca="1">IF(C1328=$U$4,"Enter smelter details", IF(ISERROR($S1328),"",OFFSET('Smelter Reference List'!$F$4,$S1328-4,0)))</f>
        <v/>
      </c>
      <c r="H1328" s="247" t="str">
        <f ca="1">IF(ISERROR($S1328),"",OFFSET('Smelter Reference List'!$G$4,$S1328-4,0))</f>
        <v/>
      </c>
      <c r="I1328" s="248" t="str">
        <f ca="1">IF(ISERROR($S1328),"",OFFSET('Smelter Reference List'!$H$4,$S1328-4,0))</f>
        <v/>
      </c>
      <c r="J1328" s="248" t="str">
        <f ca="1">IF(ISERROR($S1328),"",OFFSET('Smelter Reference List'!$I$4,$S1328-4,0))</f>
        <v/>
      </c>
      <c r="K1328" s="245"/>
      <c r="L1328" s="245"/>
      <c r="M1328" s="245"/>
      <c r="N1328" s="245"/>
      <c r="O1328" s="245"/>
      <c r="P1328" s="245"/>
      <c r="Q1328" s="246"/>
      <c r="R1328" s="233"/>
      <c r="S1328" s="234" t="e">
        <f>IF(C1328="",NA(),MATCH($B1328&amp;$C1328,'Smelter Reference List'!$J:$J,0))</f>
        <v>#N/A</v>
      </c>
      <c r="T1328" s="235"/>
      <c r="U1328" s="235">
        <f t="shared" ca="1" si="40"/>
        <v>0</v>
      </c>
      <c r="V1328" s="235"/>
      <c r="W1328" s="235"/>
      <c r="Y1328" s="228" t="str">
        <f t="shared" si="41"/>
        <v/>
      </c>
    </row>
    <row r="1329" spans="1:25" s="228" customFormat="1" ht="20.399999999999999">
      <c r="A1329" s="257"/>
      <c r="B1329" s="232" t="str">
        <f>IF(LEN(A1329)=0,"",INDEX('Smelter Reference List'!$A:$A,MATCH($A1329,'Smelter Reference List'!$E:$E,0)))</f>
        <v/>
      </c>
      <c r="C1329" s="297" t="str">
        <f>IF(LEN(A1329)=0,"",INDEX('Smelter Reference List'!$C:$C,MATCH($A1329,'Smelter Reference List'!$E:$E,0)))</f>
        <v/>
      </c>
      <c r="D1329" s="161" t="str">
        <f ca="1">IF(ISERROR($S1329),"",OFFSET('Smelter Reference List'!$C$4,$S1329-4,0)&amp;"")</f>
        <v/>
      </c>
      <c r="E1329" s="161" t="str">
        <f ca="1">IF(ISERROR($S1329),"",OFFSET('Smelter Reference List'!$D$4,$S1329-4,0)&amp;"")</f>
        <v/>
      </c>
      <c r="F1329" s="161" t="str">
        <f ca="1">IF(ISERROR($S1329),"",OFFSET('Smelter Reference List'!$E$4,$S1329-4,0))</f>
        <v/>
      </c>
      <c r="G1329" s="161" t="str">
        <f ca="1">IF(C1329=$U$4,"Enter smelter details", IF(ISERROR($S1329),"",OFFSET('Smelter Reference List'!$F$4,$S1329-4,0)))</f>
        <v/>
      </c>
      <c r="H1329" s="247" t="str">
        <f ca="1">IF(ISERROR($S1329),"",OFFSET('Smelter Reference List'!$G$4,$S1329-4,0))</f>
        <v/>
      </c>
      <c r="I1329" s="248" t="str">
        <f ca="1">IF(ISERROR($S1329),"",OFFSET('Smelter Reference List'!$H$4,$S1329-4,0))</f>
        <v/>
      </c>
      <c r="J1329" s="248" t="str">
        <f ca="1">IF(ISERROR($S1329),"",OFFSET('Smelter Reference List'!$I$4,$S1329-4,0))</f>
        <v/>
      </c>
      <c r="K1329" s="245"/>
      <c r="L1329" s="245"/>
      <c r="M1329" s="245"/>
      <c r="N1329" s="245"/>
      <c r="O1329" s="245"/>
      <c r="P1329" s="245"/>
      <c r="Q1329" s="246"/>
      <c r="R1329" s="233"/>
      <c r="S1329" s="234" t="e">
        <f>IF(C1329="",NA(),MATCH($B1329&amp;$C1329,'Smelter Reference List'!$J:$J,0))</f>
        <v>#N/A</v>
      </c>
      <c r="T1329" s="235"/>
      <c r="U1329" s="235">
        <f t="shared" ca="1" si="40"/>
        <v>0</v>
      </c>
      <c r="V1329" s="235"/>
      <c r="W1329" s="235"/>
      <c r="Y1329" s="228" t="str">
        <f t="shared" si="41"/>
        <v/>
      </c>
    </row>
    <row r="1330" spans="1:25" s="228" customFormat="1" ht="20.399999999999999">
      <c r="A1330" s="257"/>
      <c r="B1330" s="232" t="str">
        <f>IF(LEN(A1330)=0,"",INDEX('Smelter Reference List'!$A:$A,MATCH($A1330,'Smelter Reference List'!$E:$E,0)))</f>
        <v/>
      </c>
      <c r="C1330" s="297" t="str">
        <f>IF(LEN(A1330)=0,"",INDEX('Smelter Reference List'!$C:$C,MATCH($A1330,'Smelter Reference List'!$E:$E,0)))</f>
        <v/>
      </c>
      <c r="D1330" s="161" t="str">
        <f ca="1">IF(ISERROR($S1330),"",OFFSET('Smelter Reference List'!$C$4,$S1330-4,0)&amp;"")</f>
        <v/>
      </c>
      <c r="E1330" s="161" t="str">
        <f ca="1">IF(ISERROR($S1330),"",OFFSET('Smelter Reference List'!$D$4,$S1330-4,0)&amp;"")</f>
        <v/>
      </c>
      <c r="F1330" s="161" t="str">
        <f ca="1">IF(ISERROR($S1330),"",OFFSET('Smelter Reference List'!$E$4,$S1330-4,0))</f>
        <v/>
      </c>
      <c r="G1330" s="161" t="str">
        <f ca="1">IF(C1330=$U$4,"Enter smelter details", IF(ISERROR($S1330),"",OFFSET('Smelter Reference List'!$F$4,$S1330-4,0)))</f>
        <v/>
      </c>
      <c r="H1330" s="247" t="str">
        <f ca="1">IF(ISERROR($S1330),"",OFFSET('Smelter Reference List'!$G$4,$S1330-4,0))</f>
        <v/>
      </c>
      <c r="I1330" s="248" t="str">
        <f ca="1">IF(ISERROR($S1330),"",OFFSET('Smelter Reference List'!$H$4,$S1330-4,0))</f>
        <v/>
      </c>
      <c r="J1330" s="248" t="str">
        <f ca="1">IF(ISERROR($S1330),"",OFFSET('Smelter Reference List'!$I$4,$S1330-4,0))</f>
        <v/>
      </c>
      <c r="K1330" s="245"/>
      <c r="L1330" s="245"/>
      <c r="M1330" s="245"/>
      <c r="N1330" s="245"/>
      <c r="O1330" s="245"/>
      <c r="P1330" s="245"/>
      <c r="Q1330" s="246"/>
      <c r="R1330" s="233"/>
      <c r="S1330" s="234" t="e">
        <f>IF(C1330="",NA(),MATCH($B1330&amp;$C1330,'Smelter Reference List'!$J:$J,0))</f>
        <v>#N/A</v>
      </c>
      <c r="T1330" s="235"/>
      <c r="U1330" s="235">
        <f t="shared" ca="1" si="40"/>
        <v>0</v>
      </c>
      <c r="V1330" s="235"/>
      <c r="W1330" s="235"/>
      <c r="Y1330" s="228" t="str">
        <f t="shared" si="41"/>
        <v/>
      </c>
    </row>
    <row r="1331" spans="1:25" s="228" customFormat="1" ht="20.399999999999999">
      <c r="A1331" s="257"/>
      <c r="B1331" s="232" t="str">
        <f>IF(LEN(A1331)=0,"",INDEX('Smelter Reference List'!$A:$A,MATCH($A1331,'Smelter Reference List'!$E:$E,0)))</f>
        <v/>
      </c>
      <c r="C1331" s="297" t="str">
        <f>IF(LEN(A1331)=0,"",INDEX('Smelter Reference List'!$C:$C,MATCH($A1331,'Smelter Reference List'!$E:$E,0)))</f>
        <v/>
      </c>
      <c r="D1331" s="161" t="str">
        <f ca="1">IF(ISERROR($S1331),"",OFFSET('Smelter Reference List'!$C$4,$S1331-4,0)&amp;"")</f>
        <v/>
      </c>
      <c r="E1331" s="161" t="str">
        <f ca="1">IF(ISERROR($S1331),"",OFFSET('Smelter Reference List'!$D$4,$S1331-4,0)&amp;"")</f>
        <v/>
      </c>
      <c r="F1331" s="161" t="str">
        <f ca="1">IF(ISERROR($S1331),"",OFFSET('Smelter Reference List'!$E$4,$S1331-4,0))</f>
        <v/>
      </c>
      <c r="G1331" s="161" t="str">
        <f ca="1">IF(C1331=$U$4,"Enter smelter details", IF(ISERROR($S1331),"",OFFSET('Smelter Reference List'!$F$4,$S1331-4,0)))</f>
        <v/>
      </c>
      <c r="H1331" s="247" t="str">
        <f ca="1">IF(ISERROR($S1331),"",OFFSET('Smelter Reference List'!$G$4,$S1331-4,0))</f>
        <v/>
      </c>
      <c r="I1331" s="248" t="str">
        <f ca="1">IF(ISERROR($S1331),"",OFFSET('Smelter Reference List'!$H$4,$S1331-4,0))</f>
        <v/>
      </c>
      <c r="J1331" s="248" t="str">
        <f ca="1">IF(ISERROR($S1331),"",OFFSET('Smelter Reference List'!$I$4,$S1331-4,0))</f>
        <v/>
      </c>
      <c r="K1331" s="245"/>
      <c r="L1331" s="245"/>
      <c r="M1331" s="245"/>
      <c r="N1331" s="245"/>
      <c r="O1331" s="245"/>
      <c r="P1331" s="245"/>
      <c r="Q1331" s="246"/>
      <c r="R1331" s="233"/>
      <c r="S1331" s="234" t="e">
        <f>IF(C1331="",NA(),MATCH($B1331&amp;$C1331,'Smelter Reference List'!$J:$J,0))</f>
        <v>#N/A</v>
      </c>
      <c r="T1331" s="235"/>
      <c r="U1331" s="235">
        <f t="shared" ca="1" si="40"/>
        <v>0</v>
      </c>
      <c r="V1331" s="235"/>
      <c r="W1331" s="235"/>
      <c r="Y1331" s="228" t="str">
        <f t="shared" si="41"/>
        <v/>
      </c>
    </row>
    <row r="1332" spans="1:25" s="228" customFormat="1" ht="20.399999999999999">
      <c r="A1332" s="257"/>
      <c r="B1332" s="232" t="str">
        <f>IF(LEN(A1332)=0,"",INDEX('Smelter Reference List'!$A:$A,MATCH($A1332,'Smelter Reference List'!$E:$E,0)))</f>
        <v/>
      </c>
      <c r="C1332" s="297" t="str">
        <f>IF(LEN(A1332)=0,"",INDEX('Smelter Reference List'!$C:$C,MATCH($A1332,'Smelter Reference List'!$E:$E,0)))</f>
        <v/>
      </c>
      <c r="D1332" s="161" t="str">
        <f ca="1">IF(ISERROR($S1332),"",OFFSET('Smelter Reference List'!$C$4,$S1332-4,0)&amp;"")</f>
        <v/>
      </c>
      <c r="E1332" s="161" t="str">
        <f ca="1">IF(ISERROR($S1332),"",OFFSET('Smelter Reference List'!$D$4,$S1332-4,0)&amp;"")</f>
        <v/>
      </c>
      <c r="F1332" s="161" t="str">
        <f ca="1">IF(ISERROR($S1332),"",OFFSET('Smelter Reference List'!$E$4,$S1332-4,0))</f>
        <v/>
      </c>
      <c r="G1332" s="161" t="str">
        <f ca="1">IF(C1332=$U$4,"Enter smelter details", IF(ISERROR($S1332),"",OFFSET('Smelter Reference List'!$F$4,$S1332-4,0)))</f>
        <v/>
      </c>
      <c r="H1332" s="247" t="str">
        <f ca="1">IF(ISERROR($S1332),"",OFFSET('Smelter Reference List'!$G$4,$S1332-4,0))</f>
        <v/>
      </c>
      <c r="I1332" s="248" t="str">
        <f ca="1">IF(ISERROR($S1332),"",OFFSET('Smelter Reference List'!$H$4,$S1332-4,0))</f>
        <v/>
      </c>
      <c r="J1332" s="248" t="str">
        <f ca="1">IF(ISERROR($S1332),"",OFFSET('Smelter Reference List'!$I$4,$S1332-4,0))</f>
        <v/>
      </c>
      <c r="K1332" s="245"/>
      <c r="L1332" s="245"/>
      <c r="M1332" s="245"/>
      <c r="N1332" s="245"/>
      <c r="O1332" s="245"/>
      <c r="P1332" s="245"/>
      <c r="Q1332" s="246"/>
      <c r="R1332" s="233"/>
      <c r="S1332" s="234" t="e">
        <f>IF(C1332="",NA(),MATCH($B1332&amp;$C1332,'Smelter Reference List'!$J:$J,0))</f>
        <v>#N/A</v>
      </c>
      <c r="T1332" s="235"/>
      <c r="U1332" s="235">
        <f t="shared" ca="1" si="40"/>
        <v>0</v>
      </c>
      <c r="V1332" s="235"/>
      <c r="W1332" s="235"/>
      <c r="Y1332" s="228" t="str">
        <f t="shared" si="41"/>
        <v/>
      </c>
    </row>
    <row r="1333" spans="1:25" s="228" customFormat="1" ht="20.399999999999999">
      <c r="A1333" s="257"/>
      <c r="B1333" s="232" t="str">
        <f>IF(LEN(A1333)=0,"",INDEX('Smelter Reference List'!$A:$A,MATCH($A1333,'Smelter Reference List'!$E:$E,0)))</f>
        <v/>
      </c>
      <c r="C1333" s="297" t="str">
        <f>IF(LEN(A1333)=0,"",INDEX('Smelter Reference List'!$C:$C,MATCH($A1333,'Smelter Reference List'!$E:$E,0)))</f>
        <v/>
      </c>
      <c r="D1333" s="161" t="str">
        <f ca="1">IF(ISERROR($S1333),"",OFFSET('Smelter Reference List'!$C$4,$S1333-4,0)&amp;"")</f>
        <v/>
      </c>
      <c r="E1333" s="161" t="str">
        <f ca="1">IF(ISERROR($S1333),"",OFFSET('Smelter Reference List'!$D$4,$S1333-4,0)&amp;"")</f>
        <v/>
      </c>
      <c r="F1333" s="161" t="str">
        <f ca="1">IF(ISERROR($S1333),"",OFFSET('Smelter Reference List'!$E$4,$S1333-4,0))</f>
        <v/>
      </c>
      <c r="G1333" s="161" t="str">
        <f ca="1">IF(C1333=$U$4,"Enter smelter details", IF(ISERROR($S1333),"",OFFSET('Smelter Reference List'!$F$4,$S1333-4,0)))</f>
        <v/>
      </c>
      <c r="H1333" s="247" t="str">
        <f ca="1">IF(ISERROR($S1333),"",OFFSET('Smelter Reference List'!$G$4,$S1333-4,0))</f>
        <v/>
      </c>
      <c r="I1333" s="248" t="str">
        <f ca="1">IF(ISERROR($S1333),"",OFFSET('Smelter Reference List'!$H$4,$S1333-4,0))</f>
        <v/>
      </c>
      <c r="J1333" s="248" t="str">
        <f ca="1">IF(ISERROR($S1333),"",OFFSET('Smelter Reference List'!$I$4,$S1333-4,0))</f>
        <v/>
      </c>
      <c r="K1333" s="245"/>
      <c r="L1333" s="245"/>
      <c r="M1333" s="245"/>
      <c r="N1333" s="245"/>
      <c r="O1333" s="245"/>
      <c r="P1333" s="245"/>
      <c r="Q1333" s="246"/>
      <c r="R1333" s="233"/>
      <c r="S1333" s="234" t="e">
        <f>IF(C1333="",NA(),MATCH($B1333&amp;$C1333,'Smelter Reference List'!$J:$J,0))</f>
        <v>#N/A</v>
      </c>
      <c r="T1333" s="235"/>
      <c r="U1333" s="235">
        <f t="shared" ca="1" si="40"/>
        <v>0</v>
      </c>
      <c r="V1333" s="235"/>
      <c r="W1333" s="235"/>
      <c r="Y1333" s="228" t="str">
        <f t="shared" si="41"/>
        <v/>
      </c>
    </row>
    <row r="1334" spans="1:25" s="228" customFormat="1" ht="20.399999999999999">
      <c r="A1334" s="257"/>
      <c r="B1334" s="232" t="str">
        <f>IF(LEN(A1334)=0,"",INDEX('Smelter Reference List'!$A:$A,MATCH($A1334,'Smelter Reference List'!$E:$E,0)))</f>
        <v/>
      </c>
      <c r="C1334" s="297" t="str">
        <f>IF(LEN(A1334)=0,"",INDEX('Smelter Reference List'!$C:$C,MATCH($A1334,'Smelter Reference List'!$E:$E,0)))</f>
        <v/>
      </c>
      <c r="D1334" s="161" t="str">
        <f ca="1">IF(ISERROR($S1334),"",OFFSET('Smelter Reference List'!$C$4,$S1334-4,0)&amp;"")</f>
        <v/>
      </c>
      <c r="E1334" s="161" t="str">
        <f ca="1">IF(ISERROR($S1334),"",OFFSET('Smelter Reference List'!$D$4,$S1334-4,0)&amp;"")</f>
        <v/>
      </c>
      <c r="F1334" s="161" t="str">
        <f ca="1">IF(ISERROR($S1334),"",OFFSET('Smelter Reference List'!$E$4,$S1334-4,0))</f>
        <v/>
      </c>
      <c r="G1334" s="161" t="str">
        <f ca="1">IF(C1334=$U$4,"Enter smelter details", IF(ISERROR($S1334),"",OFFSET('Smelter Reference List'!$F$4,$S1334-4,0)))</f>
        <v/>
      </c>
      <c r="H1334" s="247" t="str">
        <f ca="1">IF(ISERROR($S1334),"",OFFSET('Smelter Reference List'!$G$4,$S1334-4,0))</f>
        <v/>
      </c>
      <c r="I1334" s="248" t="str">
        <f ca="1">IF(ISERROR($S1334),"",OFFSET('Smelter Reference List'!$H$4,$S1334-4,0))</f>
        <v/>
      </c>
      <c r="J1334" s="248" t="str">
        <f ca="1">IF(ISERROR($S1334),"",OFFSET('Smelter Reference List'!$I$4,$S1334-4,0))</f>
        <v/>
      </c>
      <c r="K1334" s="245"/>
      <c r="L1334" s="245"/>
      <c r="M1334" s="245"/>
      <c r="N1334" s="245"/>
      <c r="O1334" s="245"/>
      <c r="P1334" s="245"/>
      <c r="Q1334" s="246"/>
      <c r="R1334" s="233"/>
      <c r="S1334" s="234" t="e">
        <f>IF(C1334="",NA(),MATCH($B1334&amp;$C1334,'Smelter Reference List'!$J:$J,0))</f>
        <v>#N/A</v>
      </c>
      <c r="T1334" s="235"/>
      <c r="U1334" s="235">
        <f t="shared" ca="1" si="40"/>
        <v>0</v>
      </c>
      <c r="V1334" s="235"/>
      <c r="W1334" s="235"/>
      <c r="Y1334" s="228" t="str">
        <f t="shared" si="41"/>
        <v/>
      </c>
    </row>
    <row r="1335" spans="1:25" s="228" customFormat="1" ht="20.399999999999999">
      <c r="A1335" s="257"/>
      <c r="B1335" s="232" t="str">
        <f>IF(LEN(A1335)=0,"",INDEX('Smelter Reference List'!$A:$A,MATCH($A1335,'Smelter Reference List'!$E:$E,0)))</f>
        <v/>
      </c>
      <c r="C1335" s="297" t="str">
        <f>IF(LEN(A1335)=0,"",INDEX('Smelter Reference List'!$C:$C,MATCH($A1335,'Smelter Reference List'!$E:$E,0)))</f>
        <v/>
      </c>
      <c r="D1335" s="161" t="str">
        <f ca="1">IF(ISERROR($S1335),"",OFFSET('Smelter Reference List'!$C$4,$S1335-4,0)&amp;"")</f>
        <v/>
      </c>
      <c r="E1335" s="161" t="str">
        <f ca="1">IF(ISERROR($S1335),"",OFFSET('Smelter Reference List'!$D$4,$S1335-4,0)&amp;"")</f>
        <v/>
      </c>
      <c r="F1335" s="161" t="str">
        <f ca="1">IF(ISERROR($S1335),"",OFFSET('Smelter Reference List'!$E$4,$S1335-4,0))</f>
        <v/>
      </c>
      <c r="G1335" s="161" t="str">
        <f ca="1">IF(C1335=$U$4,"Enter smelter details", IF(ISERROR($S1335),"",OFFSET('Smelter Reference List'!$F$4,$S1335-4,0)))</f>
        <v/>
      </c>
      <c r="H1335" s="247" t="str">
        <f ca="1">IF(ISERROR($S1335),"",OFFSET('Smelter Reference List'!$G$4,$S1335-4,0))</f>
        <v/>
      </c>
      <c r="I1335" s="248" t="str">
        <f ca="1">IF(ISERROR($S1335),"",OFFSET('Smelter Reference List'!$H$4,$S1335-4,0))</f>
        <v/>
      </c>
      <c r="J1335" s="248" t="str">
        <f ca="1">IF(ISERROR($S1335),"",OFFSET('Smelter Reference List'!$I$4,$S1335-4,0))</f>
        <v/>
      </c>
      <c r="K1335" s="245"/>
      <c r="L1335" s="245"/>
      <c r="M1335" s="245"/>
      <c r="N1335" s="245"/>
      <c r="O1335" s="245"/>
      <c r="P1335" s="245"/>
      <c r="Q1335" s="246"/>
      <c r="R1335" s="233"/>
      <c r="S1335" s="234" t="e">
        <f>IF(C1335="",NA(),MATCH($B1335&amp;$C1335,'Smelter Reference List'!$J:$J,0))</f>
        <v>#N/A</v>
      </c>
      <c r="T1335" s="235"/>
      <c r="U1335" s="235">
        <f t="shared" ca="1" si="40"/>
        <v>0</v>
      </c>
      <c r="V1335" s="235"/>
      <c r="W1335" s="235"/>
      <c r="Y1335" s="228" t="str">
        <f t="shared" si="41"/>
        <v/>
      </c>
    </row>
    <row r="1336" spans="1:25" s="228" customFormat="1" ht="20.399999999999999">
      <c r="A1336" s="257"/>
      <c r="B1336" s="232" t="str">
        <f>IF(LEN(A1336)=0,"",INDEX('Smelter Reference List'!$A:$A,MATCH($A1336,'Smelter Reference List'!$E:$E,0)))</f>
        <v/>
      </c>
      <c r="C1336" s="297" t="str">
        <f>IF(LEN(A1336)=0,"",INDEX('Smelter Reference List'!$C:$C,MATCH($A1336,'Smelter Reference List'!$E:$E,0)))</f>
        <v/>
      </c>
      <c r="D1336" s="161" t="str">
        <f ca="1">IF(ISERROR($S1336),"",OFFSET('Smelter Reference List'!$C$4,$S1336-4,0)&amp;"")</f>
        <v/>
      </c>
      <c r="E1336" s="161" t="str">
        <f ca="1">IF(ISERROR($S1336),"",OFFSET('Smelter Reference List'!$D$4,$S1336-4,0)&amp;"")</f>
        <v/>
      </c>
      <c r="F1336" s="161" t="str">
        <f ca="1">IF(ISERROR($S1336),"",OFFSET('Smelter Reference List'!$E$4,$S1336-4,0))</f>
        <v/>
      </c>
      <c r="G1336" s="161" t="str">
        <f ca="1">IF(C1336=$U$4,"Enter smelter details", IF(ISERROR($S1336),"",OFFSET('Smelter Reference List'!$F$4,$S1336-4,0)))</f>
        <v/>
      </c>
      <c r="H1336" s="247" t="str">
        <f ca="1">IF(ISERROR($S1336),"",OFFSET('Smelter Reference List'!$G$4,$S1336-4,0))</f>
        <v/>
      </c>
      <c r="I1336" s="248" t="str">
        <f ca="1">IF(ISERROR($S1336),"",OFFSET('Smelter Reference List'!$H$4,$S1336-4,0))</f>
        <v/>
      </c>
      <c r="J1336" s="248" t="str">
        <f ca="1">IF(ISERROR($S1336),"",OFFSET('Smelter Reference List'!$I$4,$S1336-4,0))</f>
        <v/>
      </c>
      <c r="K1336" s="245"/>
      <c r="L1336" s="245"/>
      <c r="M1336" s="245"/>
      <c r="N1336" s="245"/>
      <c r="O1336" s="245"/>
      <c r="P1336" s="245"/>
      <c r="Q1336" s="246"/>
      <c r="R1336" s="233"/>
      <c r="S1336" s="234" t="e">
        <f>IF(C1336="",NA(),MATCH($B1336&amp;$C1336,'Smelter Reference List'!$J:$J,0))</f>
        <v>#N/A</v>
      </c>
      <c r="T1336" s="235"/>
      <c r="U1336" s="235">
        <f t="shared" ref="U1336:U1399" ca="1" si="42">IF(AND(C1336="Smelter not listed",OR(LEN(D1336)=0,LEN(E1336)=0)),1,0)</f>
        <v>0</v>
      </c>
      <c r="V1336" s="235"/>
      <c r="W1336" s="235"/>
      <c r="Y1336" s="228" t="str">
        <f t="shared" ref="Y1336:Y1399" si="43">B1336&amp;C1336</f>
        <v/>
      </c>
    </row>
    <row r="1337" spans="1:25" s="228" customFormat="1" ht="20.399999999999999">
      <c r="A1337" s="257"/>
      <c r="B1337" s="232" t="str">
        <f>IF(LEN(A1337)=0,"",INDEX('Smelter Reference List'!$A:$A,MATCH($A1337,'Smelter Reference List'!$E:$E,0)))</f>
        <v/>
      </c>
      <c r="C1337" s="297" t="str">
        <f>IF(LEN(A1337)=0,"",INDEX('Smelter Reference List'!$C:$C,MATCH($A1337,'Smelter Reference List'!$E:$E,0)))</f>
        <v/>
      </c>
      <c r="D1337" s="161" t="str">
        <f ca="1">IF(ISERROR($S1337),"",OFFSET('Smelter Reference List'!$C$4,$S1337-4,0)&amp;"")</f>
        <v/>
      </c>
      <c r="E1337" s="161" t="str">
        <f ca="1">IF(ISERROR($S1337),"",OFFSET('Smelter Reference List'!$D$4,$S1337-4,0)&amp;"")</f>
        <v/>
      </c>
      <c r="F1337" s="161" t="str">
        <f ca="1">IF(ISERROR($S1337),"",OFFSET('Smelter Reference List'!$E$4,$S1337-4,0))</f>
        <v/>
      </c>
      <c r="G1337" s="161" t="str">
        <f ca="1">IF(C1337=$U$4,"Enter smelter details", IF(ISERROR($S1337),"",OFFSET('Smelter Reference List'!$F$4,$S1337-4,0)))</f>
        <v/>
      </c>
      <c r="H1337" s="247" t="str">
        <f ca="1">IF(ISERROR($S1337),"",OFFSET('Smelter Reference List'!$G$4,$S1337-4,0))</f>
        <v/>
      </c>
      <c r="I1337" s="248" t="str">
        <f ca="1">IF(ISERROR($S1337),"",OFFSET('Smelter Reference List'!$H$4,$S1337-4,0))</f>
        <v/>
      </c>
      <c r="J1337" s="248" t="str">
        <f ca="1">IF(ISERROR($S1337),"",OFFSET('Smelter Reference List'!$I$4,$S1337-4,0))</f>
        <v/>
      </c>
      <c r="K1337" s="245"/>
      <c r="L1337" s="245"/>
      <c r="M1337" s="245"/>
      <c r="N1337" s="245"/>
      <c r="O1337" s="245"/>
      <c r="P1337" s="245"/>
      <c r="Q1337" s="246"/>
      <c r="R1337" s="233"/>
      <c r="S1337" s="234" t="e">
        <f>IF(C1337="",NA(),MATCH($B1337&amp;$C1337,'Smelter Reference List'!$J:$J,0))</f>
        <v>#N/A</v>
      </c>
      <c r="T1337" s="235"/>
      <c r="U1337" s="235">
        <f t="shared" ca="1" si="42"/>
        <v>0</v>
      </c>
      <c r="V1337" s="235"/>
      <c r="W1337" s="235"/>
      <c r="Y1337" s="228" t="str">
        <f t="shared" si="43"/>
        <v/>
      </c>
    </row>
    <row r="1338" spans="1:25" s="228" customFormat="1" ht="20.399999999999999">
      <c r="A1338" s="257"/>
      <c r="B1338" s="232" t="str">
        <f>IF(LEN(A1338)=0,"",INDEX('Smelter Reference List'!$A:$A,MATCH($A1338,'Smelter Reference List'!$E:$E,0)))</f>
        <v/>
      </c>
      <c r="C1338" s="297" t="str">
        <f>IF(LEN(A1338)=0,"",INDEX('Smelter Reference List'!$C:$C,MATCH($A1338,'Smelter Reference List'!$E:$E,0)))</f>
        <v/>
      </c>
      <c r="D1338" s="161" t="str">
        <f ca="1">IF(ISERROR($S1338),"",OFFSET('Smelter Reference List'!$C$4,$S1338-4,0)&amp;"")</f>
        <v/>
      </c>
      <c r="E1338" s="161" t="str">
        <f ca="1">IF(ISERROR($S1338),"",OFFSET('Smelter Reference List'!$D$4,$S1338-4,0)&amp;"")</f>
        <v/>
      </c>
      <c r="F1338" s="161" t="str">
        <f ca="1">IF(ISERROR($S1338),"",OFFSET('Smelter Reference List'!$E$4,$S1338-4,0))</f>
        <v/>
      </c>
      <c r="G1338" s="161" t="str">
        <f ca="1">IF(C1338=$U$4,"Enter smelter details", IF(ISERROR($S1338),"",OFFSET('Smelter Reference List'!$F$4,$S1338-4,0)))</f>
        <v/>
      </c>
      <c r="H1338" s="247" t="str">
        <f ca="1">IF(ISERROR($S1338),"",OFFSET('Smelter Reference List'!$G$4,$S1338-4,0))</f>
        <v/>
      </c>
      <c r="I1338" s="248" t="str">
        <f ca="1">IF(ISERROR($S1338),"",OFFSET('Smelter Reference List'!$H$4,$S1338-4,0))</f>
        <v/>
      </c>
      <c r="J1338" s="248" t="str">
        <f ca="1">IF(ISERROR($S1338),"",OFFSET('Smelter Reference List'!$I$4,$S1338-4,0))</f>
        <v/>
      </c>
      <c r="K1338" s="245"/>
      <c r="L1338" s="245"/>
      <c r="M1338" s="245"/>
      <c r="N1338" s="245"/>
      <c r="O1338" s="245"/>
      <c r="P1338" s="245"/>
      <c r="Q1338" s="246"/>
      <c r="R1338" s="233"/>
      <c r="S1338" s="234" t="e">
        <f>IF(C1338="",NA(),MATCH($B1338&amp;$C1338,'Smelter Reference List'!$J:$J,0))</f>
        <v>#N/A</v>
      </c>
      <c r="T1338" s="235"/>
      <c r="U1338" s="235">
        <f t="shared" ca="1" si="42"/>
        <v>0</v>
      </c>
      <c r="V1338" s="235"/>
      <c r="W1338" s="235"/>
      <c r="Y1338" s="228" t="str">
        <f t="shared" si="43"/>
        <v/>
      </c>
    </row>
    <row r="1339" spans="1:25" s="228" customFormat="1" ht="20.399999999999999">
      <c r="A1339" s="257"/>
      <c r="B1339" s="232" t="str">
        <f>IF(LEN(A1339)=0,"",INDEX('Smelter Reference List'!$A:$A,MATCH($A1339,'Smelter Reference List'!$E:$E,0)))</f>
        <v/>
      </c>
      <c r="C1339" s="297" t="str">
        <f>IF(LEN(A1339)=0,"",INDEX('Smelter Reference List'!$C:$C,MATCH($A1339,'Smelter Reference List'!$E:$E,0)))</f>
        <v/>
      </c>
      <c r="D1339" s="161" t="str">
        <f ca="1">IF(ISERROR($S1339),"",OFFSET('Smelter Reference List'!$C$4,$S1339-4,0)&amp;"")</f>
        <v/>
      </c>
      <c r="E1339" s="161" t="str">
        <f ca="1">IF(ISERROR($S1339),"",OFFSET('Smelter Reference List'!$D$4,$S1339-4,0)&amp;"")</f>
        <v/>
      </c>
      <c r="F1339" s="161" t="str">
        <f ca="1">IF(ISERROR($S1339),"",OFFSET('Smelter Reference List'!$E$4,$S1339-4,0))</f>
        <v/>
      </c>
      <c r="G1339" s="161" t="str">
        <f ca="1">IF(C1339=$U$4,"Enter smelter details", IF(ISERROR($S1339),"",OFFSET('Smelter Reference List'!$F$4,$S1339-4,0)))</f>
        <v/>
      </c>
      <c r="H1339" s="247" t="str">
        <f ca="1">IF(ISERROR($S1339),"",OFFSET('Smelter Reference List'!$G$4,$S1339-4,0))</f>
        <v/>
      </c>
      <c r="I1339" s="248" t="str">
        <f ca="1">IF(ISERROR($S1339),"",OFFSET('Smelter Reference List'!$H$4,$S1339-4,0))</f>
        <v/>
      </c>
      <c r="J1339" s="248" t="str">
        <f ca="1">IF(ISERROR($S1339),"",OFFSET('Smelter Reference List'!$I$4,$S1339-4,0))</f>
        <v/>
      </c>
      <c r="K1339" s="245"/>
      <c r="L1339" s="245"/>
      <c r="M1339" s="245"/>
      <c r="N1339" s="245"/>
      <c r="O1339" s="245"/>
      <c r="P1339" s="245"/>
      <c r="Q1339" s="246"/>
      <c r="R1339" s="233"/>
      <c r="S1339" s="234" t="e">
        <f>IF(C1339="",NA(),MATCH($B1339&amp;$C1339,'Smelter Reference List'!$J:$J,0))</f>
        <v>#N/A</v>
      </c>
      <c r="T1339" s="235"/>
      <c r="U1339" s="235">
        <f t="shared" ca="1" si="42"/>
        <v>0</v>
      </c>
      <c r="V1339" s="235"/>
      <c r="W1339" s="235"/>
      <c r="Y1339" s="228" t="str">
        <f t="shared" si="43"/>
        <v/>
      </c>
    </row>
    <row r="1340" spans="1:25" s="228" customFormat="1" ht="20.399999999999999">
      <c r="A1340" s="257"/>
      <c r="B1340" s="232" t="str">
        <f>IF(LEN(A1340)=0,"",INDEX('Smelter Reference List'!$A:$A,MATCH($A1340,'Smelter Reference List'!$E:$E,0)))</f>
        <v/>
      </c>
      <c r="C1340" s="297" t="str">
        <f>IF(LEN(A1340)=0,"",INDEX('Smelter Reference List'!$C:$C,MATCH($A1340,'Smelter Reference List'!$E:$E,0)))</f>
        <v/>
      </c>
      <c r="D1340" s="161" t="str">
        <f ca="1">IF(ISERROR($S1340),"",OFFSET('Smelter Reference List'!$C$4,$S1340-4,0)&amp;"")</f>
        <v/>
      </c>
      <c r="E1340" s="161" t="str">
        <f ca="1">IF(ISERROR($S1340),"",OFFSET('Smelter Reference List'!$D$4,$S1340-4,0)&amp;"")</f>
        <v/>
      </c>
      <c r="F1340" s="161" t="str">
        <f ca="1">IF(ISERROR($S1340),"",OFFSET('Smelter Reference List'!$E$4,$S1340-4,0))</f>
        <v/>
      </c>
      <c r="G1340" s="161" t="str">
        <f ca="1">IF(C1340=$U$4,"Enter smelter details", IF(ISERROR($S1340),"",OFFSET('Smelter Reference List'!$F$4,$S1340-4,0)))</f>
        <v/>
      </c>
      <c r="H1340" s="247" t="str">
        <f ca="1">IF(ISERROR($S1340),"",OFFSET('Smelter Reference List'!$G$4,$S1340-4,0))</f>
        <v/>
      </c>
      <c r="I1340" s="248" t="str">
        <f ca="1">IF(ISERROR($S1340),"",OFFSET('Smelter Reference List'!$H$4,$S1340-4,0))</f>
        <v/>
      </c>
      <c r="J1340" s="248" t="str">
        <f ca="1">IF(ISERROR($S1340),"",OFFSET('Smelter Reference List'!$I$4,$S1340-4,0))</f>
        <v/>
      </c>
      <c r="K1340" s="245"/>
      <c r="L1340" s="245"/>
      <c r="M1340" s="245"/>
      <c r="N1340" s="245"/>
      <c r="O1340" s="245"/>
      <c r="P1340" s="245"/>
      <c r="Q1340" s="246"/>
      <c r="R1340" s="233"/>
      <c r="S1340" s="234" t="e">
        <f>IF(C1340="",NA(),MATCH($B1340&amp;$C1340,'Smelter Reference List'!$J:$J,0))</f>
        <v>#N/A</v>
      </c>
      <c r="T1340" s="235"/>
      <c r="U1340" s="235">
        <f t="shared" ca="1" si="42"/>
        <v>0</v>
      </c>
      <c r="V1340" s="235"/>
      <c r="W1340" s="235"/>
      <c r="Y1340" s="228" t="str">
        <f t="shared" si="43"/>
        <v/>
      </c>
    </row>
    <row r="1341" spans="1:25" s="228" customFormat="1" ht="20.399999999999999">
      <c r="A1341" s="257"/>
      <c r="B1341" s="232" t="str">
        <f>IF(LEN(A1341)=0,"",INDEX('Smelter Reference List'!$A:$A,MATCH($A1341,'Smelter Reference List'!$E:$E,0)))</f>
        <v/>
      </c>
      <c r="C1341" s="297" t="str">
        <f>IF(LEN(A1341)=0,"",INDEX('Smelter Reference List'!$C:$C,MATCH($A1341,'Smelter Reference List'!$E:$E,0)))</f>
        <v/>
      </c>
      <c r="D1341" s="161" t="str">
        <f ca="1">IF(ISERROR($S1341),"",OFFSET('Smelter Reference List'!$C$4,$S1341-4,0)&amp;"")</f>
        <v/>
      </c>
      <c r="E1341" s="161" t="str">
        <f ca="1">IF(ISERROR($S1341),"",OFFSET('Smelter Reference List'!$D$4,$S1341-4,0)&amp;"")</f>
        <v/>
      </c>
      <c r="F1341" s="161" t="str">
        <f ca="1">IF(ISERROR($S1341),"",OFFSET('Smelter Reference List'!$E$4,$S1341-4,0))</f>
        <v/>
      </c>
      <c r="G1341" s="161" t="str">
        <f ca="1">IF(C1341=$U$4,"Enter smelter details", IF(ISERROR($S1341),"",OFFSET('Smelter Reference List'!$F$4,$S1341-4,0)))</f>
        <v/>
      </c>
      <c r="H1341" s="247" t="str">
        <f ca="1">IF(ISERROR($S1341),"",OFFSET('Smelter Reference List'!$G$4,$S1341-4,0))</f>
        <v/>
      </c>
      <c r="I1341" s="248" t="str">
        <f ca="1">IF(ISERROR($S1341),"",OFFSET('Smelter Reference List'!$H$4,$S1341-4,0))</f>
        <v/>
      </c>
      <c r="J1341" s="248" t="str">
        <f ca="1">IF(ISERROR($S1341),"",OFFSET('Smelter Reference List'!$I$4,$S1341-4,0))</f>
        <v/>
      </c>
      <c r="K1341" s="245"/>
      <c r="L1341" s="245"/>
      <c r="M1341" s="245"/>
      <c r="N1341" s="245"/>
      <c r="O1341" s="245"/>
      <c r="P1341" s="245"/>
      <c r="Q1341" s="246"/>
      <c r="R1341" s="233"/>
      <c r="S1341" s="234" t="e">
        <f>IF(C1341="",NA(),MATCH($B1341&amp;$C1341,'Smelter Reference List'!$J:$J,0))</f>
        <v>#N/A</v>
      </c>
      <c r="T1341" s="235"/>
      <c r="U1341" s="235">
        <f t="shared" ca="1" si="42"/>
        <v>0</v>
      </c>
      <c r="V1341" s="235"/>
      <c r="W1341" s="235"/>
      <c r="Y1341" s="228" t="str">
        <f t="shared" si="43"/>
        <v/>
      </c>
    </row>
    <row r="1342" spans="1:25" s="228" customFormat="1" ht="20.399999999999999">
      <c r="A1342" s="257"/>
      <c r="B1342" s="232" t="str">
        <f>IF(LEN(A1342)=0,"",INDEX('Smelter Reference List'!$A:$A,MATCH($A1342,'Smelter Reference List'!$E:$E,0)))</f>
        <v/>
      </c>
      <c r="C1342" s="297" t="str">
        <f>IF(LEN(A1342)=0,"",INDEX('Smelter Reference List'!$C:$C,MATCH($A1342,'Smelter Reference List'!$E:$E,0)))</f>
        <v/>
      </c>
      <c r="D1342" s="161" t="str">
        <f ca="1">IF(ISERROR($S1342),"",OFFSET('Smelter Reference List'!$C$4,$S1342-4,0)&amp;"")</f>
        <v/>
      </c>
      <c r="E1342" s="161" t="str">
        <f ca="1">IF(ISERROR($S1342),"",OFFSET('Smelter Reference List'!$D$4,$S1342-4,0)&amp;"")</f>
        <v/>
      </c>
      <c r="F1342" s="161" t="str">
        <f ca="1">IF(ISERROR($S1342),"",OFFSET('Smelter Reference List'!$E$4,$S1342-4,0))</f>
        <v/>
      </c>
      <c r="G1342" s="161" t="str">
        <f ca="1">IF(C1342=$U$4,"Enter smelter details", IF(ISERROR($S1342),"",OFFSET('Smelter Reference List'!$F$4,$S1342-4,0)))</f>
        <v/>
      </c>
      <c r="H1342" s="247" t="str">
        <f ca="1">IF(ISERROR($S1342),"",OFFSET('Smelter Reference List'!$G$4,$S1342-4,0))</f>
        <v/>
      </c>
      <c r="I1342" s="248" t="str">
        <f ca="1">IF(ISERROR($S1342),"",OFFSET('Smelter Reference List'!$H$4,$S1342-4,0))</f>
        <v/>
      </c>
      <c r="J1342" s="248" t="str">
        <f ca="1">IF(ISERROR($S1342),"",OFFSET('Smelter Reference List'!$I$4,$S1342-4,0))</f>
        <v/>
      </c>
      <c r="K1342" s="245"/>
      <c r="L1342" s="245"/>
      <c r="M1342" s="245"/>
      <c r="N1342" s="245"/>
      <c r="O1342" s="245"/>
      <c r="P1342" s="245"/>
      <c r="Q1342" s="246"/>
      <c r="R1342" s="233"/>
      <c r="S1342" s="234" t="e">
        <f>IF(C1342="",NA(),MATCH($B1342&amp;$C1342,'Smelter Reference List'!$J:$J,0))</f>
        <v>#N/A</v>
      </c>
      <c r="T1342" s="235"/>
      <c r="U1342" s="235">
        <f t="shared" ca="1" si="42"/>
        <v>0</v>
      </c>
      <c r="V1342" s="235"/>
      <c r="W1342" s="235"/>
      <c r="Y1342" s="228" t="str">
        <f t="shared" si="43"/>
        <v/>
      </c>
    </row>
    <row r="1343" spans="1:25" s="228" customFormat="1" ht="20.399999999999999">
      <c r="A1343" s="257"/>
      <c r="B1343" s="232" t="str">
        <f>IF(LEN(A1343)=0,"",INDEX('Smelter Reference List'!$A:$A,MATCH($A1343,'Smelter Reference List'!$E:$E,0)))</f>
        <v/>
      </c>
      <c r="C1343" s="297" t="str">
        <f>IF(LEN(A1343)=0,"",INDEX('Smelter Reference List'!$C:$C,MATCH($A1343,'Smelter Reference List'!$E:$E,0)))</f>
        <v/>
      </c>
      <c r="D1343" s="161" t="str">
        <f ca="1">IF(ISERROR($S1343),"",OFFSET('Smelter Reference List'!$C$4,$S1343-4,0)&amp;"")</f>
        <v/>
      </c>
      <c r="E1343" s="161" t="str">
        <f ca="1">IF(ISERROR($S1343),"",OFFSET('Smelter Reference List'!$D$4,$S1343-4,0)&amp;"")</f>
        <v/>
      </c>
      <c r="F1343" s="161" t="str">
        <f ca="1">IF(ISERROR($S1343),"",OFFSET('Smelter Reference List'!$E$4,$S1343-4,0))</f>
        <v/>
      </c>
      <c r="G1343" s="161" t="str">
        <f ca="1">IF(C1343=$U$4,"Enter smelter details", IF(ISERROR($S1343),"",OFFSET('Smelter Reference List'!$F$4,$S1343-4,0)))</f>
        <v/>
      </c>
      <c r="H1343" s="247" t="str">
        <f ca="1">IF(ISERROR($S1343),"",OFFSET('Smelter Reference List'!$G$4,$S1343-4,0))</f>
        <v/>
      </c>
      <c r="I1343" s="248" t="str">
        <f ca="1">IF(ISERROR($S1343),"",OFFSET('Smelter Reference List'!$H$4,$S1343-4,0))</f>
        <v/>
      </c>
      <c r="J1343" s="248" t="str">
        <f ca="1">IF(ISERROR($S1343),"",OFFSET('Smelter Reference List'!$I$4,$S1343-4,0))</f>
        <v/>
      </c>
      <c r="K1343" s="245"/>
      <c r="L1343" s="245"/>
      <c r="M1343" s="245"/>
      <c r="N1343" s="245"/>
      <c r="O1343" s="245"/>
      <c r="P1343" s="245"/>
      <c r="Q1343" s="246"/>
      <c r="R1343" s="233"/>
      <c r="S1343" s="234" t="e">
        <f>IF(C1343="",NA(),MATCH($B1343&amp;$C1343,'Smelter Reference List'!$J:$J,0))</f>
        <v>#N/A</v>
      </c>
      <c r="T1343" s="235"/>
      <c r="U1343" s="235">
        <f t="shared" ca="1" si="42"/>
        <v>0</v>
      </c>
      <c r="V1343" s="235"/>
      <c r="W1343" s="235"/>
      <c r="Y1343" s="228" t="str">
        <f t="shared" si="43"/>
        <v/>
      </c>
    </row>
    <row r="1344" spans="1:25" s="228" customFormat="1" ht="20.399999999999999">
      <c r="A1344" s="257"/>
      <c r="B1344" s="232" t="str">
        <f>IF(LEN(A1344)=0,"",INDEX('Smelter Reference List'!$A:$A,MATCH($A1344,'Smelter Reference List'!$E:$E,0)))</f>
        <v/>
      </c>
      <c r="C1344" s="297" t="str">
        <f>IF(LEN(A1344)=0,"",INDEX('Smelter Reference List'!$C:$C,MATCH($A1344,'Smelter Reference List'!$E:$E,0)))</f>
        <v/>
      </c>
      <c r="D1344" s="161" t="str">
        <f ca="1">IF(ISERROR($S1344),"",OFFSET('Smelter Reference List'!$C$4,$S1344-4,0)&amp;"")</f>
        <v/>
      </c>
      <c r="E1344" s="161" t="str">
        <f ca="1">IF(ISERROR($S1344),"",OFFSET('Smelter Reference List'!$D$4,$S1344-4,0)&amp;"")</f>
        <v/>
      </c>
      <c r="F1344" s="161" t="str">
        <f ca="1">IF(ISERROR($S1344),"",OFFSET('Smelter Reference List'!$E$4,$S1344-4,0))</f>
        <v/>
      </c>
      <c r="G1344" s="161" t="str">
        <f ca="1">IF(C1344=$U$4,"Enter smelter details", IF(ISERROR($S1344),"",OFFSET('Smelter Reference List'!$F$4,$S1344-4,0)))</f>
        <v/>
      </c>
      <c r="H1344" s="247" t="str">
        <f ca="1">IF(ISERROR($S1344),"",OFFSET('Smelter Reference List'!$G$4,$S1344-4,0))</f>
        <v/>
      </c>
      <c r="I1344" s="248" t="str">
        <f ca="1">IF(ISERROR($S1344),"",OFFSET('Smelter Reference List'!$H$4,$S1344-4,0))</f>
        <v/>
      </c>
      <c r="J1344" s="248" t="str">
        <f ca="1">IF(ISERROR($S1344),"",OFFSET('Smelter Reference List'!$I$4,$S1344-4,0))</f>
        <v/>
      </c>
      <c r="K1344" s="245"/>
      <c r="L1344" s="245"/>
      <c r="M1344" s="245"/>
      <c r="N1344" s="245"/>
      <c r="O1344" s="245"/>
      <c r="P1344" s="245"/>
      <c r="Q1344" s="246"/>
      <c r="R1344" s="233"/>
      <c r="S1344" s="234" t="e">
        <f>IF(C1344="",NA(),MATCH($B1344&amp;$C1344,'Smelter Reference List'!$J:$J,0))</f>
        <v>#N/A</v>
      </c>
      <c r="T1344" s="235"/>
      <c r="U1344" s="235">
        <f t="shared" ca="1" si="42"/>
        <v>0</v>
      </c>
      <c r="V1344" s="235"/>
      <c r="W1344" s="235"/>
      <c r="Y1344" s="228" t="str">
        <f t="shared" si="43"/>
        <v/>
      </c>
    </row>
    <row r="1345" spans="1:25" s="228" customFormat="1" ht="20.399999999999999">
      <c r="A1345" s="257"/>
      <c r="B1345" s="232" t="str">
        <f>IF(LEN(A1345)=0,"",INDEX('Smelter Reference List'!$A:$A,MATCH($A1345,'Smelter Reference List'!$E:$E,0)))</f>
        <v/>
      </c>
      <c r="C1345" s="297" t="str">
        <f>IF(LEN(A1345)=0,"",INDEX('Smelter Reference List'!$C:$C,MATCH($A1345,'Smelter Reference List'!$E:$E,0)))</f>
        <v/>
      </c>
      <c r="D1345" s="161" t="str">
        <f ca="1">IF(ISERROR($S1345),"",OFFSET('Smelter Reference List'!$C$4,$S1345-4,0)&amp;"")</f>
        <v/>
      </c>
      <c r="E1345" s="161" t="str">
        <f ca="1">IF(ISERROR($S1345),"",OFFSET('Smelter Reference List'!$D$4,$S1345-4,0)&amp;"")</f>
        <v/>
      </c>
      <c r="F1345" s="161" t="str">
        <f ca="1">IF(ISERROR($S1345),"",OFFSET('Smelter Reference List'!$E$4,$S1345-4,0))</f>
        <v/>
      </c>
      <c r="G1345" s="161" t="str">
        <f ca="1">IF(C1345=$U$4,"Enter smelter details", IF(ISERROR($S1345),"",OFFSET('Smelter Reference List'!$F$4,$S1345-4,0)))</f>
        <v/>
      </c>
      <c r="H1345" s="247" t="str">
        <f ca="1">IF(ISERROR($S1345),"",OFFSET('Smelter Reference List'!$G$4,$S1345-4,0))</f>
        <v/>
      </c>
      <c r="I1345" s="248" t="str">
        <f ca="1">IF(ISERROR($S1345),"",OFFSET('Smelter Reference List'!$H$4,$S1345-4,0))</f>
        <v/>
      </c>
      <c r="J1345" s="248" t="str">
        <f ca="1">IF(ISERROR($S1345),"",OFFSET('Smelter Reference List'!$I$4,$S1345-4,0))</f>
        <v/>
      </c>
      <c r="K1345" s="245"/>
      <c r="L1345" s="245"/>
      <c r="M1345" s="245"/>
      <c r="N1345" s="245"/>
      <c r="O1345" s="245"/>
      <c r="P1345" s="245"/>
      <c r="Q1345" s="246"/>
      <c r="R1345" s="233"/>
      <c r="S1345" s="234" t="e">
        <f>IF(C1345="",NA(),MATCH($B1345&amp;$C1345,'Smelter Reference List'!$J:$J,0))</f>
        <v>#N/A</v>
      </c>
      <c r="T1345" s="235"/>
      <c r="U1345" s="235">
        <f t="shared" ca="1" si="42"/>
        <v>0</v>
      </c>
      <c r="V1345" s="235"/>
      <c r="W1345" s="235"/>
      <c r="Y1345" s="228" t="str">
        <f t="shared" si="43"/>
        <v/>
      </c>
    </row>
    <row r="1346" spans="1:25" s="228" customFormat="1" ht="20.399999999999999">
      <c r="A1346" s="257"/>
      <c r="B1346" s="232" t="str">
        <f>IF(LEN(A1346)=0,"",INDEX('Smelter Reference List'!$A:$A,MATCH($A1346,'Smelter Reference List'!$E:$E,0)))</f>
        <v/>
      </c>
      <c r="C1346" s="297" t="str">
        <f>IF(LEN(A1346)=0,"",INDEX('Smelter Reference List'!$C:$C,MATCH($A1346,'Smelter Reference List'!$E:$E,0)))</f>
        <v/>
      </c>
      <c r="D1346" s="161" t="str">
        <f ca="1">IF(ISERROR($S1346),"",OFFSET('Smelter Reference List'!$C$4,$S1346-4,0)&amp;"")</f>
        <v/>
      </c>
      <c r="E1346" s="161" t="str">
        <f ca="1">IF(ISERROR($S1346),"",OFFSET('Smelter Reference List'!$D$4,$S1346-4,0)&amp;"")</f>
        <v/>
      </c>
      <c r="F1346" s="161" t="str">
        <f ca="1">IF(ISERROR($S1346),"",OFFSET('Smelter Reference List'!$E$4,$S1346-4,0))</f>
        <v/>
      </c>
      <c r="G1346" s="161" t="str">
        <f ca="1">IF(C1346=$U$4,"Enter smelter details", IF(ISERROR($S1346),"",OFFSET('Smelter Reference List'!$F$4,$S1346-4,0)))</f>
        <v/>
      </c>
      <c r="H1346" s="247" t="str">
        <f ca="1">IF(ISERROR($S1346),"",OFFSET('Smelter Reference List'!$G$4,$S1346-4,0))</f>
        <v/>
      </c>
      <c r="I1346" s="248" t="str">
        <f ca="1">IF(ISERROR($S1346),"",OFFSET('Smelter Reference List'!$H$4,$S1346-4,0))</f>
        <v/>
      </c>
      <c r="J1346" s="248" t="str">
        <f ca="1">IF(ISERROR($S1346),"",OFFSET('Smelter Reference List'!$I$4,$S1346-4,0))</f>
        <v/>
      </c>
      <c r="K1346" s="245"/>
      <c r="L1346" s="245"/>
      <c r="M1346" s="245"/>
      <c r="N1346" s="245"/>
      <c r="O1346" s="245"/>
      <c r="P1346" s="245"/>
      <c r="Q1346" s="246"/>
      <c r="R1346" s="233"/>
      <c r="S1346" s="234" t="e">
        <f>IF(C1346="",NA(),MATCH($B1346&amp;$C1346,'Smelter Reference List'!$J:$J,0))</f>
        <v>#N/A</v>
      </c>
      <c r="T1346" s="235"/>
      <c r="U1346" s="235">
        <f t="shared" ca="1" si="42"/>
        <v>0</v>
      </c>
      <c r="V1346" s="235"/>
      <c r="W1346" s="235"/>
      <c r="Y1346" s="228" t="str">
        <f t="shared" si="43"/>
        <v/>
      </c>
    </row>
    <row r="1347" spans="1:25" s="228" customFormat="1" ht="20.399999999999999">
      <c r="A1347" s="257"/>
      <c r="B1347" s="232" t="str">
        <f>IF(LEN(A1347)=0,"",INDEX('Smelter Reference List'!$A:$A,MATCH($A1347,'Smelter Reference List'!$E:$E,0)))</f>
        <v/>
      </c>
      <c r="C1347" s="297" t="str">
        <f>IF(LEN(A1347)=0,"",INDEX('Smelter Reference List'!$C:$C,MATCH($A1347,'Smelter Reference List'!$E:$E,0)))</f>
        <v/>
      </c>
      <c r="D1347" s="161" t="str">
        <f ca="1">IF(ISERROR($S1347),"",OFFSET('Smelter Reference List'!$C$4,$S1347-4,0)&amp;"")</f>
        <v/>
      </c>
      <c r="E1347" s="161" t="str">
        <f ca="1">IF(ISERROR($S1347),"",OFFSET('Smelter Reference List'!$D$4,$S1347-4,0)&amp;"")</f>
        <v/>
      </c>
      <c r="F1347" s="161" t="str">
        <f ca="1">IF(ISERROR($S1347),"",OFFSET('Smelter Reference List'!$E$4,$S1347-4,0))</f>
        <v/>
      </c>
      <c r="G1347" s="161" t="str">
        <f ca="1">IF(C1347=$U$4,"Enter smelter details", IF(ISERROR($S1347),"",OFFSET('Smelter Reference List'!$F$4,$S1347-4,0)))</f>
        <v/>
      </c>
      <c r="H1347" s="247" t="str">
        <f ca="1">IF(ISERROR($S1347),"",OFFSET('Smelter Reference List'!$G$4,$S1347-4,0))</f>
        <v/>
      </c>
      <c r="I1347" s="248" t="str">
        <f ca="1">IF(ISERROR($S1347),"",OFFSET('Smelter Reference List'!$H$4,$S1347-4,0))</f>
        <v/>
      </c>
      <c r="J1347" s="248" t="str">
        <f ca="1">IF(ISERROR($S1347),"",OFFSET('Smelter Reference List'!$I$4,$S1347-4,0))</f>
        <v/>
      </c>
      <c r="K1347" s="245"/>
      <c r="L1347" s="245"/>
      <c r="M1347" s="245"/>
      <c r="N1347" s="245"/>
      <c r="O1347" s="245"/>
      <c r="P1347" s="245"/>
      <c r="Q1347" s="246"/>
      <c r="R1347" s="233"/>
      <c r="S1347" s="234" t="e">
        <f>IF(C1347="",NA(),MATCH($B1347&amp;$C1347,'Smelter Reference List'!$J:$J,0))</f>
        <v>#N/A</v>
      </c>
      <c r="T1347" s="235"/>
      <c r="U1347" s="235">
        <f t="shared" ca="1" si="42"/>
        <v>0</v>
      </c>
      <c r="V1347" s="235"/>
      <c r="W1347" s="235"/>
      <c r="Y1347" s="228" t="str">
        <f t="shared" si="43"/>
        <v/>
      </c>
    </row>
    <row r="1348" spans="1:25" s="228" customFormat="1" ht="20.399999999999999">
      <c r="A1348" s="257"/>
      <c r="B1348" s="232" t="str">
        <f>IF(LEN(A1348)=0,"",INDEX('Smelter Reference List'!$A:$A,MATCH($A1348,'Smelter Reference List'!$E:$E,0)))</f>
        <v/>
      </c>
      <c r="C1348" s="297" t="str">
        <f>IF(LEN(A1348)=0,"",INDEX('Smelter Reference List'!$C:$C,MATCH($A1348,'Smelter Reference List'!$E:$E,0)))</f>
        <v/>
      </c>
      <c r="D1348" s="161" t="str">
        <f ca="1">IF(ISERROR($S1348),"",OFFSET('Smelter Reference List'!$C$4,$S1348-4,0)&amp;"")</f>
        <v/>
      </c>
      <c r="E1348" s="161" t="str">
        <f ca="1">IF(ISERROR($S1348),"",OFFSET('Smelter Reference List'!$D$4,$S1348-4,0)&amp;"")</f>
        <v/>
      </c>
      <c r="F1348" s="161" t="str">
        <f ca="1">IF(ISERROR($S1348),"",OFFSET('Smelter Reference List'!$E$4,$S1348-4,0))</f>
        <v/>
      </c>
      <c r="G1348" s="161" t="str">
        <f ca="1">IF(C1348=$U$4,"Enter smelter details", IF(ISERROR($S1348),"",OFFSET('Smelter Reference List'!$F$4,$S1348-4,0)))</f>
        <v/>
      </c>
      <c r="H1348" s="247" t="str">
        <f ca="1">IF(ISERROR($S1348),"",OFFSET('Smelter Reference List'!$G$4,$S1348-4,0))</f>
        <v/>
      </c>
      <c r="I1348" s="248" t="str">
        <f ca="1">IF(ISERROR($S1348),"",OFFSET('Smelter Reference List'!$H$4,$S1348-4,0))</f>
        <v/>
      </c>
      <c r="J1348" s="248" t="str">
        <f ca="1">IF(ISERROR($S1348),"",OFFSET('Smelter Reference List'!$I$4,$S1348-4,0))</f>
        <v/>
      </c>
      <c r="K1348" s="245"/>
      <c r="L1348" s="245"/>
      <c r="M1348" s="245"/>
      <c r="N1348" s="245"/>
      <c r="O1348" s="245"/>
      <c r="P1348" s="245"/>
      <c r="Q1348" s="246"/>
      <c r="R1348" s="233"/>
      <c r="S1348" s="234" t="e">
        <f>IF(C1348="",NA(),MATCH($B1348&amp;$C1348,'Smelter Reference List'!$J:$J,0))</f>
        <v>#N/A</v>
      </c>
      <c r="T1348" s="235"/>
      <c r="U1348" s="235">
        <f t="shared" ca="1" si="42"/>
        <v>0</v>
      </c>
      <c r="V1348" s="235"/>
      <c r="W1348" s="235"/>
      <c r="Y1348" s="228" t="str">
        <f t="shared" si="43"/>
        <v/>
      </c>
    </row>
    <row r="1349" spans="1:25" s="228" customFormat="1" ht="20.399999999999999">
      <c r="A1349" s="257"/>
      <c r="B1349" s="232" t="str">
        <f>IF(LEN(A1349)=0,"",INDEX('Smelter Reference List'!$A:$A,MATCH($A1349,'Smelter Reference List'!$E:$E,0)))</f>
        <v/>
      </c>
      <c r="C1349" s="297" t="str">
        <f>IF(LEN(A1349)=0,"",INDEX('Smelter Reference List'!$C:$C,MATCH($A1349,'Smelter Reference List'!$E:$E,0)))</f>
        <v/>
      </c>
      <c r="D1349" s="161" t="str">
        <f ca="1">IF(ISERROR($S1349),"",OFFSET('Smelter Reference List'!$C$4,$S1349-4,0)&amp;"")</f>
        <v/>
      </c>
      <c r="E1349" s="161" t="str">
        <f ca="1">IF(ISERROR($S1349),"",OFFSET('Smelter Reference List'!$D$4,$S1349-4,0)&amp;"")</f>
        <v/>
      </c>
      <c r="F1349" s="161" t="str">
        <f ca="1">IF(ISERROR($S1349),"",OFFSET('Smelter Reference List'!$E$4,$S1349-4,0))</f>
        <v/>
      </c>
      <c r="G1349" s="161" t="str">
        <f ca="1">IF(C1349=$U$4,"Enter smelter details", IF(ISERROR($S1349),"",OFFSET('Smelter Reference List'!$F$4,$S1349-4,0)))</f>
        <v/>
      </c>
      <c r="H1349" s="247" t="str">
        <f ca="1">IF(ISERROR($S1349),"",OFFSET('Smelter Reference List'!$G$4,$S1349-4,0))</f>
        <v/>
      </c>
      <c r="I1349" s="248" t="str">
        <f ca="1">IF(ISERROR($S1349),"",OFFSET('Smelter Reference List'!$H$4,$S1349-4,0))</f>
        <v/>
      </c>
      <c r="J1349" s="248" t="str">
        <f ca="1">IF(ISERROR($S1349),"",OFFSET('Smelter Reference List'!$I$4,$S1349-4,0))</f>
        <v/>
      </c>
      <c r="K1349" s="245"/>
      <c r="L1349" s="245"/>
      <c r="M1349" s="245"/>
      <c r="N1349" s="245"/>
      <c r="O1349" s="245"/>
      <c r="P1349" s="245"/>
      <c r="Q1349" s="246"/>
      <c r="R1349" s="233"/>
      <c r="S1349" s="234" t="e">
        <f>IF(C1349="",NA(),MATCH($B1349&amp;$C1349,'Smelter Reference List'!$J:$J,0))</f>
        <v>#N/A</v>
      </c>
      <c r="T1349" s="235"/>
      <c r="U1349" s="235">
        <f t="shared" ca="1" si="42"/>
        <v>0</v>
      </c>
      <c r="V1349" s="235"/>
      <c r="W1349" s="235"/>
      <c r="Y1349" s="228" t="str">
        <f t="shared" si="43"/>
        <v/>
      </c>
    </row>
    <row r="1350" spans="1:25" s="228" customFormat="1" ht="20.399999999999999">
      <c r="A1350" s="257"/>
      <c r="B1350" s="232" t="str">
        <f>IF(LEN(A1350)=0,"",INDEX('Smelter Reference List'!$A:$A,MATCH($A1350,'Smelter Reference List'!$E:$E,0)))</f>
        <v/>
      </c>
      <c r="C1350" s="297" t="str">
        <f>IF(LEN(A1350)=0,"",INDEX('Smelter Reference List'!$C:$C,MATCH($A1350,'Smelter Reference List'!$E:$E,0)))</f>
        <v/>
      </c>
      <c r="D1350" s="161" t="str">
        <f ca="1">IF(ISERROR($S1350),"",OFFSET('Smelter Reference List'!$C$4,$S1350-4,0)&amp;"")</f>
        <v/>
      </c>
      <c r="E1350" s="161" t="str">
        <f ca="1">IF(ISERROR($S1350),"",OFFSET('Smelter Reference List'!$D$4,$S1350-4,0)&amp;"")</f>
        <v/>
      </c>
      <c r="F1350" s="161" t="str">
        <f ca="1">IF(ISERROR($S1350),"",OFFSET('Smelter Reference List'!$E$4,$S1350-4,0))</f>
        <v/>
      </c>
      <c r="G1350" s="161" t="str">
        <f ca="1">IF(C1350=$U$4,"Enter smelter details", IF(ISERROR($S1350),"",OFFSET('Smelter Reference List'!$F$4,$S1350-4,0)))</f>
        <v/>
      </c>
      <c r="H1350" s="247" t="str">
        <f ca="1">IF(ISERROR($S1350),"",OFFSET('Smelter Reference List'!$G$4,$S1350-4,0))</f>
        <v/>
      </c>
      <c r="I1350" s="248" t="str">
        <f ca="1">IF(ISERROR($S1350),"",OFFSET('Smelter Reference List'!$H$4,$S1350-4,0))</f>
        <v/>
      </c>
      <c r="J1350" s="248" t="str">
        <f ca="1">IF(ISERROR($S1350),"",OFFSET('Smelter Reference List'!$I$4,$S1350-4,0))</f>
        <v/>
      </c>
      <c r="K1350" s="245"/>
      <c r="L1350" s="245"/>
      <c r="M1350" s="245"/>
      <c r="N1350" s="245"/>
      <c r="O1350" s="245"/>
      <c r="P1350" s="245"/>
      <c r="Q1350" s="246"/>
      <c r="R1350" s="233"/>
      <c r="S1350" s="234" t="e">
        <f>IF(C1350="",NA(),MATCH($B1350&amp;$C1350,'Smelter Reference List'!$J:$J,0))</f>
        <v>#N/A</v>
      </c>
      <c r="T1350" s="235"/>
      <c r="U1350" s="235">
        <f t="shared" ca="1" si="42"/>
        <v>0</v>
      </c>
      <c r="V1350" s="235"/>
      <c r="W1350" s="235"/>
      <c r="Y1350" s="228" t="str">
        <f t="shared" si="43"/>
        <v/>
      </c>
    </row>
    <row r="1351" spans="1:25" s="228" customFormat="1" ht="20.399999999999999">
      <c r="A1351" s="257"/>
      <c r="B1351" s="232" t="str">
        <f>IF(LEN(A1351)=0,"",INDEX('Smelter Reference List'!$A:$A,MATCH($A1351,'Smelter Reference List'!$E:$E,0)))</f>
        <v/>
      </c>
      <c r="C1351" s="297" t="str">
        <f>IF(LEN(A1351)=0,"",INDEX('Smelter Reference List'!$C:$C,MATCH($A1351,'Smelter Reference List'!$E:$E,0)))</f>
        <v/>
      </c>
      <c r="D1351" s="161" t="str">
        <f ca="1">IF(ISERROR($S1351),"",OFFSET('Smelter Reference List'!$C$4,$S1351-4,0)&amp;"")</f>
        <v/>
      </c>
      <c r="E1351" s="161" t="str">
        <f ca="1">IF(ISERROR($S1351),"",OFFSET('Smelter Reference List'!$D$4,$S1351-4,0)&amp;"")</f>
        <v/>
      </c>
      <c r="F1351" s="161" t="str">
        <f ca="1">IF(ISERROR($S1351),"",OFFSET('Smelter Reference List'!$E$4,$S1351-4,0))</f>
        <v/>
      </c>
      <c r="G1351" s="161" t="str">
        <f ca="1">IF(C1351=$U$4,"Enter smelter details", IF(ISERROR($S1351),"",OFFSET('Smelter Reference List'!$F$4,$S1351-4,0)))</f>
        <v/>
      </c>
      <c r="H1351" s="247" t="str">
        <f ca="1">IF(ISERROR($S1351),"",OFFSET('Smelter Reference List'!$G$4,$S1351-4,0))</f>
        <v/>
      </c>
      <c r="I1351" s="248" t="str">
        <f ca="1">IF(ISERROR($S1351),"",OFFSET('Smelter Reference List'!$H$4,$S1351-4,0))</f>
        <v/>
      </c>
      <c r="J1351" s="248" t="str">
        <f ca="1">IF(ISERROR($S1351),"",OFFSET('Smelter Reference List'!$I$4,$S1351-4,0))</f>
        <v/>
      </c>
      <c r="K1351" s="245"/>
      <c r="L1351" s="245"/>
      <c r="M1351" s="245"/>
      <c r="N1351" s="245"/>
      <c r="O1351" s="245"/>
      <c r="P1351" s="245"/>
      <c r="Q1351" s="246"/>
      <c r="R1351" s="233"/>
      <c r="S1351" s="234" t="e">
        <f>IF(C1351="",NA(),MATCH($B1351&amp;$C1351,'Smelter Reference List'!$J:$J,0))</f>
        <v>#N/A</v>
      </c>
      <c r="T1351" s="235"/>
      <c r="U1351" s="235">
        <f t="shared" ca="1" si="42"/>
        <v>0</v>
      </c>
      <c r="V1351" s="235"/>
      <c r="W1351" s="235"/>
      <c r="Y1351" s="228" t="str">
        <f t="shared" si="43"/>
        <v/>
      </c>
    </row>
    <row r="1352" spans="1:25" s="228" customFormat="1" ht="20.399999999999999">
      <c r="A1352" s="257"/>
      <c r="B1352" s="232" t="str">
        <f>IF(LEN(A1352)=0,"",INDEX('Smelter Reference List'!$A:$A,MATCH($A1352,'Smelter Reference List'!$E:$E,0)))</f>
        <v/>
      </c>
      <c r="C1352" s="297" t="str">
        <f>IF(LEN(A1352)=0,"",INDEX('Smelter Reference List'!$C:$C,MATCH($A1352,'Smelter Reference List'!$E:$E,0)))</f>
        <v/>
      </c>
      <c r="D1352" s="161" t="str">
        <f ca="1">IF(ISERROR($S1352),"",OFFSET('Smelter Reference List'!$C$4,$S1352-4,0)&amp;"")</f>
        <v/>
      </c>
      <c r="E1352" s="161" t="str">
        <f ca="1">IF(ISERROR($S1352),"",OFFSET('Smelter Reference List'!$D$4,$S1352-4,0)&amp;"")</f>
        <v/>
      </c>
      <c r="F1352" s="161" t="str">
        <f ca="1">IF(ISERROR($S1352),"",OFFSET('Smelter Reference List'!$E$4,$S1352-4,0))</f>
        <v/>
      </c>
      <c r="G1352" s="161" t="str">
        <f ca="1">IF(C1352=$U$4,"Enter smelter details", IF(ISERROR($S1352),"",OFFSET('Smelter Reference List'!$F$4,$S1352-4,0)))</f>
        <v/>
      </c>
      <c r="H1352" s="247" t="str">
        <f ca="1">IF(ISERROR($S1352),"",OFFSET('Smelter Reference List'!$G$4,$S1352-4,0))</f>
        <v/>
      </c>
      <c r="I1352" s="248" t="str">
        <f ca="1">IF(ISERROR($S1352),"",OFFSET('Smelter Reference List'!$H$4,$S1352-4,0))</f>
        <v/>
      </c>
      <c r="J1352" s="248" t="str">
        <f ca="1">IF(ISERROR($S1352),"",OFFSET('Smelter Reference List'!$I$4,$S1352-4,0))</f>
        <v/>
      </c>
      <c r="K1352" s="245"/>
      <c r="L1352" s="245"/>
      <c r="M1352" s="245"/>
      <c r="N1352" s="245"/>
      <c r="O1352" s="245"/>
      <c r="P1352" s="245"/>
      <c r="Q1352" s="246"/>
      <c r="R1352" s="233"/>
      <c r="S1352" s="234" t="e">
        <f>IF(C1352="",NA(),MATCH($B1352&amp;$C1352,'Smelter Reference List'!$J:$J,0))</f>
        <v>#N/A</v>
      </c>
      <c r="T1352" s="235"/>
      <c r="U1352" s="235">
        <f t="shared" ca="1" si="42"/>
        <v>0</v>
      </c>
      <c r="V1352" s="235"/>
      <c r="W1352" s="235"/>
      <c r="Y1352" s="228" t="str">
        <f t="shared" si="43"/>
        <v/>
      </c>
    </row>
    <row r="1353" spans="1:25" s="228" customFormat="1" ht="20.399999999999999">
      <c r="A1353" s="257"/>
      <c r="B1353" s="232" t="str">
        <f>IF(LEN(A1353)=0,"",INDEX('Smelter Reference List'!$A:$A,MATCH($A1353,'Smelter Reference List'!$E:$E,0)))</f>
        <v/>
      </c>
      <c r="C1353" s="297" t="str">
        <f>IF(LEN(A1353)=0,"",INDEX('Smelter Reference List'!$C:$C,MATCH($A1353,'Smelter Reference List'!$E:$E,0)))</f>
        <v/>
      </c>
      <c r="D1353" s="161" t="str">
        <f ca="1">IF(ISERROR($S1353),"",OFFSET('Smelter Reference List'!$C$4,$S1353-4,0)&amp;"")</f>
        <v/>
      </c>
      <c r="E1353" s="161" t="str">
        <f ca="1">IF(ISERROR($S1353),"",OFFSET('Smelter Reference List'!$D$4,$S1353-4,0)&amp;"")</f>
        <v/>
      </c>
      <c r="F1353" s="161" t="str">
        <f ca="1">IF(ISERROR($S1353),"",OFFSET('Smelter Reference List'!$E$4,$S1353-4,0))</f>
        <v/>
      </c>
      <c r="G1353" s="161" t="str">
        <f ca="1">IF(C1353=$U$4,"Enter smelter details", IF(ISERROR($S1353),"",OFFSET('Smelter Reference List'!$F$4,$S1353-4,0)))</f>
        <v/>
      </c>
      <c r="H1353" s="247" t="str">
        <f ca="1">IF(ISERROR($S1353),"",OFFSET('Smelter Reference List'!$G$4,$S1353-4,0))</f>
        <v/>
      </c>
      <c r="I1353" s="248" t="str">
        <f ca="1">IF(ISERROR($S1353),"",OFFSET('Smelter Reference List'!$H$4,$S1353-4,0))</f>
        <v/>
      </c>
      <c r="J1353" s="248" t="str">
        <f ca="1">IF(ISERROR($S1353),"",OFFSET('Smelter Reference List'!$I$4,$S1353-4,0))</f>
        <v/>
      </c>
      <c r="K1353" s="245"/>
      <c r="L1353" s="245"/>
      <c r="M1353" s="245"/>
      <c r="N1353" s="245"/>
      <c r="O1353" s="245"/>
      <c r="P1353" s="245"/>
      <c r="Q1353" s="246"/>
      <c r="R1353" s="233"/>
      <c r="S1353" s="234" t="e">
        <f>IF(C1353="",NA(),MATCH($B1353&amp;$C1353,'Smelter Reference List'!$J:$J,0))</f>
        <v>#N/A</v>
      </c>
      <c r="T1353" s="235"/>
      <c r="U1353" s="235">
        <f t="shared" ca="1" si="42"/>
        <v>0</v>
      </c>
      <c r="V1353" s="235"/>
      <c r="W1353" s="235"/>
      <c r="Y1353" s="228" t="str">
        <f t="shared" si="43"/>
        <v/>
      </c>
    </row>
    <row r="1354" spans="1:25" s="228" customFormat="1" ht="20.399999999999999">
      <c r="A1354" s="257"/>
      <c r="B1354" s="232" t="str">
        <f>IF(LEN(A1354)=0,"",INDEX('Smelter Reference List'!$A:$A,MATCH($A1354,'Smelter Reference List'!$E:$E,0)))</f>
        <v/>
      </c>
      <c r="C1354" s="297" t="str">
        <f>IF(LEN(A1354)=0,"",INDEX('Smelter Reference List'!$C:$C,MATCH($A1354,'Smelter Reference List'!$E:$E,0)))</f>
        <v/>
      </c>
      <c r="D1354" s="161" t="str">
        <f ca="1">IF(ISERROR($S1354),"",OFFSET('Smelter Reference List'!$C$4,$S1354-4,0)&amp;"")</f>
        <v/>
      </c>
      <c r="E1354" s="161" t="str">
        <f ca="1">IF(ISERROR($S1354),"",OFFSET('Smelter Reference List'!$D$4,$S1354-4,0)&amp;"")</f>
        <v/>
      </c>
      <c r="F1354" s="161" t="str">
        <f ca="1">IF(ISERROR($S1354),"",OFFSET('Smelter Reference List'!$E$4,$S1354-4,0))</f>
        <v/>
      </c>
      <c r="G1354" s="161" t="str">
        <f ca="1">IF(C1354=$U$4,"Enter smelter details", IF(ISERROR($S1354),"",OFFSET('Smelter Reference List'!$F$4,$S1354-4,0)))</f>
        <v/>
      </c>
      <c r="H1354" s="247" t="str">
        <f ca="1">IF(ISERROR($S1354),"",OFFSET('Smelter Reference List'!$G$4,$S1354-4,0))</f>
        <v/>
      </c>
      <c r="I1354" s="248" t="str">
        <f ca="1">IF(ISERROR($S1354),"",OFFSET('Smelter Reference List'!$H$4,$S1354-4,0))</f>
        <v/>
      </c>
      <c r="J1354" s="248" t="str">
        <f ca="1">IF(ISERROR($S1354),"",OFFSET('Smelter Reference List'!$I$4,$S1354-4,0))</f>
        <v/>
      </c>
      <c r="K1354" s="245"/>
      <c r="L1354" s="245"/>
      <c r="M1354" s="245"/>
      <c r="N1354" s="245"/>
      <c r="O1354" s="245"/>
      <c r="P1354" s="245"/>
      <c r="Q1354" s="246"/>
      <c r="R1354" s="233"/>
      <c r="S1354" s="234" t="e">
        <f>IF(C1354="",NA(),MATCH($B1354&amp;$C1354,'Smelter Reference List'!$J:$J,0))</f>
        <v>#N/A</v>
      </c>
      <c r="T1354" s="235"/>
      <c r="U1354" s="235">
        <f t="shared" ca="1" si="42"/>
        <v>0</v>
      </c>
      <c r="V1354" s="235"/>
      <c r="W1354" s="235"/>
      <c r="Y1354" s="228" t="str">
        <f t="shared" si="43"/>
        <v/>
      </c>
    </row>
    <row r="1355" spans="1:25" s="228" customFormat="1" ht="20.399999999999999">
      <c r="A1355" s="257"/>
      <c r="B1355" s="232" t="str">
        <f>IF(LEN(A1355)=0,"",INDEX('Smelter Reference List'!$A:$A,MATCH($A1355,'Smelter Reference List'!$E:$E,0)))</f>
        <v/>
      </c>
      <c r="C1355" s="297" t="str">
        <f>IF(LEN(A1355)=0,"",INDEX('Smelter Reference List'!$C:$C,MATCH($A1355,'Smelter Reference List'!$E:$E,0)))</f>
        <v/>
      </c>
      <c r="D1355" s="161" t="str">
        <f ca="1">IF(ISERROR($S1355),"",OFFSET('Smelter Reference List'!$C$4,$S1355-4,0)&amp;"")</f>
        <v/>
      </c>
      <c r="E1355" s="161" t="str">
        <f ca="1">IF(ISERROR($S1355),"",OFFSET('Smelter Reference List'!$D$4,$S1355-4,0)&amp;"")</f>
        <v/>
      </c>
      <c r="F1355" s="161" t="str">
        <f ca="1">IF(ISERROR($S1355),"",OFFSET('Smelter Reference List'!$E$4,$S1355-4,0))</f>
        <v/>
      </c>
      <c r="G1355" s="161" t="str">
        <f ca="1">IF(C1355=$U$4,"Enter smelter details", IF(ISERROR($S1355),"",OFFSET('Smelter Reference List'!$F$4,$S1355-4,0)))</f>
        <v/>
      </c>
      <c r="H1355" s="247" t="str">
        <f ca="1">IF(ISERROR($S1355),"",OFFSET('Smelter Reference List'!$G$4,$S1355-4,0))</f>
        <v/>
      </c>
      <c r="I1355" s="248" t="str">
        <f ca="1">IF(ISERROR($S1355),"",OFFSET('Smelter Reference List'!$H$4,$S1355-4,0))</f>
        <v/>
      </c>
      <c r="J1355" s="248" t="str">
        <f ca="1">IF(ISERROR($S1355),"",OFFSET('Smelter Reference List'!$I$4,$S1355-4,0))</f>
        <v/>
      </c>
      <c r="K1355" s="245"/>
      <c r="L1355" s="245"/>
      <c r="M1355" s="245"/>
      <c r="N1355" s="245"/>
      <c r="O1355" s="245"/>
      <c r="P1355" s="245"/>
      <c r="Q1355" s="246"/>
      <c r="R1355" s="233"/>
      <c r="S1355" s="234" t="e">
        <f>IF(C1355="",NA(),MATCH($B1355&amp;$C1355,'Smelter Reference List'!$J:$J,0))</f>
        <v>#N/A</v>
      </c>
      <c r="T1355" s="235"/>
      <c r="U1355" s="235">
        <f t="shared" ca="1" si="42"/>
        <v>0</v>
      </c>
      <c r="V1355" s="235"/>
      <c r="W1355" s="235"/>
      <c r="Y1355" s="228" t="str">
        <f t="shared" si="43"/>
        <v/>
      </c>
    </row>
    <row r="1356" spans="1:25" s="228" customFormat="1" ht="20.399999999999999">
      <c r="A1356" s="257"/>
      <c r="B1356" s="232" t="str">
        <f>IF(LEN(A1356)=0,"",INDEX('Smelter Reference List'!$A:$A,MATCH($A1356,'Smelter Reference List'!$E:$E,0)))</f>
        <v/>
      </c>
      <c r="C1356" s="297" t="str">
        <f>IF(LEN(A1356)=0,"",INDEX('Smelter Reference List'!$C:$C,MATCH($A1356,'Smelter Reference List'!$E:$E,0)))</f>
        <v/>
      </c>
      <c r="D1356" s="161" t="str">
        <f ca="1">IF(ISERROR($S1356),"",OFFSET('Smelter Reference List'!$C$4,$S1356-4,0)&amp;"")</f>
        <v/>
      </c>
      <c r="E1356" s="161" t="str">
        <f ca="1">IF(ISERROR($S1356),"",OFFSET('Smelter Reference List'!$D$4,$S1356-4,0)&amp;"")</f>
        <v/>
      </c>
      <c r="F1356" s="161" t="str">
        <f ca="1">IF(ISERROR($S1356),"",OFFSET('Smelter Reference List'!$E$4,$S1356-4,0))</f>
        <v/>
      </c>
      <c r="G1356" s="161" t="str">
        <f ca="1">IF(C1356=$U$4,"Enter smelter details", IF(ISERROR($S1356),"",OFFSET('Smelter Reference List'!$F$4,$S1356-4,0)))</f>
        <v/>
      </c>
      <c r="H1356" s="247" t="str">
        <f ca="1">IF(ISERROR($S1356),"",OFFSET('Smelter Reference List'!$G$4,$S1356-4,0))</f>
        <v/>
      </c>
      <c r="I1356" s="248" t="str">
        <f ca="1">IF(ISERROR($S1356),"",OFFSET('Smelter Reference List'!$H$4,$S1356-4,0))</f>
        <v/>
      </c>
      <c r="J1356" s="248" t="str">
        <f ca="1">IF(ISERROR($S1356),"",OFFSET('Smelter Reference List'!$I$4,$S1356-4,0))</f>
        <v/>
      </c>
      <c r="K1356" s="245"/>
      <c r="L1356" s="245"/>
      <c r="M1356" s="245"/>
      <c r="N1356" s="245"/>
      <c r="O1356" s="245"/>
      <c r="P1356" s="245"/>
      <c r="Q1356" s="246"/>
      <c r="R1356" s="233"/>
      <c r="S1356" s="234" t="e">
        <f>IF(C1356="",NA(),MATCH($B1356&amp;$C1356,'Smelter Reference List'!$J:$J,0))</f>
        <v>#N/A</v>
      </c>
      <c r="T1356" s="235"/>
      <c r="U1356" s="235">
        <f t="shared" ca="1" si="42"/>
        <v>0</v>
      </c>
      <c r="V1356" s="235"/>
      <c r="W1356" s="235"/>
      <c r="Y1356" s="228" t="str">
        <f t="shared" si="43"/>
        <v/>
      </c>
    </row>
    <row r="1357" spans="1:25" s="228" customFormat="1" ht="20.399999999999999">
      <c r="A1357" s="257"/>
      <c r="B1357" s="232" t="str">
        <f>IF(LEN(A1357)=0,"",INDEX('Smelter Reference List'!$A:$A,MATCH($A1357,'Smelter Reference List'!$E:$E,0)))</f>
        <v/>
      </c>
      <c r="C1357" s="297" t="str">
        <f>IF(LEN(A1357)=0,"",INDEX('Smelter Reference List'!$C:$C,MATCH($A1357,'Smelter Reference List'!$E:$E,0)))</f>
        <v/>
      </c>
      <c r="D1357" s="161" t="str">
        <f ca="1">IF(ISERROR($S1357),"",OFFSET('Smelter Reference List'!$C$4,$S1357-4,0)&amp;"")</f>
        <v/>
      </c>
      <c r="E1357" s="161" t="str">
        <f ca="1">IF(ISERROR($S1357),"",OFFSET('Smelter Reference List'!$D$4,$S1357-4,0)&amp;"")</f>
        <v/>
      </c>
      <c r="F1357" s="161" t="str">
        <f ca="1">IF(ISERROR($S1357),"",OFFSET('Smelter Reference List'!$E$4,$S1357-4,0))</f>
        <v/>
      </c>
      <c r="G1357" s="161" t="str">
        <f ca="1">IF(C1357=$U$4,"Enter smelter details", IF(ISERROR($S1357),"",OFFSET('Smelter Reference List'!$F$4,$S1357-4,0)))</f>
        <v/>
      </c>
      <c r="H1357" s="247" t="str">
        <f ca="1">IF(ISERROR($S1357),"",OFFSET('Smelter Reference List'!$G$4,$S1357-4,0))</f>
        <v/>
      </c>
      <c r="I1357" s="248" t="str">
        <f ca="1">IF(ISERROR($S1357),"",OFFSET('Smelter Reference List'!$H$4,$S1357-4,0))</f>
        <v/>
      </c>
      <c r="J1357" s="248" t="str">
        <f ca="1">IF(ISERROR($S1357),"",OFFSET('Smelter Reference List'!$I$4,$S1357-4,0))</f>
        <v/>
      </c>
      <c r="K1357" s="245"/>
      <c r="L1357" s="245"/>
      <c r="M1357" s="245"/>
      <c r="N1357" s="245"/>
      <c r="O1357" s="245"/>
      <c r="P1357" s="245"/>
      <c r="Q1357" s="246"/>
      <c r="R1357" s="233"/>
      <c r="S1357" s="234" t="e">
        <f>IF(C1357="",NA(),MATCH($B1357&amp;$C1357,'Smelter Reference List'!$J:$J,0))</f>
        <v>#N/A</v>
      </c>
      <c r="T1357" s="235"/>
      <c r="U1357" s="235">
        <f t="shared" ca="1" si="42"/>
        <v>0</v>
      </c>
      <c r="V1357" s="235"/>
      <c r="W1357" s="235"/>
      <c r="Y1357" s="228" t="str">
        <f t="shared" si="43"/>
        <v/>
      </c>
    </row>
    <row r="1358" spans="1:25" s="228" customFormat="1" ht="20.399999999999999">
      <c r="A1358" s="257"/>
      <c r="B1358" s="232" t="str">
        <f>IF(LEN(A1358)=0,"",INDEX('Smelter Reference List'!$A:$A,MATCH($A1358,'Smelter Reference List'!$E:$E,0)))</f>
        <v/>
      </c>
      <c r="C1358" s="297" t="str">
        <f>IF(LEN(A1358)=0,"",INDEX('Smelter Reference List'!$C:$C,MATCH($A1358,'Smelter Reference List'!$E:$E,0)))</f>
        <v/>
      </c>
      <c r="D1358" s="161" t="str">
        <f ca="1">IF(ISERROR($S1358),"",OFFSET('Smelter Reference List'!$C$4,$S1358-4,0)&amp;"")</f>
        <v/>
      </c>
      <c r="E1358" s="161" t="str">
        <f ca="1">IF(ISERROR($S1358),"",OFFSET('Smelter Reference List'!$D$4,$S1358-4,0)&amp;"")</f>
        <v/>
      </c>
      <c r="F1358" s="161" t="str">
        <f ca="1">IF(ISERROR($S1358),"",OFFSET('Smelter Reference List'!$E$4,$S1358-4,0))</f>
        <v/>
      </c>
      <c r="G1358" s="161" t="str">
        <f ca="1">IF(C1358=$U$4,"Enter smelter details", IF(ISERROR($S1358),"",OFFSET('Smelter Reference List'!$F$4,$S1358-4,0)))</f>
        <v/>
      </c>
      <c r="H1358" s="247" t="str">
        <f ca="1">IF(ISERROR($S1358),"",OFFSET('Smelter Reference List'!$G$4,$S1358-4,0))</f>
        <v/>
      </c>
      <c r="I1358" s="248" t="str">
        <f ca="1">IF(ISERROR($S1358),"",OFFSET('Smelter Reference List'!$H$4,$S1358-4,0))</f>
        <v/>
      </c>
      <c r="J1358" s="248" t="str">
        <f ca="1">IF(ISERROR($S1358),"",OFFSET('Smelter Reference List'!$I$4,$S1358-4,0))</f>
        <v/>
      </c>
      <c r="K1358" s="245"/>
      <c r="L1358" s="245"/>
      <c r="M1358" s="245"/>
      <c r="N1358" s="245"/>
      <c r="O1358" s="245"/>
      <c r="P1358" s="245"/>
      <c r="Q1358" s="246"/>
      <c r="R1358" s="233"/>
      <c r="S1358" s="234" t="e">
        <f>IF(C1358="",NA(),MATCH($B1358&amp;$C1358,'Smelter Reference List'!$J:$J,0))</f>
        <v>#N/A</v>
      </c>
      <c r="T1358" s="235"/>
      <c r="U1358" s="235">
        <f t="shared" ca="1" si="42"/>
        <v>0</v>
      </c>
      <c r="V1358" s="235"/>
      <c r="W1358" s="235"/>
      <c r="Y1358" s="228" t="str">
        <f t="shared" si="43"/>
        <v/>
      </c>
    </row>
    <row r="1359" spans="1:25" s="228" customFormat="1" ht="20.399999999999999">
      <c r="A1359" s="257"/>
      <c r="B1359" s="232" t="str">
        <f>IF(LEN(A1359)=0,"",INDEX('Smelter Reference List'!$A:$A,MATCH($A1359,'Smelter Reference List'!$E:$E,0)))</f>
        <v/>
      </c>
      <c r="C1359" s="297" t="str">
        <f>IF(LEN(A1359)=0,"",INDEX('Smelter Reference List'!$C:$C,MATCH($A1359,'Smelter Reference List'!$E:$E,0)))</f>
        <v/>
      </c>
      <c r="D1359" s="161" t="str">
        <f ca="1">IF(ISERROR($S1359),"",OFFSET('Smelter Reference List'!$C$4,$S1359-4,0)&amp;"")</f>
        <v/>
      </c>
      <c r="E1359" s="161" t="str">
        <f ca="1">IF(ISERROR($S1359),"",OFFSET('Smelter Reference List'!$D$4,$S1359-4,0)&amp;"")</f>
        <v/>
      </c>
      <c r="F1359" s="161" t="str">
        <f ca="1">IF(ISERROR($S1359),"",OFFSET('Smelter Reference List'!$E$4,$S1359-4,0))</f>
        <v/>
      </c>
      <c r="G1359" s="161" t="str">
        <f ca="1">IF(C1359=$U$4,"Enter smelter details", IF(ISERROR($S1359),"",OFFSET('Smelter Reference List'!$F$4,$S1359-4,0)))</f>
        <v/>
      </c>
      <c r="H1359" s="247" t="str">
        <f ca="1">IF(ISERROR($S1359),"",OFFSET('Smelter Reference List'!$G$4,$S1359-4,0))</f>
        <v/>
      </c>
      <c r="I1359" s="248" t="str">
        <f ca="1">IF(ISERROR($S1359),"",OFFSET('Smelter Reference List'!$H$4,$S1359-4,0))</f>
        <v/>
      </c>
      <c r="J1359" s="248" t="str">
        <f ca="1">IF(ISERROR($S1359),"",OFFSET('Smelter Reference List'!$I$4,$S1359-4,0))</f>
        <v/>
      </c>
      <c r="K1359" s="245"/>
      <c r="L1359" s="245"/>
      <c r="M1359" s="245"/>
      <c r="N1359" s="245"/>
      <c r="O1359" s="245"/>
      <c r="P1359" s="245"/>
      <c r="Q1359" s="246"/>
      <c r="R1359" s="233"/>
      <c r="S1359" s="234" t="e">
        <f>IF(C1359="",NA(),MATCH($B1359&amp;$C1359,'Smelter Reference List'!$J:$J,0))</f>
        <v>#N/A</v>
      </c>
      <c r="T1359" s="235"/>
      <c r="U1359" s="235">
        <f t="shared" ca="1" si="42"/>
        <v>0</v>
      </c>
      <c r="V1359" s="235"/>
      <c r="W1359" s="235"/>
      <c r="Y1359" s="228" t="str">
        <f t="shared" si="43"/>
        <v/>
      </c>
    </row>
    <row r="1360" spans="1:25" s="228" customFormat="1" ht="20.399999999999999">
      <c r="A1360" s="257"/>
      <c r="B1360" s="232" t="str">
        <f>IF(LEN(A1360)=0,"",INDEX('Smelter Reference List'!$A:$A,MATCH($A1360,'Smelter Reference List'!$E:$E,0)))</f>
        <v/>
      </c>
      <c r="C1360" s="297" t="str">
        <f>IF(LEN(A1360)=0,"",INDEX('Smelter Reference List'!$C:$C,MATCH($A1360,'Smelter Reference List'!$E:$E,0)))</f>
        <v/>
      </c>
      <c r="D1360" s="161" t="str">
        <f ca="1">IF(ISERROR($S1360),"",OFFSET('Smelter Reference List'!$C$4,$S1360-4,0)&amp;"")</f>
        <v/>
      </c>
      <c r="E1360" s="161" t="str">
        <f ca="1">IF(ISERROR($S1360),"",OFFSET('Smelter Reference List'!$D$4,$S1360-4,0)&amp;"")</f>
        <v/>
      </c>
      <c r="F1360" s="161" t="str">
        <f ca="1">IF(ISERROR($S1360),"",OFFSET('Smelter Reference List'!$E$4,$S1360-4,0))</f>
        <v/>
      </c>
      <c r="G1360" s="161" t="str">
        <f ca="1">IF(C1360=$U$4,"Enter smelter details", IF(ISERROR($S1360),"",OFFSET('Smelter Reference List'!$F$4,$S1360-4,0)))</f>
        <v/>
      </c>
      <c r="H1360" s="247" t="str">
        <f ca="1">IF(ISERROR($S1360),"",OFFSET('Smelter Reference List'!$G$4,$S1360-4,0))</f>
        <v/>
      </c>
      <c r="I1360" s="248" t="str">
        <f ca="1">IF(ISERROR($S1360),"",OFFSET('Smelter Reference List'!$H$4,$S1360-4,0))</f>
        <v/>
      </c>
      <c r="J1360" s="248" t="str">
        <f ca="1">IF(ISERROR($S1360),"",OFFSET('Smelter Reference List'!$I$4,$S1360-4,0))</f>
        <v/>
      </c>
      <c r="K1360" s="245"/>
      <c r="L1360" s="245"/>
      <c r="M1360" s="245"/>
      <c r="N1360" s="245"/>
      <c r="O1360" s="245"/>
      <c r="P1360" s="245"/>
      <c r="Q1360" s="246"/>
      <c r="R1360" s="233"/>
      <c r="S1360" s="234" t="e">
        <f>IF(C1360="",NA(),MATCH($B1360&amp;$C1360,'Smelter Reference List'!$J:$J,0))</f>
        <v>#N/A</v>
      </c>
      <c r="T1360" s="235"/>
      <c r="U1360" s="235">
        <f t="shared" ca="1" si="42"/>
        <v>0</v>
      </c>
      <c r="V1360" s="235"/>
      <c r="W1360" s="235"/>
      <c r="Y1360" s="228" t="str">
        <f t="shared" si="43"/>
        <v/>
      </c>
    </row>
    <row r="1361" spans="1:25" s="228" customFormat="1" ht="20.399999999999999">
      <c r="A1361" s="257"/>
      <c r="B1361" s="232" t="str">
        <f>IF(LEN(A1361)=0,"",INDEX('Smelter Reference List'!$A:$A,MATCH($A1361,'Smelter Reference List'!$E:$E,0)))</f>
        <v/>
      </c>
      <c r="C1361" s="297" t="str">
        <f>IF(LEN(A1361)=0,"",INDEX('Smelter Reference List'!$C:$C,MATCH($A1361,'Smelter Reference List'!$E:$E,0)))</f>
        <v/>
      </c>
      <c r="D1361" s="161" t="str">
        <f ca="1">IF(ISERROR($S1361),"",OFFSET('Smelter Reference List'!$C$4,$S1361-4,0)&amp;"")</f>
        <v/>
      </c>
      <c r="E1361" s="161" t="str">
        <f ca="1">IF(ISERROR($S1361),"",OFFSET('Smelter Reference List'!$D$4,$S1361-4,0)&amp;"")</f>
        <v/>
      </c>
      <c r="F1361" s="161" t="str">
        <f ca="1">IF(ISERROR($S1361),"",OFFSET('Smelter Reference List'!$E$4,$S1361-4,0))</f>
        <v/>
      </c>
      <c r="G1361" s="161" t="str">
        <f ca="1">IF(C1361=$U$4,"Enter smelter details", IF(ISERROR($S1361),"",OFFSET('Smelter Reference List'!$F$4,$S1361-4,0)))</f>
        <v/>
      </c>
      <c r="H1361" s="247" t="str">
        <f ca="1">IF(ISERROR($S1361),"",OFFSET('Smelter Reference List'!$G$4,$S1361-4,0))</f>
        <v/>
      </c>
      <c r="I1361" s="248" t="str">
        <f ca="1">IF(ISERROR($S1361),"",OFFSET('Smelter Reference List'!$H$4,$S1361-4,0))</f>
        <v/>
      </c>
      <c r="J1361" s="248" t="str">
        <f ca="1">IF(ISERROR($S1361),"",OFFSET('Smelter Reference List'!$I$4,$S1361-4,0))</f>
        <v/>
      </c>
      <c r="K1361" s="245"/>
      <c r="L1361" s="245"/>
      <c r="M1361" s="245"/>
      <c r="N1361" s="245"/>
      <c r="O1361" s="245"/>
      <c r="P1361" s="245"/>
      <c r="Q1361" s="246"/>
      <c r="R1361" s="233"/>
      <c r="S1361" s="234" t="e">
        <f>IF(C1361="",NA(),MATCH($B1361&amp;$C1361,'Smelter Reference List'!$J:$J,0))</f>
        <v>#N/A</v>
      </c>
      <c r="T1361" s="235"/>
      <c r="U1361" s="235">
        <f t="shared" ca="1" si="42"/>
        <v>0</v>
      </c>
      <c r="V1361" s="235"/>
      <c r="W1361" s="235"/>
      <c r="Y1361" s="228" t="str">
        <f t="shared" si="43"/>
        <v/>
      </c>
    </row>
    <row r="1362" spans="1:25" s="228" customFormat="1" ht="20.399999999999999">
      <c r="A1362" s="257"/>
      <c r="B1362" s="232" t="str">
        <f>IF(LEN(A1362)=0,"",INDEX('Smelter Reference List'!$A:$A,MATCH($A1362,'Smelter Reference List'!$E:$E,0)))</f>
        <v/>
      </c>
      <c r="C1362" s="297" t="str">
        <f>IF(LEN(A1362)=0,"",INDEX('Smelter Reference List'!$C:$C,MATCH($A1362,'Smelter Reference List'!$E:$E,0)))</f>
        <v/>
      </c>
      <c r="D1362" s="161" t="str">
        <f ca="1">IF(ISERROR($S1362),"",OFFSET('Smelter Reference List'!$C$4,$S1362-4,0)&amp;"")</f>
        <v/>
      </c>
      <c r="E1362" s="161" t="str">
        <f ca="1">IF(ISERROR($S1362),"",OFFSET('Smelter Reference List'!$D$4,$S1362-4,0)&amp;"")</f>
        <v/>
      </c>
      <c r="F1362" s="161" t="str">
        <f ca="1">IF(ISERROR($S1362),"",OFFSET('Smelter Reference List'!$E$4,$S1362-4,0))</f>
        <v/>
      </c>
      <c r="G1362" s="161" t="str">
        <f ca="1">IF(C1362=$U$4,"Enter smelter details", IF(ISERROR($S1362),"",OFFSET('Smelter Reference List'!$F$4,$S1362-4,0)))</f>
        <v/>
      </c>
      <c r="H1362" s="247" t="str">
        <f ca="1">IF(ISERROR($S1362),"",OFFSET('Smelter Reference List'!$G$4,$S1362-4,0))</f>
        <v/>
      </c>
      <c r="I1362" s="248" t="str">
        <f ca="1">IF(ISERROR($S1362),"",OFFSET('Smelter Reference List'!$H$4,$S1362-4,0))</f>
        <v/>
      </c>
      <c r="J1362" s="248" t="str">
        <f ca="1">IF(ISERROR($S1362),"",OFFSET('Smelter Reference List'!$I$4,$S1362-4,0))</f>
        <v/>
      </c>
      <c r="K1362" s="245"/>
      <c r="L1362" s="245"/>
      <c r="M1362" s="245"/>
      <c r="N1362" s="245"/>
      <c r="O1362" s="245"/>
      <c r="P1362" s="245"/>
      <c r="Q1362" s="246"/>
      <c r="R1362" s="233"/>
      <c r="S1362" s="234" t="e">
        <f>IF(C1362="",NA(),MATCH($B1362&amp;$C1362,'Smelter Reference List'!$J:$J,0))</f>
        <v>#N/A</v>
      </c>
      <c r="T1362" s="235"/>
      <c r="U1362" s="235">
        <f t="shared" ca="1" si="42"/>
        <v>0</v>
      </c>
      <c r="V1362" s="235"/>
      <c r="W1362" s="235"/>
      <c r="Y1362" s="228" t="str">
        <f t="shared" si="43"/>
        <v/>
      </c>
    </row>
    <row r="1363" spans="1:25" s="228" customFormat="1" ht="20.399999999999999">
      <c r="A1363" s="257"/>
      <c r="B1363" s="232" t="str">
        <f>IF(LEN(A1363)=0,"",INDEX('Smelter Reference List'!$A:$A,MATCH($A1363,'Smelter Reference List'!$E:$E,0)))</f>
        <v/>
      </c>
      <c r="C1363" s="297" t="str">
        <f>IF(LEN(A1363)=0,"",INDEX('Smelter Reference List'!$C:$C,MATCH($A1363,'Smelter Reference List'!$E:$E,0)))</f>
        <v/>
      </c>
      <c r="D1363" s="161" t="str">
        <f ca="1">IF(ISERROR($S1363),"",OFFSET('Smelter Reference List'!$C$4,$S1363-4,0)&amp;"")</f>
        <v/>
      </c>
      <c r="E1363" s="161" t="str">
        <f ca="1">IF(ISERROR($S1363),"",OFFSET('Smelter Reference List'!$D$4,$S1363-4,0)&amp;"")</f>
        <v/>
      </c>
      <c r="F1363" s="161" t="str">
        <f ca="1">IF(ISERROR($S1363),"",OFFSET('Smelter Reference List'!$E$4,$S1363-4,0))</f>
        <v/>
      </c>
      <c r="G1363" s="161" t="str">
        <f ca="1">IF(C1363=$U$4,"Enter smelter details", IF(ISERROR($S1363),"",OFFSET('Smelter Reference List'!$F$4,$S1363-4,0)))</f>
        <v/>
      </c>
      <c r="H1363" s="247" t="str">
        <f ca="1">IF(ISERROR($S1363),"",OFFSET('Smelter Reference List'!$G$4,$S1363-4,0))</f>
        <v/>
      </c>
      <c r="I1363" s="248" t="str">
        <f ca="1">IF(ISERROR($S1363),"",OFFSET('Smelter Reference List'!$H$4,$S1363-4,0))</f>
        <v/>
      </c>
      <c r="J1363" s="248" t="str">
        <f ca="1">IF(ISERROR($S1363),"",OFFSET('Smelter Reference List'!$I$4,$S1363-4,0))</f>
        <v/>
      </c>
      <c r="K1363" s="245"/>
      <c r="L1363" s="245"/>
      <c r="M1363" s="245"/>
      <c r="N1363" s="245"/>
      <c r="O1363" s="245"/>
      <c r="P1363" s="245"/>
      <c r="Q1363" s="246"/>
      <c r="R1363" s="233"/>
      <c r="S1363" s="234" t="e">
        <f>IF(C1363="",NA(),MATCH($B1363&amp;$C1363,'Smelter Reference List'!$J:$J,0))</f>
        <v>#N/A</v>
      </c>
      <c r="T1363" s="235"/>
      <c r="U1363" s="235">
        <f t="shared" ca="1" si="42"/>
        <v>0</v>
      </c>
      <c r="V1363" s="235"/>
      <c r="W1363" s="235"/>
      <c r="Y1363" s="228" t="str">
        <f t="shared" si="43"/>
        <v/>
      </c>
    </row>
    <row r="1364" spans="1:25" s="228" customFormat="1" ht="20.399999999999999">
      <c r="A1364" s="257"/>
      <c r="B1364" s="232" t="str">
        <f>IF(LEN(A1364)=0,"",INDEX('Smelter Reference List'!$A:$A,MATCH($A1364,'Smelter Reference List'!$E:$E,0)))</f>
        <v/>
      </c>
      <c r="C1364" s="297" t="str">
        <f>IF(LEN(A1364)=0,"",INDEX('Smelter Reference List'!$C:$C,MATCH($A1364,'Smelter Reference List'!$E:$E,0)))</f>
        <v/>
      </c>
      <c r="D1364" s="161" t="str">
        <f ca="1">IF(ISERROR($S1364),"",OFFSET('Smelter Reference List'!$C$4,$S1364-4,0)&amp;"")</f>
        <v/>
      </c>
      <c r="E1364" s="161" t="str">
        <f ca="1">IF(ISERROR($S1364),"",OFFSET('Smelter Reference List'!$D$4,$S1364-4,0)&amp;"")</f>
        <v/>
      </c>
      <c r="F1364" s="161" t="str">
        <f ca="1">IF(ISERROR($S1364),"",OFFSET('Smelter Reference List'!$E$4,$S1364-4,0))</f>
        <v/>
      </c>
      <c r="G1364" s="161" t="str">
        <f ca="1">IF(C1364=$U$4,"Enter smelter details", IF(ISERROR($S1364),"",OFFSET('Smelter Reference List'!$F$4,$S1364-4,0)))</f>
        <v/>
      </c>
      <c r="H1364" s="247" t="str">
        <f ca="1">IF(ISERROR($S1364),"",OFFSET('Smelter Reference List'!$G$4,$S1364-4,0))</f>
        <v/>
      </c>
      <c r="I1364" s="248" t="str">
        <f ca="1">IF(ISERROR($S1364),"",OFFSET('Smelter Reference List'!$H$4,$S1364-4,0))</f>
        <v/>
      </c>
      <c r="J1364" s="248" t="str">
        <f ca="1">IF(ISERROR($S1364),"",OFFSET('Smelter Reference List'!$I$4,$S1364-4,0))</f>
        <v/>
      </c>
      <c r="K1364" s="245"/>
      <c r="L1364" s="245"/>
      <c r="M1364" s="245"/>
      <c r="N1364" s="245"/>
      <c r="O1364" s="245"/>
      <c r="P1364" s="245"/>
      <c r="Q1364" s="246"/>
      <c r="R1364" s="233"/>
      <c r="S1364" s="234" t="e">
        <f>IF(C1364="",NA(),MATCH($B1364&amp;$C1364,'Smelter Reference List'!$J:$J,0))</f>
        <v>#N/A</v>
      </c>
      <c r="T1364" s="235"/>
      <c r="U1364" s="235">
        <f t="shared" ca="1" si="42"/>
        <v>0</v>
      </c>
      <c r="V1364" s="235"/>
      <c r="W1364" s="235"/>
      <c r="Y1364" s="228" t="str">
        <f t="shared" si="43"/>
        <v/>
      </c>
    </row>
    <row r="1365" spans="1:25" s="228" customFormat="1" ht="20.399999999999999">
      <c r="A1365" s="257"/>
      <c r="B1365" s="232" t="str">
        <f>IF(LEN(A1365)=0,"",INDEX('Smelter Reference List'!$A:$A,MATCH($A1365,'Smelter Reference List'!$E:$E,0)))</f>
        <v/>
      </c>
      <c r="C1365" s="297" t="str">
        <f>IF(LEN(A1365)=0,"",INDEX('Smelter Reference List'!$C:$C,MATCH($A1365,'Smelter Reference List'!$E:$E,0)))</f>
        <v/>
      </c>
      <c r="D1365" s="161" t="str">
        <f ca="1">IF(ISERROR($S1365),"",OFFSET('Smelter Reference List'!$C$4,$S1365-4,0)&amp;"")</f>
        <v/>
      </c>
      <c r="E1365" s="161" t="str">
        <f ca="1">IF(ISERROR($S1365),"",OFFSET('Smelter Reference List'!$D$4,$S1365-4,0)&amp;"")</f>
        <v/>
      </c>
      <c r="F1365" s="161" t="str">
        <f ca="1">IF(ISERROR($S1365),"",OFFSET('Smelter Reference List'!$E$4,$S1365-4,0))</f>
        <v/>
      </c>
      <c r="G1365" s="161" t="str">
        <f ca="1">IF(C1365=$U$4,"Enter smelter details", IF(ISERROR($S1365),"",OFFSET('Smelter Reference List'!$F$4,$S1365-4,0)))</f>
        <v/>
      </c>
      <c r="H1365" s="247" t="str">
        <f ca="1">IF(ISERROR($S1365),"",OFFSET('Smelter Reference List'!$G$4,$S1365-4,0))</f>
        <v/>
      </c>
      <c r="I1365" s="248" t="str">
        <f ca="1">IF(ISERROR($S1365),"",OFFSET('Smelter Reference List'!$H$4,$S1365-4,0))</f>
        <v/>
      </c>
      <c r="J1365" s="248" t="str">
        <f ca="1">IF(ISERROR($S1365),"",OFFSET('Smelter Reference List'!$I$4,$S1365-4,0))</f>
        <v/>
      </c>
      <c r="K1365" s="245"/>
      <c r="L1365" s="245"/>
      <c r="M1365" s="245"/>
      <c r="N1365" s="245"/>
      <c r="O1365" s="245"/>
      <c r="P1365" s="245"/>
      <c r="Q1365" s="246"/>
      <c r="R1365" s="233"/>
      <c r="S1365" s="234" t="e">
        <f>IF(C1365="",NA(),MATCH($B1365&amp;$C1365,'Smelter Reference List'!$J:$J,0))</f>
        <v>#N/A</v>
      </c>
      <c r="T1365" s="235"/>
      <c r="U1365" s="235">
        <f t="shared" ca="1" si="42"/>
        <v>0</v>
      </c>
      <c r="V1365" s="235"/>
      <c r="W1365" s="235"/>
      <c r="Y1365" s="228" t="str">
        <f t="shared" si="43"/>
        <v/>
      </c>
    </row>
    <row r="1366" spans="1:25" s="228" customFormat="1" ht="20.399999999999999">
      <c r="A1366" s="257"/>
      <c r="B1366" s="232" t="str">
        <f>IF(LEN(A1366)=0,"",INDEX('Smelter Reference List'!$A:$A,MATCH($A1366,'Smelter Reference List'!$E:$E,0)))</f>
        <v/>
      </c>
      <c r="C1366" s="297" t="str">
        <f>IF(LEN(A1366)=0,"",INDEX('Smelter Reference List'!$C:$C,MATCH($A1366,'Smelter Reference List'!$E:$E,0)))</f>
        <v/>
      </c>
      <c r="D1366" s="161" t="str">
        <f ca="1">IF(ISERROR($S1366),"",OFFSET('Smelter Reference List'!$C$4,$S1366-4,0)&amp;"")</f>
        <v/>
      </c>
      <c r="E1366" s="161" t="str">
        <f ca="1">IF(ISERROR($S1366),"",OFFSET('Smelter Reference List'!$D$4,$S1366-4,0)&amp;"")</f>
        <v/>
      </c>
      <c r="F1366" s="161" t="str">
        <f ca="1">IF(ISERROR($S1366),"",OFFSET('Smelter Reference List'!$E$4,$S1366-4,0))</f>
        <v/>
      </c>
      <c r="G1366" s="161" t="str">
        <f ca="1">IF(C1366=$U$4,"Enter smelter details", IF(ISERROR($S1366),"",OFFSET('Smelter Reference List'!$F$4,$S1366-4,0)))</f>
        <v/>
      </c>
      <c r="H1366" s="247" t="str">
        <f ca="1">IF(ISERROR($S1366),"",OFFSET('Smelter Reference List'!$G$4,$S1366-4,0))</f>
        <v/>
      </c>
      <c r="I1366" s="248" t="str">
        <f ca="1">IF(ISERROR($S1366),"",OFFSET('Smelter Reference List'!$H$4,$S1366-4,0))</f>
        <v/>
      </c>
      <c r="J1366" s="248" t="str">
        <f ca="1">IF(ISERROR($S1366),"",OFFSET('Smelter Reference List'!$I$4,$S1366-4,0))</f>
        <v/>
      </c>
      <c r="K1366" s="245"/>
      <c r="L1366" s="245"/>
      <c r="M1366" s="245"/>
      <c r="N1366" s="245"/>
      <c r="O1366" s="245"/>
      <c r="P1366" s="245"/>
      <c r="Q1366" s="246"/>
      <c r="R1366" s="233"/>
      <c r="S1366" s="234" t="e">
        <f>IF(C1366="",NA(),MATCH($B1366&amp;$C1366,'Smelter Reference List'!$J:$J,0))</f>
        <v>#N/A</v>
      </c>
      <c r="T1366" s="235"/>
      <c r="U1366" s="235">
        <f t="shared" ca="1" si="42"/>
        <v>0</v>
      </c>
      <c r="V1366" s="235"/>
      <c r="W1366" s="235"/>
      <c r="Y1366" s="228" t="str">
        <f t="shared" si="43"/>
        <v/>
      </c>
    </row>
    <row r="1367" spans="1:25" s="228" customFormat="1" ht="20.399999999999999">
      <c r="A1367" s="257"/>
      <c r="B1367" s="232" t="str">
        <f>IF(LEN(A1367)=0,"",INDEX('Smelter Reference List'!$A:$A,MATCH($A1367,'Smelter Reference List'!$E:$E,0)))</f>
        <v/>
      </c>
      <c r="C1367" s="297" t="str">
        <f>IF(LEN(A1367)=0,"",INDEX('Smelter Reference List'!$C:$C,MATCH($A1367,'Smelter Reference List'!$E:$E,0)))</f>
        <v/>
      </c>
      <c r="D1367" s="161" t="str">
        <f ca="1">IF(ISERROR($S1367),"",OFFSET('Smelter Reference List'!$C$4,$S1367-4,0)&amp;"")</f>
        <v/>
      </c>
      <c r="E1367" s="161" t="str">
        <f ca="1">IF(ISERROR($S1367),"",OFFSET('Smelter Reference List'!$D$4,$S1367-4,0)&amp;"")</f>
        <v/>
      </c>
      <c r="F1367" s="161" t="str">
        <f ca="1">IF(ISERROR($S1367),"",OFFSET('Smelter Reference List'!$E$4,$S1367-4,0))</f>
        <v/>
      </c>
      <c r="G1367" s="161" t="str">
        <f ca="1">IF(C1367=$U$4,"Enter smelter details", IF(ISERROR($S1367),"",OFFSET('Smelter Reference List'!$F$4,$S1367-4,0)))</f>
        <v/>
      </c>
      <c r="H1367" s="247" t="str">
        <f ca="1">IF(ISERROR($S1367),"",OFFSET('Smelter Reference List'!$G$4,$S1367-4,0))</f>
        <v/>
      </c>
      <c r="I1367" s="248" t="str">
        <f ca="1">IF(ISERROR($S1367),"",OFFSET('Smelter Reference List'!$H$4,$S1367-4,0))</f>
        <v/>
      </c>
      <c r="J1367" s="248" t="str">
        <f ca="1">IF(ISERROR($S1367),"",OFFSET('Smelter Reference List'!$I$4,$S1367-4,0))</f>
        <v/>
      </c>
      <c r="K1367" s="245"/>
      <c r="L1367" s="245"/>
      <c r="M1367" s="245"/>
      <c r="N1367" s="245"/>
      <c r="O1367" s="245"/>
      <c r="P1367" s="245"/>
      <c r="Q1367" s="246"/>
      <c r="R1367" s="233"/>
      <c r="S1367" s="234" t="e">
        <f>IF(C1367="",NA(),MATCH($B1367&amp;$C1367,'Smelter Reference List'!$J:$J,0))</f>
        <v>#N/A</v>
      </c>
      <c r="T1367" s="235"/>
      <c r="U1367" s="235">
        <f t="shared" ca="1" si="42"/>
        <v>0</v>
      </c>
      <c r="V1367" s="235"/>
      <c r="W1367" s="235"/>
      <c r="Y1367" s="228" t="str">
        <f t="shared" si="43"/>
        <v/>
      </c>
    </row>
    <row r="1368" spans="1:25" s="228" customFormat="1" ht="20.399999999999999">
      <c r="A1368" s="257"/>
      <c r="B1368" s="232" t="str">
        <f>IF(LEN(A1368)=0,"",INDEX('Smelter Reference List'!$A:$A,MATCH($A1368,'Smelter Reference List'!$E:$E,0)))</f>
        <v/>
      </c>
      <c r="C1368" s="297" t="str">
        <f>IF(LEN(A1368)=0,"",INDEX('Smelter Reference List'!$C:$C,MATCH($A1368,'Smelter Reference List'!$E:$E,0)))</f>
        <v/>
      </c>
      <c r="D1368" s="161" t="str">
        <f ca="1">IF(ISERROR($S1368),"",OFFSET('Smelter Reference List'!$C$4,$S1368-4,0)&amp;"")</f>
        <v/>
      </c>
      <c r="E1368" s="161" t="str">
        <f ca="1">IF(ISERROR($S1368),"",OFFSET('Smelter Reference List'!$D$4,$S1368-4,0)&amp;"")</f>
        <v/>
      </c>
      <c r="F1368" s="161" t="str">
        <f ca="1">IF(ISERROR($S1368),"",OFFSET('Smelter Reference List'!$E$4,$S1368-4,0))</f>
        <v/>
      </c>
      <c r="G1368" s="161" t="str">
        <f ca="1">IF(C1368=$U$4,"Enter smelter details", IF(ISERROR($S1368),"",OFFSET('Smelter Reference List'!$F$4,$S1368-4,0)))</f>
        <v/>
      </c>
      <c r="H1368" s="247" t="str">
        <f ca="1">IF(ISERROR($S1368),"",OFFSET('Smelter Reference List'!$G$4,$S1368-4,0))</f>
        <v/>
      </c>
      <c r="I1368" s="248" t="str">
        <f ca="1">IF(ISERROR($S1368),"",OFFSET('Smelter Reference List'!$H$4,$S1368-4,0))</f>
        <v/>
      </c>
      <c r="J1368" s="248" t="str">
        <f ca="1">IF(ISERROR($S1368),"",OFFSET('Smelter Reference List'!$I$4,$S1368-4,0))</f>
        <v/>
      </c>
      <c r="K1368" s="245"/>
      <c r="L1368" s="245"/>
      <c r="M1368" s="245"/>
      <c r="N1368" s="245"/>
      <c r="O1368" s="245"/>
      <c r="P1368" s="245"/>
      <c r="Q1368" s="246"/>
      <c r="R1368" s="233"/>
      <c r="S1368" s="234" t="e">
        <f>IF(C1368="",NA(),MATCH($B1368&amp;$C1368,'Smelter Reference List'!$J:$J,0))</f>
        <v>#N/A</v>
      </c>
      <c r="T1368" s="235"/>
      <c r="U1368" s="235">
        <f t="shared" ca="1" si="42"/>
        <v>0</v>
      </c>
      <c r="V1368" s="235"/>
      <c r="W1368" s="235"/>
      <c r="Y1368" s="228" t="str">
        <f t="shared" si="43"/>
        <v/>
      </c>
    </row>
    <row r="1369" spans="1:25" s="228" customFormat="1" ht="20.399999999999999">
      <c r="A1369" s="257"/>
      <c r="B1369" s="232" t="str">
        <f>IF(LEN(A1369)=0,"",INDEX('Smelter Reference List'!$A:$A,MATCH($A1369,'Smelter Reference List'!$E:$E,0)))</f>
        <v/>
      </c>
      <c r="C1369" s="297" t="str">
        <f>IF(LEN(A1369)=0,"",INDEX('Smelter Reference List'!$C:$C,MATCH($A1369,'Smelter Reference List'!$E:$E,0)))</f>
        <v/>
      </c>
      <c r="D1369" s="161" t="str">
        <f ca="1">IF(ISERROR($S1369),"",OFFSET('Smelter Reference List'!$C$4,$S1369-4,0)&amp;"")</f>
        <v/>
      </c>
      <c r="E1369" s="161" t="str">
        <f ca="1">IF(ISERROR($S1369),"",OFFSET('Smelter Reference List'!$D$4,$S1369-4,0)&amp;"")</f>
        <v/>
      </c>
      <c r="F1369" s="161" t="str">
        <f ca="1">IF(ISERROR($S1369),"",OFFSET('Smelter Reference List'!$E$4,$S1369-4,0))</f>
        <v/>
      </c>
      <c r="G1369" s="161" t="str">
        <f ca="1">IF(C1369=$U$4,"Enter smelter details", IF(ISERROR($S1369),"",OFFSET('Smelter Reference List'!$F$4,$S1369-4,0)))</f>
        <v/>
      </c>
      <c r="H1369" s="247" t="str">
        <f ca="1">IF(ISERROR($S1369),"",OFFSET('Smelter Reference List'!$G$4,$S1369-4,0))</f>
        <v/>
      </c>
      <c r="I1369" s="248" t="str">
        <f ca="1">IF(ISERROR($S1369),"",OFFSET('Smelter Reference List'!$H$4,$S1369-4,0))</f>
        <v/>
      </c>
      <c r="J1369" s="248" t="str">
        <f ca="1">IF(ISERROR($S1369),"",OFFSET('Smelter Reference List'!$I$4,$S1369-4,0))</f>
        <v/>
      </c>
      <c r="K1369" s="245"/>
      <c r="L1369" s="245"/>
      <c r="M1369" s="245"/>
      <c r="N1369" s="245"/>
      <c r="O1369" s="245"/>
      <c r="P1369" s="245"/>
      <c r="Q1369" s="246"/>
      <c r="R1369" s="233"/>
      <c r="S1369" s="234" t="e">
        <f>IF(C1369="",NA(),MATCH($B1369&amp;$C1369,'Smelter Reference List'!$J:$J,0))</f>
        <v>#N/A</v>
      </c>
      <c r="T1369" s="235"/>
      <c r="U1369" s="235">
        <f t="shared" ca="1" si="42"/>
        <v>0</v>
      </c>
      <c r="V1369" s="235"/>
      <c r="W1369" s="235"/>
      <c r="Y1369" s="228" t="str">
        <f t="shared" si="43"/>
        <v/>
      </c>
    </row>
    <row r="1370" spans="1:25" s="228" customFormat="1" ht="20.399999999999999">
      <c r="A1370" s="257"/>
      <c r="B1370" s="232" t="str">
        <f>IF(LEN(A1370)=0,"",INDEX('Smelter Reference List'!$A:$A,MATCH($A1370,'Smelter Reference List'!$E:$E,0)))</f>
        <v/>
      </c>
      <c r="C1370" s="297" t="str">
        <f>IF(LEN(A1370)=0,"",INDEX('Smelter Reference List'!$C:$C,MATCH($A1370,'Smelter Reference List'!$E:$E,0)))</f>
        <v/>
      </c>
      <c r="D1370" s="161" t="str">
        <f ca="1">IF(ISERROR($S1370),"",OFFSET('Smelter Reference List'!$C$4,$S1370-4,0)&amp;"")</f>
        <v/>
      </c>
      <c r="E1370" s="161" t="str">
        <f ca="1">IF(ISERROR($S1370),"",OFFSET('Smelter Reference List'!$D$4,$S1370-4,0)&amp;"")</f>
        <v/>
      </c>
      <c r="F1370" s="161" t="str">
        <f ca="1">IF(ISERROR($S1370),"",OFFSET('Smelter Reference List'!$E$4,$S1370-4,0))</f>
        <v/>
      </c>
      <c r="G1370" s="161" t="str">
        <f ca="1">IF(C1370=$U$4,"Enter smelter details", IF(ISERROR($S1370),"",OFFSET('Smelter Reference List'!$F$4,$S1370-4,0)))</f>
        <v/>
      </c>
      <c r="H1370" s="247" t="str">
        <f ca="1">IF(ISERROR($S1370),"",OFFSET('Smelter Reference List'!$G$4,$S1370-4,0))</f>
        <v/>
      </c>
      <c r="I1370" s="248" t="str">
        <f ca="1">IF(ISERROR($S1370),"",OFFSET('Smelter Reference List'!$H$4,$S1370-4,0))</f>
        <v/>
      </c>
      <c r="J1370" s="248" t="str">
        <f ca="1">IF(ISERROR($S1370),"",OFFSET('Smelter Reference List'!$I$4,$S1370-4,0))</f>
        <v/>
      </c>
      <c r="K1370" s="245"/>
      <c r="L1370" s="245"/>
      <c r="M1370" s="245"/>
      <c r="N1370" s="245"/>
      <c r="O1370" s="245"/>
      <c r="P1370" s="245"/>
      <c r="Q1370" s="246"/>
      <c r="R1370" s="233"/>
      <c r="S1370" s="234" t="e">
        <f>IF(C1370="",NA(),MATCH($B1370&amp;$C1370,'Smelter Reference List'!$J:$J,0))</f>
        <v>#N/A</v>
      </c>
      <c r="T1370" s="235"/>
      <c r="U1370" s="235">
        <f t="shared" ca="1" si="42"/>
        <v>0</v>
      </c>
      <c r="V1370" s="235"/>
      <c r="W1370" s="235"/>
      <c r="Y1370" s="228" t="str">
        <f t="shared" si="43"/>
        <v/>
      </c>
    </row>
    <row r="1371" spans="1:25" s="228" customFormat="1" ht="20.399999999999999">
      <c r="A1371" s="257"/>
      <c r="B1371" s="232" t="str">
        <f>IF(LEN(A1371)=0,"",INDEX('Smelter Reference List'!$A:$A,MATCH($A1371,'Smelter Reference List'!$E:$E,0)))</f>
        <v/>
      </c>
      <c r="C1371" s="297" t="str">
        <f>IF(LEN(A1371)=0,"",INDEX('Smelter Reference List'!$C:$C,MATCH($A1371,'Smelter Reference List'!$E:$E,0)))</f>
        <v/>
      </c>
      <c r="D1371" s="161" t="str">
        <f ca="1">IF(ISERROR($S1371),"",OFFSET('Smelter Reference List'!$C$4,$S1371-4,0)&amp;"")</f>
        <v/>
      </c>
      <c r="E1371" s="161" t="str">
        <f ca="1">IF(ISERROR($S1371),"",OFFSET('Smelter Reference List'!$D$4,$S1371-4,0)&amp;"")</f>
        <v/>
      </c>
      <c r="F1371" s="161" t="str">
        <f ca="1">IF(ISERROR($S1371),"",OFFSET('Smelter Reference List'!$E$4,$S1371-4,0))</f>
        <v/>
      </c>
      <c r="G1371" s="161" t="str">
        <f ca="1">IF(C1371=$U$4,"Enter smelter details", IF(ISERROR($S1371),"",OFFSET('Smelter Reference List'!$F$4,$S1371-4,0)))</f>
        <v/>
      </c>
      <c r="H1371" s="247" t="str">
        <f ca="1">IF(ISERROR($S1371),"",OFFSET('Smelter Reference List'!$G$4,$S1371-4,0))</f>
        <v/>
      </c>
      <c r="I1371" s="248" t="str">
        <f ca="1">IF(ISERROR($S1371),"",OFFSET('Smelter Reference List'!$H$4,$S1371-4,0))</f>
        <v/>
      </c>
      <c r="J1371" s="248" t="str">
        <f ca="1">IF(ISERROR($S1371),"",OFFSET('Smelter Reference List'!$I$4,$S1371-4,0))</f>
        <v/>
      </c>
      <c r="K1371" s="245"/>
      <c r="L1371" s="245"/>
      <c r="M1371" s="245"/>
      <c r="N1371" s="245"/>
      <c r="O1371" s="245"/>
      <c r="P1371" s="245"/>
      <c r="Q1371" s="246"/>
      <c r="R1371" s="233"/>
      <c r="S1371" s="234" t="e">
        <f>IF(C1371="",NA(),MATCH($B1371&amp;$C1371,'Smelter Reference List'!$J:$J,0))</f>
        <v>#N/A</v>
      </c>
      <c r="T1371" s="235"/>
      <c r="U1371" s="235">
        <f t="shared" ca="1" si="42"/>
        <v>0</v>
      </c>
      <c r="V1371" s="235"/>
      <c r="W1371" s="235"/>
      <c r="Y1371" s="228" t="str">
        <f t="shared" si="43"/>
        <v/>
      </c>
    </row>
    <row r="1372" spans="1:25" s="228" customFormat="1" ht="20.399999999999999">
      <c r="A1372" s="257"/>
      <c r="B1372" s="232" t="str">
        <f>IF(LEN(A1372)=0,"",INDEX('Smelter Reference List'!$A:$A,MATCH($A1372,'Smelter Reference List'!$E:$E,0)))</f>
        <v/>
      </c>
      <c r="C1372" s="297" t="str">
        <f>IF(LEN(A1372)=0,"",INDEX('Smelter Reference List'!$C:$C,MATCH($A1372,'Smelter Reference List'!$E:$E,0)))</f>
        <v/>
      </c>
      <c r="D1372" s="161" t="str">
        <f ca="1">IF(ISERROR($S1372),"",OFFSET('Smelter Reference List'!$C$4,$S1372-4,0)&amp;"")</f>
        <v/>
      </c>
      <c r="E1372" s="161" t="str">
        <f ca="1">IF(ISERROR($S1372),"",OFFSET('Smelter Reference List'!$D$4,$S1372-4,0)&amp;"")</f>
        <v/>
      </c>
      <c r="F1372" s="161" t="str">
        <f ca="1">IF(ISERROR($S1372),"",OFFSET('Smelter Reference List'!$E$4,$S1372-4,0))</f>
        <v/>
      </c>
      <c r="G1372" s="161" t="str">
        <f ca="1">IF(C1372=$U$4,"Enter smelter details", IF(ISERROR($S1372),"",OFFSET('Smelter Reference List'!$F$4,$S1372-4,0)))</f>
        <v/>
      </c>
      <c r="H1372" s="247" t="str">
        <f ca="1">IF(ISERROR($S1372),"",OFFSET('Smelter Reference List'!$G$4,$S1372-4,0))</f>
        <v/>
      </c>
      <c r="I1372" s="248" t="str">
        <f ca="1">IF(ISERROR($S1372),"",OFFSET('Smelter Reference List'!$H$4,$S1372-4,0))</f>
        <v/>
      </c>
      <c r="J1372" s="248" t="str">
        <f ca="1">IF(ISERROR($S1372),"",OFFSET('Smelter Reference List'!$I$4,$S1372-4,0))</f>
        <v/>
      </c>
      <c r="K1372" s="245"/>
      <c r="L1372" s="245"/>
      <c r="M1372" s="245"/>
      <c r="N1372" s="245"/>
      <c r="O1372" s="245"/>
      <c r="P1372" s="245"/>
      <c r="Q1372" s="246"/>
      <c r="R1372" s="233"/>
      <c r="S1372" s="234" t="e">
        <f>IF(C1372="",NA(),MATCH($B1372&amp;$C1372,'Smelter Reference List'!$J:$J,0))</f>
        <v>#N/A</v>
      </c>
      <c r="T1372" s="235"/>
      <c r="U1372" s="235">
        <f t="shared" ca="1" si="42"/>
        <v>0</v>
      </c>
      <c r="V1372" s="235"/>
      <c r="W1372" s="235"/>
      <c r="Y1372" s="228" t="str">
        <f t="shared" si="43"/>
        <v/>
      </c>
    </row>
    <row r="1373" spans="1:25" s="228" customFormat="1" ht="20.399999999999999">
      <c r="A1373" s="257"/>
      <c r="B1373" s="232" t="str">
        <f>IF(LEN(A1373)=0,"",INDEX('Smelter Reference List'!$A:$A,MATCH($A1373,'Smelter Reference List'!$E:$E,0)))</f>
        <v/>
      </c>
      <c r="C1373" s="297" t="str">
        <f>IF(LEN(A1373)=0,"",INDEX('Smelter Reference List'!$C:$C,MATCH($A1373,'Smelter Reference List'!$E:$E,0)))</f>
        <v/>
      </c>
      <c r="D1373" s="161" t="str">
        <f ca="1">IF(ISERROR($S1373),"",OFFSET('Smelter Reference List'!$C$4,$S1373-4,0)&amp;"")</f>
        <v/>
      </c>
      <c r="E1373" s="161" t="str">
        <f ca="1">IF(ISERROR($S1373),"",OFFSET('Smelter Reference List'!$D$4,$S1373-4,0)&amp;"")</f>
        <v/>
      </c>
      <c r="F1373" s="161" t="str">
        <f ca="1">IF(ISERROR($S1373),"",OFFSET('Smelter Reference List'!$E$4,$S1373-4,0))</f>
        <v/>
      </c>
      <c r="G1373" s="161" t="str">
        <f ca="1">IF(C1373=$U$4,"Enter smelter details", IF(ISERROR($S1373),"",OFFSET('Smelter Reference List'!$F$4,$S1373-4,0)))</f>
        <v/>
      </c>
      <c r="H1373" s="247" t="str">
        <f ca="1">IF(ISERROR($S1373),"",OFFSET('Smelter Reference List'!$G$4,$S1373-4,0))</f>
        <v/>
      </c>
      <c r="I1373" s="248" t="str">
        <f ca="1">IF(ISERROR($S1373),"",OFFSET('Smelter Reference List'!$H$4,$S1373-4,0))</f>
        <v/>
      </c>
      <c r="J1373" s="248" t="str">
        <f ca="1">IF(ISERROR($S1373),"",OFFSET('Smelter Reference List'!$I$4,$S1373-4,0))</f>
        <v/>
      </c>
      <c r="K1373" s="245"/>
      <c r="L1373" s="245"/>
      <c r="M1373" s="245"/>
      <c r="N1373" s="245"/>
      <c r="O1373" s="245"/>
      <c r="P1373" s="245"/>
      <c r="Q1373" s="246"/>
      <c r="R1373" s="233"/>
      <c r="S1373" s="234" t="e">
        <f>IF(C1373="",NA(),MATCH($B1373&amp;$C1373,'Smelter Reference List'!$J:$J,0))</f>
        <v>#N/A</v>
      </c>
      <c r="T1373" s="235"/>
      <c r="U1373" s="235">
        <f t="shared" ca="1" si="42"/>
        <v>0</v>
      </c>
      <c r="V1373" s="235"/>
      <c r="W1373" s="235"/>
      <c r="Y1373" s="228" t="str">
        <f t="shared" si="43"/>
        <v/>
      </c>
    </row>
    <row r="1374" spans="1:25" s="228" customFormat="1" ht="20.399999999999999">
      <c r="A1374" s="257"/>
      <c r="B1374" s="232" t="str">
        <f>IF(LEN(A1374)=0,"",INDEX('Smelter Reference List'!$A:$A,MATCH($A1374,'Smelter Reference List'!$E:$E,0)))</f>
        <v/>
      </c>
      <c r="C1374" s="297" t="str">
        <f>IF(LEN(A1374)=0,"",INDEX('Smelter Reference List'!$C:$C,MATCH($A1374,'Smelter Reference List'!$E:$E,0)))</f>
        <v/>
      </c>
      <c r="D1374" s="161" t="str">
        <f ca="1">IF(ISERROR($S1374),"",OFFSET('Smelter Reference List'!$C$4,$S1374-4,0)&amp;"")</f>
        <v/>
      </c>
      <c r="E1374" s="161" t="str">
        <f ca="1">IF(ISERROR($S1374),"",OFFSET('Smelter Reference List'!$D$4,$S1374-4,0)&amp;"")</f>
        <v/>
      </c>
      <c r="F1374" s="161" t="str">
        <f ca="1">IF(ISERROR($S1374),"",OFFSET('Smelter Reference List'!$E$4,$S1374-4,0))</f>
        <v/>
      </c>
      <c r="G1374" s="161" t="str">
        <f ca="1">IF(C1374=$U$4,"Enter smelter details", IF(ISERROR($S1374),"",OFFSET('Smelter Reference List'!$F$4,$S1374-4,0)))</f>
        <v/>
      </c>
      <c r="H1374" s="247" t="str">
        <f ca="1">IF(ISERROR($S1374),"",OFFSET('Smelter Reference List'!$G$4,$S1374-4,0))</f>
        <v/>
      </c>
      <c r="I1374" s="248" t="str">
        <f ca="1">IF(ISERROR($S1374),"",OFFSET('Smelter Reference List'!$H$4,$S1374-4,0))</f>
        <v/>
      </c>
      <c r="J1374" s="248" t="str">
        <f ca="1">IF(ISERROR($S1374),"",OFFSET('Smelter Reference List'!$I$4,$S1374-4,0))</f>
        <v/>
      </c>
      <c r="K1374" s="245"/>
      <c r="L1374" s="245"/>
      <c r="M1374" s="245"/>
      <c r="N1374" s="245"/>
      <c r="O1374" s="245"/>
      <c r="P1374" s="245"/>
      <c r="Q1374" s="246"/>
      <c r="R1374" s="233"/>
      <c r="S1374" s="234" t="e">
        <f>IF(C1374="",NA(),MATCH($B1374&amp;$C1374,'Smelter Reference List'!$J:$J,0))</f>
        <v>#N/A</v>
      </c>
      <c r="T1374" s="235"/>
      <c r="U1374" s="235">
        <f t="shared" ca="1" si="42"/>
        <v>0</v>
      </c>
      <c r="V1374" s="235"/>
      <c r="W1374" s="235"/>
      <c r="Y1374" s="228" t="str">
        <f t="shared" si="43"/>
        <v/>
      </c>
    </row>
    <row r="1375" spans="1:25" s="228" customFormat="1" ht="20.399999999999999">
      <c r="A1375" s="257"/>
      <c r="B1375" s="232" t="str">
        <f>IF(LEN(A1375)=0,"",INDEX('Smelter Reference List'!$A:$A,MATCH($A1375,'Smelter Reference List'!$E:$E,0)))</f>
        <v/>
      </c>
      <c r="C1375" s="297" t="str">
        <f>IF(LEN(A1375)=0,"",INDEX('Smelter Reference List'!$C:$C,MATCH($A1375,'Smelter Reference List'!$E:$E,0)))</f>
        <v/>
      </c>
      <c r="D1375" s="161" t="str">
        <f ca="1">IF(ISERROR($S1375),"",OFFSET('Smelter Reference List'!$C$4,$S1375-4,0)&amp;"")</f>
        <v/>
      </c>
      <c r="E1375" s="161" t="str">
        <f ca="1">IF(ISERROR($S1375),"",OFFSET('Smelter Reference List'!$D$4,$S1375-4,0)&amp;"")</f>
        <v/>
      </c>
      <c r="F1375" s="161" t="str">
        <f ca="1">IF(ISERROR($S1375),"",OFFSET('Smelter Reference List'!$E$4,$S1375-4,0))</f>
        <v/>
      </c>
      <c r="G1375" s="161" t="str">
        <f ca="1">IF(C1375=$U$4,"Enter smelter details", IF(ISERROR($S1375),"",OFFSET('Smelter Reference List'!$F$4,$S1375-4,0)))</f>
        <v/>
      </c>
      <c r="H1375" s="247" t="str">
        <f ca="1">IF(ISERROR($S1375),"",OFFSET('Smelter Reference List'!$G$4,$S1375-4,0))</f>
        <v/>
      </c>
      <c r="I1375" s="248" t="str">
        <f ca="1">IF(ISERROR($S1375),"",OFFSET('Smelter Reference List'!$H$4,$S1375-4,0))</f>
        <v/>
      </c>
      <c r="J1375" s="248" t="str">
        <f ca="1">IF(ISERROR($S1375),"",OFFSET('Smelter Reference List'!$I$4,$S1375-4,0))</f>
        <v/>
      </c>
      <c r="K1375" s="245"/>
      <c r="L1375" s="245"/>
      <c r="M1375" s="245"/>
      <c r="N1375" s="245"/>
      <c r="O1375" s="245"/>
      <c r="P1375" s="245"/>
      <c r="Q1375" s="246"/>
      <c r="R1375" s="233"/>
      <c r="S1375" s="234" t="e">
        <f>IF(C1375="",NA(),MATCH($B1375&amp;$C1375,'Smelter Reference List'!$J:$J,0))</f>
        <v>#N/A</v>
      </c>
      <c r="T1375" s="235"/>
      <c r="U1375" s="235">
        <f t="shared" ca="1" si="42"/>
        <v>0</v>
      </c>
      <c r="V1375" s="235"/>
      <c r="W1375" s="235"/>
      <c r="Y1375" s="228" t="str">
        <f t="shared" si="43"/>
        <v/>
      </c>
    </row>
    <row r="1376" spans="1:25" s="228" customFormat="1" ht="20.399999999999999">
      <c r="A1376" s="257"/>
      <c r="B1376" s="232" t="str">
        <f>IF(LEN(A1376)=0,"",INDEX('Smelter Reference List'!$A:$A,MATCH($A1376,'Smelter Reference List'!$E:$E,0)))</f>
        <v/>
      </c>
      <c r="C1376" s="297" t="str">
        <f>IF(LEN(A1376)=0,"",INDEX('Smelter Reference List'!$C:$C,MATCH($A1376,'Smelter Reference List'!$E:$E,0)))</f>
        <v/>
      </c>
      <c r="D1376" s="161" t="str">
        <f ca="1">IF(ISERROR($S1376),"",OFFSET('Smelter Reference List'!$C$4,$S1376-4,0)&amp;"")</f>
        <v/>
      </c>
      <c r="E1376" s="161" t="str">
        <f ca="1">IF(ISERROR($S1376),"",OFFSET('Smelter Reference List'!$D$4,$S1376-4,0)&amp;"")</f>
        <v/>
      </c>
      <c r="F1376" s="161" t="str">
        <f ca="1">IF(ISERROR($S1376),"",OFFSET('Smelter Reference List'!$E$4,$S1376-4,0))</f>
        <v/>
      </c>
      <c r="G1376" s="161" t="str">
        <f ca="1">IF(C1376=$U$4,"Enter smelter details", IF(ISERROR($S1376),"",OFFSET('Smelter Reference List'!$F$4,$S1376-4,0)))</f>
        <v/>
      </c>
      <c r="H1376" s="247" t="str">
        <f ca="1">IF(ISERROR($S1376),"",OFFSET('Smelter Reference List'!$G$4,$S1376-4,0))</f>
        <v/>
      </c>
      <c r="I1376" s="248" t="str">
        <f ca="1">IF(ISERROR($S1376),"",OFFSET('Smelter Reference List'!$H$4,$S1376-4,0))</f>
        <v/>
      </c>
      <c r="J1376" s="248" t="str">
        <f ca="1">IF(ISERROR($S1376),"",OFFSET('Smelter Reference List'!$I$4,$S1376-4,0))</f>
        <v/>
      </c>
      <c r="K1376" s="245"/>
      <c r="L1376" s="245"/>
      <c r="M1376" s="245"/>
      <c r="N1376" s="245"/>
      <c r="O1376" s="245"/>
      <c r="P1376" s="245"/>
      <c r="Q1376" s="246"/>
      <c r="R1376" s="233"/>
      <c r="S1376" s="234" t="e">
        <f>IF(C1376="",NA(),MATCH($B1376&amp;$C1376,'Smelter Reference List'!$J:$J,0))</f>
        <v>#N/A</v>
      </c>
      <c r="T1376" s="235"/>
      <c r="U1376" s="235">
        <f t="shared" ca="1" si="42"/>
        <v>0</v>
      </c>
      <c r="V1376" s="235"/>
      <c r="W1376" s="235"/>
      <c r="Y1376" s="228" t="str">
        <f t="shared" si="43"/>
        <v/>
      </c>
    </row>
    <row r="1377" spans="1:25" s="228" customFormat="1" ht="20.399999999999999">
      <c r="A1377" s="257"/>
      <c r="B1377" s="232" t="str">
        <f>IF(LEN(A1377)=0,"",INDEX('Smelter Reference List'!$A:$A,MATCH($A1377,'Smelter Reference List'!$E:$E,0)))</f>
        <v/>
      </c>
      <c r="C1377" s="297" t="str">
        <f>IF(LEN(A1377)=0,"",INDEX('Smelter Reference List'!$C:$C,MATCH($A1377,'Smelter Reference List'!$E:$E,0)))</f>
        <v/>
      </c>
      <c r="D1377" s="161" t="str">
        <f ca="1">IF(ISERROR($S1377),"",OFFSET('Smelter Reference List'!$C$4,$S1377-4,0)&amp;"")</f>
        <v/>
      </c>
      <c r="E1377" s="161" t="str">
        <f ca="1">IF(ISERROR($S1377),"",OFFSET('Smelter Reference List'!$D$4,$S1377-4,0)&amp;"")</f>
        <v/>
      </c>
      <c r="F1377" s="161" t="str">
        <f ca="1">IF(ISERROR($S1377),"",OFFSET('Smelter Reference List'!$E$4,$S1377-4,0))</f>
        <v/>
      </c>
      <c r="G1377" s="161" t="str">
        <f ca="1">IF(C1377=$U$4,"Enter smelter details", IF(ISERROR($S1377),"",OFFSET('Smelter Reference List'!$F$4,$S1377-4,0)))</f>
        <v/>
      </c>
      <c r="H1377" s="247" t="str">
        <f ca="1">IF(ISERROR($S1377),"",OFFSET('Smelter Reference List'!$G$4,$S1377-4,0))</f>
        <v/>
      </c>
      <c r="I1377" s="248" t="str">
        <f ca="1">IF(ISERROR($S1377),"",OFFSET('Smelter Reference List'!$H$4,$S1377-4,0))</f>
        <v/>
      </c>
      <c r="J1377" s="248" t="str">
        <f ca="1">IF(ISERROR($S1377),"",OFFSET('Smelter Reference List'!$I$4,$S1377-4,0))</f>
        <v/>
      </c>
      <c r="K1377" s="245"/>
      <c r="L1377" s="245"/>
      <c r="M1377" s="245"/>
      <c r="N1377" s="245"/>
      <c r="O1377" s="245"/>
      <c r="P1377" s="245"/>
      <c r="Q1377" s="246"/>
      <c r="R1377" s="233"/>
      <c r="S1377" s="234" t="e">
        <f>IF(C1377="",NA(),MATCH($B1377&amp;$C1377,'Smelter Reference List'!$J:$J,0))</f>
        <v>#N/A</v>
      </c>
      <c r="T1377" s="235"/>
      <c r="U1377" s="235">
        <f t="shared" ca="1" si="42"/>
        <v>0</v>
      </c>
      <c r="V1377" s="235"/>
      <c r="W1377" s="235"/>
      <c r="Y1377" s="228" t="str">
        <f t="shared" si="43"/>
        <v/>
      </c>
    </row>
    <row r="1378" spans="1:25" s="228" customFormat="1" ht="20.399999999999999">
      <c r="A1378" s="257"/>
      <c r="B1378" s="232" t="str">
        <f>IF(LEN(A1378)=0,"",INDEX('Smelter Reference List'!$A:$A,MATCH($A1378,'Smelter Reference List'!$E:$E,0)))</f>
        <v/>
      </c>
      <c r="C1378" s="297" t="str">
        <f>IF(LEN(A1378)=0,"",INDEX('Smelter Reference List'!$C:$C,MATCH($A1378,'Smelter Reference List'!$E:$E,0)))</f>
        <v/>
      </c>
      <c r="D1378" s="161" t="str">
        <f ca="1">IF(ISERROR($S1378),"",OFFSET('Smelter Reference List'!$C$4,$S1378-4,0)&amp;"")</f>
        <v/>
      </c>
      <c r="E1378" s="161" t="str">
        <f ca="1">IF(ISERROR($S1378),"",OFFSET('Smelter Reference List'!$D$4,$S1378-4,0)&amp;"")</f>
        <v/>
      </c>
      <c r="F1378" s="161" t="str">
        <f ca="1">IF(ISERROR($S1378),"",OFFSET('Smelter Reference List'!$E$4,$S1378-4,0))</f>
        <v/>
      </c>
      <c r="G1378" s="161" t="str">
        <f ca="1">IF(C1378=$U$4,"Enter smelter details", IF(ISERROR($S1378),"",OFFSET('Smelter Reference List'!$F$4,$S1378-4,0)))</f>
        <v/>
      </c>
      <c r="H1378" s="247" t="str">
        <f ca="1">IF(ISERROR($S1378),"",OFFSET('Smelter Reference List'!$G$4,$S1378-4,0))</f>
        <v/>
      </c>
      <c r="I1378" s="248" t="str">
        <f ca="1">IF(ISERROR($S1378),"",OFFSET('Smelter Reference List'!$H$4,$S1378-4,0))</f>
        <v/>
      </c>
      <c r="J1378" s="248" t="str">
        <f ca="1">IF(ISERROR($S1378),"",OFFSET('Smelter Reference List'!$I$4,$S1378-4,0))</f>
        <v/>
      </c>
      <c r="K1378" s="245"/>
      <c r="L1378" s="245"/>
      <c r="M1378" s="245"/>
      <c r="N1378" s="245"/>
      <c r="O1378" s="245"/>
      <c r="P1378" s="245"/>
      <c r="Q1378" s="246"/>
      <c r="R1378" s="233"/>
      <c r="S1378" s="234" t="e">
        <f>IF(C1378="",NA(),MATCH($B1378&amp;$C1378,'Smelter Reference List'!$J:$J,0))</f>
        <v>#N/A</v>
      </c>
      <c r="T1378" s="235"/>
      <c r="U1378" s="235">
        <f t="shared" ca="1" si="42"/>
        <v>0</v>
      </c>
      <c r="V1378" s="235"/>
      <c r="W1378" s="235"/>
      <c r="Y1378" s="228" t="str">
        <f t="shared" si="43"/>
        <v/>
      </c>
    </row>
    <row r="1379" spans="1:25" s="228" customFormat="1" ht="20.399999999999999">
      <c r="A1379" s="257"/>
      <c r="B1379" s="232" t="str">
        <f>IF(LEN(A1379)=0,"",INDEX('Smelter Reference List'!$A:$A,MATCH($A1379,'Smelter Reference List'!$E:$E,0)))</f>
        <v/>
      </c>
      <c r="C1379" s="297" t="str">
        <f>IF(LEN(A1379)=0,"",INDEX('Smelter Reference List'!$C:$C,MATCH($A1379,'Smelter Reference List'!$E:$E,0)))</f>
        <v/>
      </c>
      <c r="D1379" s="161" t="str">
        <f ca="1">IF(ISERROR($S1379),"",OFFSET('Smelter Reference List'!$C$4,$S1379-4,0)&amp;"")</f>
        <v/>
      </c>
      <c r="E1379" s="161" t="str">
        <f ca="1">IF(ISERROR($S1379),"",OFFSET('Smelter Reference List'!$D$4,$S1379-4,0)&amp;"")</f>
        <v/>
      </c>
      <c r="F1379" s="161" t="str">
        <f ca="1">IF(ISERROR($S1379),"",OFFSET('Smelter Reference List'!$E$4,$S1379-4,0))</f>
        <v/>
      </c>
      <c r="G1379" s="161" t="str">
        <f ca="1">IF(C1379=$U$4,"Enter smelter details", IF(ISERROR($S1379),"",OFFSET('Smelter Reference List'!$F$4,$S1379-4,0)))</f>
        <v/>
      </c>
      <c r="H1379" s="247" t="str">
        <f ca="1">IF(ISERROR($S1379),"",OFFSET('Smelter Reference List'!$G$4,$S1379-4,0))</f>
        <v/>
      </c>
      <c r="I1379" s="248" t="str">
        <f ca="1">IF(ISERROR($S1379),"",OFFSET('Smelter Reference List'!$H$4,$S1379-4,0))</f>
        <v/>
      </c>
      <c r="J1379" s="248" t="str">
        <f ca="1">IF(ISERROR($S1379),"",OFFSET('Smelter Reference List'!$I$4,$S1379-4,0))</f>
        <v/>
      </c>
      <c r="K1379" s="245"/>
      <c r="L1379" s="245"/>
      <c r="M1379" s="245"/>
      <c r="N1379" s="245"/>
      <c r="O1379" s="245"/>
      <c r="P1379" s="245"/>
      <c r="Q1379" s="246"/>
      <c r="R1379" s="233"/>
      <c r="S1379" s="234" t="e">
        <f>IF(C1379="",NA(),MATCH($B1379&amp;$C1379,'Smelter Reference List'!$J:$J,0))</f>
        <v>#N/A</v>
      </c>
      <c r="T1379" s="235"/>
      <c r="U1379" s="235">
        <f t="shared" ca="1" si="42"/>
        <v>0</v>
      </c>
      <c r="V1379" s="235"/>
      <c r="W1379" s="235"/>
      <c r="Y1379" s="228" t="str">
        <f t="shared" si="43"/>
        <v/>
      </c>
    </row>
    <row r="1380" spans="1:25" s="228" customFormat="1" ht="20.399999999999999">
      <c r="A1380" s="257"/>
      <c r="B1380" s="232" t="str">
        <f>IF(LEN(A1380)=0,"",INDEX('Smelter Reference List'!$A:$A,MATCH($A1380,'Smelter Reference List'!$E:$E,0)))</f>
        <v/>
      </c>
      <c r="C1380" s="297" t="str">
        <f>IF(LEN(A1380)=0,"",INDEX('Smelter Reference List'!$C:$C,MATCH($A1380,'Smelter Reference List'!$E:$E,0)))</f>
        <v/>
      </c>
      <c r="D1380" s="161" t="str">
        <f ca="1">IF(ISERROR($S1380),"",OFFSET('Smelter Reference List'!$C$4,$S1380-4,0)&amp;"")</f>
        <v/>
      </c>
      <c r="E1380" s="161" t="str">
        <f ca="1">IF(ISERROR($S1380),"",OFFSET('Smelter Reference List'!$D$4,$S1380-4,0)&amp;"")</f>
        <v/>
      </c>
      <c r="F1380" s="161" t="str">
        <f ca="1">IF(ISERROR($S1380),"",OFFSET('Smelter Reference List'!$E$4,$S1380-4,0))</f>
        <v/>
      </c>
      <c r="G1380" s="161" t="str">
        <f ca="1">IF(C1380=$U$4,"Enter smelter details", IF(ISERROR($S1380),"",OFFSET('Smelter Reference List'!$F$4,$S1380-4,0)))</f>
        <v/>
      </c>
      <c r="H1380" s="247" t="str">
        <f ca="1">IF(ISERROR($S1380),"",OFFSET('Smelter Reference List'!$G$4,$S1380-4,0))</f>
        <v/>
      </c>
      <c r="I1380" s="248" t="str">
        <f ca="1">IF(ISERROR($S1380),"",OFFSET('Smelter Reference List'!$H$4,$S1380-4,0))</f>
        <v/>
      </c>
      <c r="J1380" s="248" t="str">
        <f ca="1">IF(ISERROR($S1380),"",OFFSET('Smelter Reference List'!$I$4,$S1380-4,0))</f>
        <v/>
      </c>
      <c r="K1380" s="245"/>
      <c r="L1380" s="245"/>
      <c r="M1380" s="245"/>
      <c r="N1380" s="245"/>
      <c r="O1380" s="245"/>
      <c r="P1380" s="245"/>
      <c r="Q1380" s="246"/>
      <c r="R1380" s="233"/>
      <c r="S1380" s="234" t="e">
        <f>IF(C1380="",NA(),MATCH($B1380&amp;$C1380,'Smelter Reference List'!$J:$J,0))</f>
        <v>#N/A</v>
      </c>
      <c r="T1380" s="235"/>
      <c r="U1380" s="235">
        <f t="shared" ca="1" si="42"/>
        <v>0</v>
      </c>
      <c r="V1380" s="235"/>
      <c r="W1380" s="235"/>
      <c r="Y1380" s="228" t="str">
        <f t="shared" si="43"/>
        <v/>
      </c>
    </row>
    <row r="1381" spans="1:25" s="228" customFormat="1" ht="20.399999999999999">
      <c r="A1381" s="257"/>
      <c r="B1381" s="232" t="str">
        <f>IF(LEN(A1381)=0,"",INDEX('Smelter Reference List'!$A:$A,MATCH($A1381,'Smelter Reference List'!$E:$E,0)))</f>
        <v/>
      </c>
      <c r="C1381" s="297" t="str">
        <f>IF(LEN(A1381)=0,"",INDEX('Smelter Reference List'!$C:$C,MATCH($A1381,'Smelter Reference List'!$E:$E,0)))</f>
        <v/>
      </c>
      <c r="D1381" s="161" t="str">
        <f ca="1">IF(ISERROR($S1381),"",OFFSET('Smelter Reference List'!$C$4,$S1381-4,0)&amp;"")</f>
        <v/>
      </c>
      <c r="E1381" s="161" t="str">
        <f ca="1">IF(ISERROR($S1381),"",OFFSET('Smelter Reference List'!$D$4,$S1381-4,0)&amp;"")</f>
        <v/>
      </c>
      <c r="F1381" s="161" t="str">
        <f ca="1">IF(ISERROR($S1381),"",OFFSET('Smelter Reference List'!$E$4,$S1381-4,0))</f>
        <v/>
      </c>
      <c r="G1381" s="161" t="str">
        <f ca="1">IF(C1381=$U$4,"Enter smelter details", IF(ISERROR($S1381),"",OFFSET('Smelter Reference List'!$F$4,$S1381-4,0)))</f>
        <v/>
      </c>
      <c r="H1381" s="247" t="str">
        <f ca="1">IF(ISERROR($S1381),"",OFFSET('Smelter Reference List'!$G$4,$S1381-4,0))</f>
        <v/>
      </c>
      <c r="I1381" s="248" t="str">
        <f ca="1">IF(ISERROR($S1381),"",OFFSET('Smelter Reference List'!$H$4,$S1381-4,0))</f>
        <v/>
      </c>
      <c r="J1381" s="248" t="str">
        <f ca="1">IF(ISERROR($S1381),"",OFFSET('Smelter Reference List'!$I$4,$S1381-4,0))</f>
        <v/>
      </c>
      <c r="K1381" s="245"/>
      <c r="L1381" s="245"/>
      <c r="M1381" s="245"/>
      <c r="N1381" s="245"/>
      <c r="O1381" s="245"/>
      <c r="P1381" s="245"/>
      <c r="Q1381" s="246"/>
      <c r="R1381" s="233"/>
      <c r="S1381" s="234" t="e">
        <f>IF(C1381="",NA(),MATCH($B1381&amp;$C1381,'Smelter Reference List'!$J:$J,0))</f>
        <v>#N/A</v>
      </c>
      <c r="T1381" s="235"/>
      <c r="U1381" s="235">
        <f t="shared" ca="1" si="42"/>
        <v>0</v>
      </c>
      <c r="V1381" s="235"/>
      <c r="W1381" s="235"/>
      <c r="Y1381" s="228" t="str">
        <f t="shared" si="43"/>
        <v/>
      </c>
    </row>
    <row r="1382" spans="1:25" s="228" customFormat="1" ht="20.399999999999999">
      <c r="A1382" s="257"/>
      <c r="B1382" s="232" t="str">
        <f>IF(LEN(A1382)=0,"",INDEX('Smelter Reference List'!$A:$A,MATCH($A1382,'Smelter Reference List'!$E:$E,0)))</f>
        <v/>
      </c>
      <c r="C1382" s="297" t="str">
        <f>IF(LEN(A1382)=0,"",INDEX('Smelter Reference List'!$C:$C,MATCH($A1382,'Smelter Reference List'!$E:$E,0)))</f>
        <v/>
      </c>
      <c r="D1382" s="161" t="str">
        <f ca="1">IF(ISERROR($S1382),"",OFFSET('Smelter Reference List'!$C$4,$S1382-4,0)&amp;"")</f>
        <v/>
      </c>
      <c r="E1382" s="161" t="str">
        <f ca="1">IF(ISERROR($S1382),"",OFFSET('Smelter Reference List'!$D$4,$S1382-4,0)&amp;"")</f>
        <v/>
      </c>
      <c r="F1382" s="161" t="str">
        <f ca="1">IF(ISERROR($S1382),"",OFFSET('Smelter Reference List'!$E$4,$S1382-4,0))</f>
        <v/>
      </c>
      <c r="G1382" s="161" t="str">
        <f ca="1">IF(C1382=$U$4,"Enter smelter details", IF(ISERROR($S1382),"",OFFSET('Smelter Reference List'!$F$4,$S1382-4,0)))</f>
        <v/>
      </c>
      <c r="H1382" s="247" t="str">
        <f ca="1">IF(ISERROR($S1382),"",OFFSET('Smelter Reference List'!$G$4,$S1382-4,0))</f>
        <v/>
      </c>
      <c r="I1382" s="248" t="str">
        <f ca="1">IF(ISERROR($S1382),"",OFFSET('Smelter Reference List'!$H$4,$S1382-4,0))</f>
        <v/>
      </c>
      <c r="J1382" s="248" t="str">
        <f ca="1">IF(ISERROR($S1382),"",OFFSET('Smelter Reference List'!$I$4,$S1382-4,0))</f>
        <v/>
      </c>
      <c r="K1382" s="245"/>
      <c r="L1382" s="245"/>
      <c r="M1382" s="245"/>
      <c r="N1382" s="245"/>
      <c r="O1382" s="245"/>
      <c r="P1382" s="245"/>
      <c r="Q1382" s="246"/>
      <c r="R1382" s="233"/>
      <c r="S1382" s="234" t="e">
        <f>IF(C1382="",NA(),MATCH($B1382&amp;$C1382,'Smelter Reference List'!$J:$J,0))</f>
        <v>#N/A</v>
      </c>
      <c r="T1382" s="235"/>
      <c r="U1382" s="235">
        <f t="shared" ca="1" si="42"/>
        <v>0</v>
      </c>
      <c r="V1382" s="235"/>
      <c r="W1382" s="235"/>
      <c r="Y1382" s="228" t="str">
        <f t="shared" si="43"/>
        <v/>
      </c>
    </row>
    <row r="1383" spans="1:25" s="228" customFormat="1" ht="20.399999999999999">
      <c r="A1383" s="257"/>
      <c r="B1383" s="232" t="str">
        <f>IF(LEN(A1383)=0,"",INDEX('Smelter Reference List'!$A:$A,MATCH($A1383,'Smelter Reference List'!$E:$E,0)))</f>
        <v/>
      </c>
      <c r="C1383" s="297" t="str">
        <f>IF(LEN(A1383)=0,"",INDEX('Smelter Reference List'!$C:$C,MATCH($A1383,'Smelter Reference List'!$E:$E,0)))</f>
        <v/>
      </c>
      <c r="D1383" s="161" t="str">
        <f ca="1">IF(ISERROR($S1383),"",OFFSET('Smelter Reference List'!$C$4,$S1383-4,0)&amp;"")</f>
        <v/>
      </c>
      <c r="E1383" s="161" t="str">
        <f ca="1">IF(ISERROR($S1383),"",OFFSET('Smelter Reference List'!$D$4,$S1383-4,0)&amp;"")</f>
        <v/>
      </c>
      <c r="F1383" s="161" t="str">
        <f ca="1">IF(ISERROR($S1383),"",OFFSET('Smelter Reference List'!$E$4,$S1383-4,0))</f>
        <v/>
      </c>
      <c r="G1383" s="161" t="str">
        <f ca="1">IF(C1383=$U$4,"Enter smelter details", IF(ISERROR($S1383),"",OFFSET('Smelter Reference List'!$F$4,$S1383-4,0)))</f>
        <v/>
      </c>
      <c r="H1383" s="247" t="str">
        <f ca="1">IF(ISERROR($S1383),"",OFFSET('Smelter Reference List'!$G$4,$S1383-4,0))</f>
        <v/>
      </c>
      <c r="I1383" s="248" t="str">
        <f ca="1">IF(ISERROR($S1383),"",OFFSET('Smelter Reference List'!$H$4,$S1383-4,0))</f>
        <v/>
      </c>
      <c r="J1383" s="248" t="str">
        <f ca="1">IF(ISERROR($S1383),"",OFFSET('Smelter Reference List'!$I$4,$S1383-4,0))</f>
        <v/>
      </c>
      <c r="K1383" s="245"/>
      <c r="L1383" s="245"/>
      <c r="M1383" s="245"/>
      <c r="N1383" s="245"/>
      <c r="O1383" s="245"/>
      <c r="P1383" s="245"/>
      <c r="Q1383" s="246"/>
      <c r="R1383" s="233"/>
      <c r="S1383" s="234" t="e">
        <f>IF(C1383="",NA(),MATCH($B1383&amp;$C1383,'Smelter Reference List'!$J:$J,0))</f>
        <v>#N/A</v>
      </c>
      <c r="T1383" s="235"/>
      <c r="U1383" s="235">
        <f t="shared" ca="1" si="42"/>
        <v>0</v>
      </c>
      <c r="V1383" s="235"/>
      <c r="W1383" s="235"/>
      <c r="Y1383" s="228" t="str">
        <f t="shared" si="43"/>
        <v/>
      </c>
    </row>
    <row r="1384" spans="1:25" s="228" customFormat="1" ht="20.399999999999999">
      <c r="A1384" s="257"/>
      <c r="B1384" s="232" t="str">
        <f>IF(LEN(A1384)=0,"",INDEX('Smelter Reference List'!$A:$A,MATCH($A1384,'Smelter Reference List'!$E:$E,0)))</f>
        <v/>
      </c>
      <c r="C1384" s="297" t="str">
        <f>IF(LEN(A1384)=0,"",INDEX('Smelter Reference List'!$C:$C,MATCH($A1384,'Smelter Reference List'!$E:$E,0)))</f>
        <v/>
      </c>
      <c r="D1384" s="161" t="str">
        <f ca="1">IF(ISERROR($S1384),"",OFFSET('Smelter Reference List'!$C$4,$S1384-4,0)&amp;"")</f>
        <v/>
      </c>
      <c r="E1384" s="161" t="str">
        <f ca="1">IF(ISERROR($S1384),"",OFFSET('Smelter Reference List'!$D$4,$S1384-4,0)&amp;"")</f>
        <v/>
      </c>
      <c r="F1384" s="161" t="str">
        <f ca="1">IF(ISERROR($S1384),"",OFFSET('Smelter Reference List'!$E$4,$S1384-4,0))</f>
        <v/>
      </c>
      <c r="G1384" s="161" t="str">
        <f ca="1">IF(C1384=$U$4,"Enter smelter details", IF(ISERROR($S1384),"",OFFSET('Smelter Reference List'!$F$4,$S1384-4,0)))</f>
        <v/>
      </c>
      <c r="H1384" s="247" t="str">
        <f ca="1">IF(ISERROR($S1384),"",OFFSET('Smelter Reference List'!$G$4,$S1384-4,0))</f>
        <v/>
      </c>
      <c r="I1384" s="248" t="str">
        <f ca="1">IF(ISERROR($S1384),"",OFFSET('Smelter Reference List'!$H$4,$S1384-4,0))</f>
        <v/>
      </c>
      <c r="J1384" s="248" t="str">
        <f ca="1">IF(ISERROR($S1384),"",OFFSET('Smelter Reference List'!$I$4,$S1384-4,0))</f>
        <v/>
      </c>
      <c r="K1384" s="245"/>
      <c r="L1384" s="245"/>
      <c r="M1384" s="245"/>
      <c r="N1384" s="245"/>
      <c r="O1384" s="245"/>
      <c r="P1384" s="245"/>
      <c r="Q1384" s="246"/>
      <c r="R1384" s="233"/>
      <c r="S1384" s="234" t="e">
        <f>IF(C1384="",NA(),MATCH($B1384&amp;$C1384,'Smelter Reference List'!$J:$J,0))</f>
        <v>#N/A</v>
      </c>
      <c r="T1384" s="235"/>
      <c r="U1384" s="235">
        <f t="shared" ca="1" si="42"/>
        <v>0</v>
      </c>
      <c r="V1384" s="235"/>
      <c r="W1384" s="235"/>
      <c r="Y1384" s="228" t="str">
        <f t="shared" si="43"/>
        <v/>
      </c>
    </row>
    <row r="1385" spans="1:25" s="228" customFormat="1" ht="20.399999999999999">
      <c r="A1385" s="257"/>
      <c r="B1385" s="232" t="str">
        <f>IF(LEN(A1385)=0,"",INDEX('Smelter Reference List'!$A:$A,MATCH($A1385,'Smelter Reference List'!$E:$E,0)))</f>
        <v/>
      </c>
      <c r="C1385" s="297" t="str">
        <f>IF(LEN(A1385)=0,"",INDEX('Smelter Reference List'!$C:$C,MATCH($A1385,'Smelter Reference List'!$E:$E,0)))</f>
        <v/>
      </c>
      <c r="D1385" s="161" t="str">
        <f ca="1">IF(ISERROR($S1385),"",OFFSET('Smelter Reference List'!$C$4,$S1385-4,0)&amp;"")</f>
        <v/>
      </c>
      <c r="E1385" s="161" t="str">
        <f ca="1">IF(ISERROR($S1385),"",OFFSET('Smelter Reference List'!$D$4,$S1385-4,0)&amp;"")</f>
        <v/>
      </c>
      <c r="F1385" s="161" t="str">
        <f ca="1">IF(ISERROR($S1385),"",OFFSET('Smelter Reference List'!$E$4,$S1385-4,0))</f>
        <v/>
      </c>
      <c r="G1385" s="161" t="str">
        <f ca="1">IF(C1385=$U$4,"Enter smelter details", IF(ISERROR($S1385),"",OFFSET('Smelter Reference List'!$F$4,$S1385-4,0)))</f>
        <v/>
      </c>
      <c r="H1385" s="247" t="str">
        <f ca="1">IF(ISERROR($S1385),"",OFFSET('Smelter Reference List'!$G$4,$S1385-4,0))</f>
        <v/>
      </c>
      <c r="I1385" s="248" t="str">
        <f ca="1">IF(ISERROR($S1385),"",OFFSET('Smelter Reference List'!$H$4,$S1385-4,0))</f>
        <v/>
      </c>
      <c r="J1385" s="248" t="str">
        <f ca="1">IF(ISERROR($S1385),"",OFFSET('Smelter Reference List'!$I$4,$S1385-4,0))</f>
        <v/>
      </c>
      <c r="K1385" s="245"/>
      <c r="L1385" s="245"/>
      <c r="M1385" s="245"/>
      <c r="N1385" s="245"/>
      <c r="O1385" s="245"/>
      <c r="P1385" s="245"/>
      <c r="Q1385" s="246"/>
      <c r="R1385" s="233"/>
      <c r="S1385" s="234" t="e">
        <f>IF(C1385="",NA(),MATCH($B1385&amp;$C1385,'Smelter Reference List'!$J:$J,0))</f>
        <v>#N/A</v>
      </c>
      <c r="T1385" s="235"/>
      <c r="U1385" s="235">
        <f t="shared" ca="1" si="42"/>
        <v>0</v>
      </c>
      <c r="V1385" s="235"/>
      <c r="W1385" s="235"/>
      <c r="Y1385" s="228" t="str">
        <f t="shared" si="43"/>
        <v/>
      </c>
    </row>
    <row r="1386" spans="1:25" s="228" customFormat="1" ht="20.399999999999999">
      <c r="A1386" s="257"/>
      <c r="B1386" s="232" t="str">
        <f>IF(LEN(A1386)=0,"",INDEX('Smelter Reference List'!$A:$A,MATCH($A1386,'Smelter Reference List'!$E:$E,0)))</f>
        <v/>
      </c>
      <c r="C1386" s="297" t="str">
        <f>IF(LEN(A1386)=0,"",INDEX('Smelter Reference List'!$C:$C,MATCH($A1386,'Smelter Reference List'!$E:$E,0)))</f>
        <v/>
      </c>
      <c r="D1386" s="161" t="str">
        <f ca="1">IF(ISERROR($S1386),"",OFFSET('Smelter Reference List'!$C$4,$S1386-4,0)&amp;"")</f>
        <v/>
      </c>
      <c r="E1386" s="161" t="str">
        <f ca="1">IF(ISERROR($S1386),"",OFFSET('Smelter Reference List'!$D$4,$S1386-4,0)&amp;"")</f>
        <v/>
      </c>
      <c r="F1386" s="161" t="str">
        <f ca="1">IF(ISERROR($S1386),"",OFFSET('Smelter Reference List'!$E$4,$S1386-4,0))</f>
        <v/>
      </c>
      <c r="G1386" s="161" t="str">
        <f ca="1">IF(C1386=$U$4,"Enter smelter details", IF(ISERROR($S1386),"",OFFSET('Smelter Reference List'!$F$4,$S1386-4,0)))</f>
        <v/>
      </c>
      <c r="H1386" s="247" t="str">
        <f ca="1">IF(ISERROR($S1386),"",OFFSET('Smelter Reference List'!$G$4,$S1386-4,0))</f>
        <v/>
      </c>
      <c r="I1386" s="248" t="str">
        <f ca="1">IF(ISERROR($S1386),"",OFFSET('Smelter Reference List'!$H$4,$S1386-4,0))</f>
        <v/>
      </c>
      <c r="J1386" s="248" t="str">
        <f ca="1">IF(ISERROR($S1386),"",OFFSET('Smelter Reference List'!$I$4,$S1386-4,0))</f>
        <v/>
      </c>
      <c r="K1386" s="245"/>
      <c r="L1386" s="245"/>
      <c r="M1386" s="245"/>
      <c r="N1386" s="245"/>
      <c r="O1386" s="245"/>
      <c r="P1386" s="245"/>
      <c r="Q1386" s="246"/>
      <c r="R1386" s="233"/>
      <c r="S1386" s="234" t="e">
        <f>IF(C1386="",NA(),MATCH($B1386&amp;$C1386,'Smelter Reference List'!$J:$J,0))</f>
        <v>#N/A</v>
      </c>
      <c r="T1386" s="235"/>
      <c r="U1386" s="235">
        <f t="shared" ca="1" si="42"/>
        <v>0</v>
      </c>
      <c r="V1386" s="235"/>
      <c r="W1386" s="235"/>
      <c r="Y1386" s="228" t="str">
        <f t="shared" si="43"/>
        <v/>
      </c>
    </row>
    <row r="1387" spans="1:25" s="228" customFormat="1" ht="20.399999999999999">
      <c r="A1387" s="257"/>
      <c r="B1387" s="232" t="str">
        <f>IF(LEN(A1387)=0,"",INDEX('Smelter Reference List'!$A:$A,MATCH($A1387,'Smelter Reference List'!$E:$E,0)))</f>
        <v/>
      </c>
      <c r="C1387" s="297" t="str">
        <f>IF(LEN(A1387)=0,"",INDEX('Smelter Reference List'!$C:$C,MATCH($A1387,'Smelter Reference List'!$E:$E,0)))</f>
        <v/>
      </c>
      <c r="D1387" s="161" t="str">
        <f ca="1">IF(ISERROR($S1387),"",OFFSET('Smelter Reference List'!$C$4,$S1387-4,0)&amp;"")</f>
        <v/>
      </c>
      <c r="E1387" s="161" t="str">
        <f ca="1">IF(ISERROR($S1387),"",OFFSET('Smelter Reference List'!$D$4,$S1387-4,0)&amp;"")</f>
        <v/>
      </c>
      <c r="F1387" s="161" t="str">
        <f ca="1">IF(ISERROR($S1387),"",OFFSET('Smelter Reference List'!$E$4,$S1387-4,0))</f>
        <v/>
      </c>
      <c r="G1387" s="161" t="str">
        <f ca="1">IF(C1387=$U$4,"Enter smelter details", IF(ISERROR($S1387),"",OFFSET('Smelter Reference List'!$F$4,$S1387-4,0)))</f>
        <v/>
      </c>
      <c r="H1387" s="247" t="str">
        <f ca="1">IF(ISERROR($S1387),"",OFFSET('Smelter Reference List'!$G$4,$S1387-4,0))</f>
        <v/>
      </c>
      <c r="I1387" s="248" t="str">
        <f ca="1">IF(ISERROR($S1387),"",OFFSET('Smelter Reference List'!$H$4,$S1387-4,0))</f>
        <v/>
      </c>
      <c r="J1387" s="248" t="str">
        <f ca="1">IF(ISERROR($S1387),"",OFFSET('Smelter Reference List'!$I$4,$S1387-4,0))</f>
        <v/>
      </c>
      <c r="K1387" s="245"/>
      <c r="L1387" s="245"/>
      <c r="M1387" s="245"/>
      <c r="N1387" s="245"/>
      <c r="O1387" s="245"/>
      <c r="P1387" s="245"/>
      <c r="Q1387" s="246"/>
      <c r="R1387" s="233"/>
      <c r="S1387" s="234" t="e">
        <f>IF(C1387="",NA(),MATCH($B1387&amp;$C1387,'Smelter Reference List'!$J:$J,0))</f>
        <v>#N/A</v>
      </c>
      <c r="T1387" s="235"/>
      <c r="U1387" s="235">
        <f t="shared" ca="1" si="42"/>
        <v>0</v>
      </c>
      <c r="V1387" s="235"/>
      <c r="W1387" s="235"/>
      <c r="Y1387" s="228" t="str">
        <f t="shared" si="43"/>
        <v/>
      </c>
    </row>
    <row r="1388" spans="1:25" s="228" customFormat="1" ht="20.399999999999999">
      <c r="A1388" s="257"/>
      <c r="B1388" s="232" t="str">
        <f>IF(LEN(A1388)=0,"",INDEX('Smelter Reference List'!$A:$A,MATCH($A1388,'Smelter Reference List'!$E:$E,0)))</f>
        <v/>
      </c>
      <c r="C1388" s="297" t="str">
        <f>IF(LEN(A1388)=0,"",INDEX('Smelter Reference List'!$C:$C,MATCH($A1388,'Smelter Reference List'!$E:$E,0)))</f>
        <v/>
      </c>
      <c r="D1388" s="161" t="str">
        <f ca="1">IF(ISERROR($S1388),"",OFFSET('Smelter Reference List'!$C$4,$S1388-4,0)&amp;"")</f>
        <v/>
      </c>
      <c r="E1388" s="161" t="str">
        <f ca="1">IF(ISERROR($S1388),"",OFFSET('Smelter Reference List'!$D$4,$S1388-4,0)&amp;"")</f>
        <v/>
      </c>
      <c r="F1388" s="161" t="str">
        <f ca="1">IF(ISERROR($S1388),"",OFFSET('Smelter Reference List'!$E$4,$S1388-4,0))</f>
        <v/>
      </c>
      <c r="G1388" s="161" t="str">
        <f ca="1">IF(C1388=$U$4,"Enter smelter details", IF(ISERROR($S1388),"",OFFSET('Smelter Reference List'!$F$4,$S1388-4,0)))</f>
        <v/>
      </c>
      <c r="H1388" s="247" t="str">
        <f ca="1">IF(ISERROR($S1388),"",OFFSET('Smelter Reference List'!$G$4,$S1388-4,0))</f>
        <v/>
      </c>
      <c r="I1388" s="248" t="str">
        <f ca="1">IF(ISERROR($S1388),"",OFFSET('Smelter Reference List'!$H$4,$S1388-4,0))</f>
        <v/>
      </c>
      <c r="J1388" s="248" t="str">
        <f ca="1">IF(ISERROR($S1388),"",OFFSET('Smelter Reference List'!$I$4,$S1388-4,0))</f>
        <v/>
      </c>
      <c r="K1388" s="245"/>
      <c r="L1388" s="245"/>
      <c r="M1388" s="245"/>
      <c r="N1388" s="245"/>
      <c r="O1388" s="245"/>
      <c r="P1388" s="245"/>
      <c r="Q1388" s="246"/>
      <c r="R1388" s="233"/>
      <c r="S1388" s="234" t="e">
        <f>IF(C1388="",NA(),MATCH($B1388&amp;$C1388,'Smelter Reference List'!$J:$J,0))</f>
        <v>#N/A</v>
      </c>
      <c r="T1388" s="235"/>
      <c r="U1388" s="235">
        <f t="shared" ca="1" si="42"/>
        <v>0</v>
      </c>
      <c r="V1388" s="235"/>
      <c r="W1388" s="235"/>
      <c r="Y1388" s="228" t="str">
        <f t="shared" si="43"/>
        <v/>
      </c>
    </row>
    <row r="1389" spans="1:25" s="228" customFormat="1" ht="20.399999999999999">
      <c r="A1389" s="257"/>
      <c r="B1389" s="232" t="str">
        <f>IF(LEN(A1389)=0,"",INDEX('Smelter Reference List'!$A:$A,MATCH($A1389,'Smelter Reference List'!$E:$E,0)))</f>
        <v/>
      </c>
      <c r="C1389" s="297" t="str">
        <f>IF(LEN(A1389)=0,"",INDEX('Smelter Reference List'!$C:$C,MATCH($A1389,'Smelter Reference List'!$E:$E,0)))</f>
        <v/>
      </c>
      <c r="D1389" s="161" t="str">
        <f ca="1">IF(ISERROR($S1389),"",OFFSET('Smelter Reference List'!$C$4,$S1389-4,0)&amp;"")</f>
        <v/>
      </c>
      <c r="E1389" s="161" t="str">
        <f ca="1">IF(ISERROR($S1389),"",OFFSET('Smelter Reference List'!$D$4,$S1389-4,0)&amp;"")</f>
        <v/>
      </c>
      <c r="F1389" s="161" t="str">
        <f ca="1">IF(ISERROR($S1389),"",OFFSET('Smelter Reference List'!$E$4,$S1389-4,0))</f>
        <v/>
      </c>
      <c r="G1389" s="161" t="str">
        <f ca="1">IF(C1389=$U$4,"Enter smelter details", IF(ISERROR($S1389),"",OFFSET('Smelter Reference List'!$F$4,$S1389-4,0)))</f>
        <v/>
      </c>
      <c r="H1389" s="247" t="str">
        <f ca="1">IF(ISERROR($S1389),"",OFFSET('Smelter Reference List'!$G$4,$S1389-4,0))</f>
        <v/>
      </c>
      <c r="I1389" s="248" t="str">
        <f ca="1">IF(ISERROR($S1389),"",OFFSET('Smelter Reference List'!$H$4,$S1389-4,0))</f>
        <v/>
      </c>
      <c r="J1389" s="248" t="str">
        <f ca="1">IF(ISERROR($S1389),"",OFFSET('Smelter Reference List'!$I$4,$S1389-4,0))</f>
        <v/>
      </c>
      <c r="K1389" s="245"/>
      <c r="L1389" s="245"/>
      <c r="M1389" s="245"/>
      <c r="N1389" s="245"/>
      <c r="O1389" s="245"/>
      <c r="P1389" s="245"/>
      <c r="Q1389" s="246"/>
      <c r="R1389" s="233"/>
      <c r="S1389" s="234" t="e">
        <f>IF(C1389="",NA(),MATCH($B1389&amp;$C1389,'Smelter Reference List'!$J:$J,0))</f>
        <v>#N/A</v>
      </c>
      <c r="T1389" s="235"/>
      <c r="U1389" s="235">
        <f t="shared" ca="1" si="42"/>
        <v>0</v>
      </c>
      <c r="V1389" s="235"/>
      <c r="W1389" s="235"/>
      <c r="Y1389" s="228" t="str">
        <f t="shared" si="43"/>
        <v/>
      </c>
    </row>
    <row r="1390" spans="1:25" s="228" customFormat="1" ht="20.399999999999999">
      <c r="A1390" s="257"/>
      <c r="B1390" s="232" t="str">
        <f>IF(LEN(A1390)=0,"",INDEX('Smelter Reference List'!$A:$A,MATCH($A1390,'Smelter Reference List'!$E:$E,0)))</f>
        <v/>
      </c>
      <c r="C1390" s="297" t="str">
        <f>IF(LEN(A1390)=0,"",INDEX('Smelter Reference List'!$C:$C,MATCH($A1390,'Smelter Reference List'!$E:$E,0)))</f>
        <v/>
      </c>
      <c r="D1390" s="161" t="str">
        <f ca="1">IF(ISERROR($S1390),"",OFFSET('Smelter Reference List'!$C$4,$S1390-4,0)&amp;"")</f>
        <v/>
      </c>
      <c r="E1390" s="161" t="str">
        <f ca="1">IF(ISERROR($S1390),"",OFFSET('Smelter Reference List'!$D$4,$S1390-4,0)&amp;"")</f>
        <v/>
      </c>
      <c r="F1390" s="161" t="str">
        <f ca="1">IF(ISERROR($S1390),"",OFFSET('Smelter Reference List'!$E$4,$S1390-4,0))</f>
        <v/>
      </c>
      <c r="G1390" s="161" t="str">
        <f ca="1">IF(C1390=$U$4,"Enter smelter details", IF(ISERROR($S1390),"",OFFSET('Smelter Reference List'!$F$4,$S1390-4,0)))</f>
        <v/>
      </c>
      <c r="H1390" s="247" t="str">
        <f ca="1">IF(ISERROR($S1390),"",OFFSET('Smelter Reference List'!$G$4,$S1390-4,0))</f>
        <v/>
      </c>
      <c r="I1390" s="248" t="str">
        <f ca="1">IF(ISERROR($S1390),"",OFFSET('Smelter Reference List'!$H$4,$S1390-4,0))</f>
        <v/>
      </c>
      <c r="J1390" s="248" t="str">
        <f ca="1">IF(ISERROR($S1390),"",OFFSET('Smelter Reference List'!$I$4,$S1390-4,0))</f>
        <v/>
      </c>
      <c r="K1390" s="245"/>
      <c r="L1390" s="245"/>
      <c r="M1390" s="245"/>
      <c r="N1390" s="245"/>
      <c r="O1390" s="245"/>
      <c r="P1390" s="245"/>
      <c r="Q1390" s="246"/>
      <c r="R1390" s="233"/>
      <c r="S1390" s="234" t="e">
        <f>IF(C1390="",NA(),MATCH($B1390&amp;$C1390,'Smelter Reference List'!$J:$J,0))</f>
        <v>#N/A</v>
      </c>
      <c r="T1390" s="235"/>
      <c r="U1390" s="235">
        <f t="shared" ca="1" si="42"/>
        <v>0</v>
      </c>
      <c r="V1390" s="235"/>
      <c r="W1390" s="235"/>
      <c r="Y1390" s="228" t="str">
        <f t="shared" si="43"/>
        <v/>
      </c>
    </row>
    <row r="1391" spans="1:25" s="228" customFormat="1" ht="20.399999999999999">
      <c r="A1391" s="257"/>
      <c r="B1391" s="232" t="str">
        <f>IF(LEN(A1391)=0,"",INDEX('Smelter Reference List'!$A:$A,MATCH($A1391,'Smelter Reference List'!$E:$E,0)))</f>
        <v/>
      </c>
      <c r="C1391" s="297" t="str">
        <f>IF(LEN(A1391)=0,"",INDEX('Smelter Reference List'!$C:$C,MATCH($A1391,'Smelter Reference List'!$E:$E,0)))</f>
        <v/>
      </c>
      <c r="D1391" s="161" t="str">
        <f ca="1">IF(ISERROR($S1391),"",OFFSET('Smelter Reference List'!$C$4,$S1391-4,0)&amp;"")</f>
        <v/>
      </c>
      <c r="E1391" s="161" t="str">
        <f ca="1">IF(ISERROR($S1391),"",OFFSET('Smelter Reference List'!$D$4,$S1391-4,0)&amp;"")</f>
        <v/>
      </c>
      <c r="F1391" s="161" t="str">
        <f ca="1">IF(ISERROR($S1391),"",OFFSET('Smelter Reference List'!$E$4,$S1391-4,0))</f>
        <v/>
      </c>
      <c r="G1391" s="161" t="str">
        <f ca="1">IF(C1391=$U$4,"Enter smelter details", IF(ISERROR($S1391),"",OFFSET('Smelter Reference List'!$F$4,$S1391-4,0)))</f>
        <v/>
      </c>
      <c r="H1391" s="247" t="str">
        <f ca="1">IF(ISERROR($S1391),"",OFFSET('Smelter Reference List'!$G$4,$S1391-4,0))</f>
        <v/>
      </c>
      <c r="I1391" s="248" t="str">
        <f ca="1">IF(ISERROR($S1391),"",OFFSET('Smelter Reference List'!$H$4,$S1391-4,0))</f>
        <v/>
      </c>
      <c r="J1391" s="248" t="str">
        <f ca="1">IF(ISERROR($S1391),"",OFFSET('Smelter Reference List'!$I$4,$S1391-4,0))</f>
        <v/>
      </c>
      <c r="K1391" s="245"/>
      <c r="L1391" s="245"/>
      <c r="M1391" s="245"/>
      <c r="N1391" s="245"/>
      <c r="O1391" s="245"/>
      <c r="P1391" s="245"/>
      <c r="Q1391" s="246"/>
      <c r="R1391" s="233"/>
      <c r="S1391" s="234" t="e">
        <f>IF(C1391="",NA(),MATCH($B1391&amp;$C1391,'Smelter Reference List'!$J:$J,0))</f>
        <v>#N/A</v>
      </c>
      <c r="T1391" s="235"/>
      <c r="U1391" s="235">
        <f t="shared" ca="1" si="42"/>
        <v>0</v>
      </c>
      <c r="V1391" s="235"/>
      <c r="W1391" s="235"/>
      <c r="Y1391" s="228" t="str">
        <f t="shared" si="43"/>
        <v/>
      </c>
    </row>
    <row r="1392" spans="1:25" s="228" customFormat="1" ht="20.399999999999999">
      <c r="A1392" s="257"/>
      <c r="B1392" s="232" t="str">
        <f>IF(LEN(A1392)=0,"",INDEX('Smelter Reference List'!$A:$A,MATCH($A1392,'Smelter Reference List'!$E:$E,0)))</f>
        <v/>
      </c>
      <c r="C1392" s="297" t="str">
        <f>IF(LEN(A1392)=0,"",INDEX('Smelter Reference List'!$C:$C,MATCH($A1392,'Smelter Reference List'!$E:$E,0)))</f>
        <v/>
      </c>
      <c r="D1392" s="161" t="str">
        <f ca="1">IF(ISERROR($S1392),"",OFFSET('Smelter Reference List'!$C$4,$S1392-4,0)&amp;"")</f>
        <v/>
      </c>
      <c r="E1392" s="161" t="str">
        <f ca="1">IF(ISERROR($S1392),"",OFFSET('Smelter Reference List'!$D$4,$S1392-4,0)&amp;"")</f>
        <v/>
      </c>
      <c r="F1392" s="161" t="str">
        <f ca="1">IF(ISERROR($S1392),"",OFFSET('Smelter Reference List'!$E$4,$S1392-4,0))</f>
        <v/>
      </c>
      <c r="G1392" s="161" t="str">
        <f ca="1">IF(C1392=$U$4,"Enter smelter details", IF(ISERROR($S1392),"",OFFSET('Smelter Reference List'!$F$4,$S1392-4,0)))</f>
        <v/>
      </c>
      <c r="H1392" s="247" t="str">
        <f ca="1">IF(ISERROR($S1392),"",OFFSET('Smelter Reference List'!$G$4,$S1392-4,0))</f>
        <v/>
      </c>
      <c r="I1392" s="248" t="str">
        <f ca="1">IF(ISERROR($S1392),"",OFFSET('Smelter Reference List'!$H$4,$S1392-4,0))</f>
        <v/>
      </c>
      <c r="J1392" s="248" t="str">
        <f ca="1">IF(ISERROR($S1392),"",OFFSET('Smelter Reference List'!$I$4,$S1392-4,0))</f>
        <v/>
      </c>
      <c r="K1392" s="245"/>
      <c r="L1392" s="245"/>
      <c r="M1392" s="245"/>
      <c r="N1392" s="245"/>
      <c r="O1392" s="245"/>
      <c r="P1392" s="245"/>
      <c r="Q1392" s="246"/>
      <c r="R1392" s="233"/>
      <c r="S1392" s="234" t="e">
        <f>IF(C1392="",NA(),MATCH($B1392&amp;$C1392,'Smelter Reference List'!$J:$J,0))</f>
        <v>#N/A</v>
      </c>
      <c r="T1392" s="235"/>
      <c r="U1392" s="235">
        <f t="shared" ca="1" si="42"/>
        <v>0</v>
      </c>
      <c r="V1392" s="235"/>
      <c r="W1392" s="235"/>
      <c r="Y1392" s="228" t="str">
        <f t="shared" si="43"/>
        <v/>
      </c>
    </row>
    <row r="1393" spans="1:25" s="228" customFormat="1" ht="20.399999999999999">
      <c r="A1393" s="257"/>
      <c r="B1393" s="232" t="str">
        <f>IF(LEN(A1393)=0,"",INDEX('Smelter Reference List'!$A:$A,MATCH($A1393,'Smelter Reference List'!$E:$E,0)))</f>
        <v/>
      </c>
      <c r="C1393" s="297" t="str">
        <f>IF(LEN(A1393)=0,"",INDEX('Smelter Reference List'!$C:$C,MATCH($A1393,'Smelter Reference List'!$E:$E,0)))</f>
        <v/>
      </c>
      <c r="D1393" s="161" t="str">
        <f ca="1">IF(ISERROR($S1393),"",OFFSET('Smelter Reference List'!$C$4,$S1393-4,0)&amp;"")</f>
        <v/>
      </c>
      <c r="E1393" s="161" t="str">
        <f ca="1">IF(ISERROR($S1393),"",OFFSET('Smelter Reference List'!$D$4,$S1393-4,0)&amp;"")</f>
        <v/>
      </c>
      <c r="F1393" s="161" t="str">
        <f ca="1">IF(ISERROR($S1393),"",OFFSET('Smelter Reference List'!$E$4,$S1393-4,0))</f>
        <v/>
      </c>
      <c r="G1393" s="161" t="str">
        <f ca="1">IF(C1393=$U$4,"Enter smelter details", IF(ISERROR($S1393),"",OFFSET('Smelter Reference List'!$F$4,$S1393-4,0)))</f>
        <v/>
      </c>
      <c r="H1393" s="247" t="str">
        <f ca="1">IF(ISERROR($S1393),"",OFFSET('Smelter Reference List'!$G$4,$S1393-4,0))</f>
        <v/>
      </c>
      <c r="I1393" s="248" t="str">
        <f ca="1">IF(ISERROR($S1393),"",OFFSET('Smelter Reference List'!$H$4,$S1393-4,0))</f>
        <v/>
      </c>
      <c r="J1393" s="248" t="str">
        <f ca="1">IF(ISERROR($S1393),"",OFFSET('Smelter Reference List'!$I$4,$S1393-4,0))</f>
        <v/>
      </c>
      <c r="K1393" s="245"/>
      <c r="L1393" s="245"/>
      <c r="M1393" s="245"/>
      <c r="N1393" s="245"/>
      <c r="O1393" s="245"/>
      <c r="P1393" s="245"/>
      <c r="Q1393" s="246"/>
      <c r="R1393" s="233"/>
      <c r="S1393" s="234" t="e">
        <f>IF(C1393="",NA(),MATCH($B1393&amp;$C1393,'Smelter Reference List'!$J:$J,0))</f>
        <v>#N/A</v>
      </c>
      <c r="T1393" s="235"/>
      <c r="U1393" s="235">
        <f t="shared" ca="1" si="42"/>
        <v>0</v>
      </c>
      <c r="V1393" s="235"/>
      <c r="W1393" s="235"/>
      <c r="Y1393" s="228" t="str">
        <f t="shared" si="43"/>
        <v/>
      </c>
    </row>
    <row r="1394" spans="1:25" s="228" customFormat="1" ht="20.399999999999999">
      <c r="A1394" s="257"/>
      <c r="B1394" s="232" t="str">
        <f>IF(LEN(A1394)=0,"",INDEX('Smelter Reference List'!$A:$A,MATCH($A1394,'Smelter Reference List'!$E:$E,0)))</f>
        <v/>
      </c>
      <c r="C1394" s="297" t="str">
        <f>IF(LEN(A1394)=0,"",INDEX('Smelter Reference List'!$C:$C,MATCH($A1394,'Smelter Reference List'!$E:$E,0)))</f>
        <v/>
      </c>
      <c r="D1394" s="161" t="str">
        <f ca="1">IF(ISERROR($S1394),"",OFFSET('Smelter Reference List'!$C$4,$S1394-4,0)&amp;"")</f>
        <v/>
      </c>
      <c r="E1394" s="161" t="str">
        <f ca="1">IF(ISERROR($S1394),"",OFFSET('Smelter Reference List'!$D$4,$S1394-4,0)&amp;"")</f>
        <v/>
      </c>
      <c r="F1394" s="161" t="str">
        <f ca="1">IF(ISERROR($S1394),"",OFFSET('Smelter Reference List'!$E$4,$S1394-4,0))</f>
        <v/>
      </c>
      <c r="G1394" s="161" t="str">
        <f ca="1">IF(C1394=$U$4,"Enter smelter details", IF(ISERROR($S1394),"",OFFSET('Smelter Reference List'!$F$4,$S1394-4,0)))</f>
        <v/>
      </c>
      <c r="H1394" s="247" t="str">
        <f ca="1">IF(ISERROR($S1394),"",OFFSET('Smelter Reference List'!$G$4,$S1394-4,0))</f>
        <v/>
      </c>
      <c r="I1394" s="248" t="str">
        <f ca="1">IF(ISERROR($S1394),"",OFFSET('Smelter Reference List'!$H$4,$S1394-4,0))</f>
        <v/>
      </c>
      <c r="J1394" s="248" t="str">
        <f ca="1">IF(ISERROR($S1394),"",OFFSET('Smelter Reference List'!$I$4,$S1394-4,0))</f>
        <v/>
      </c>
      <c r="K1394" s="245"/>
      <c r="L1394" s="245"/>
      <c r="M1394" s="245"/>
      <c r="N1394" s="245"/>
      <c r="O1394" s="245"/>
      <c r="P1394" s="245"/>
      <c r="Q1394" s="246"/>
      <c r="R1394" s="233"/>
      <c r="S1394" s="234" t="e">
        <f>IF(C1394="",NA(),MATCH($B1394&amp;$C1394,'Smelter Reference List'!$J:$J,0))</f>
        <v>#N/A</v>
      </c>
      <c r="T1394" s="235"/>
      <c r="U1394" s="235">
        <f t="shared" ca="1" si="42"/>
        <v>0</v>
      </c>
      <c r="V1394" s="235"/>
      <c r="W1394" s="235"/>
      <c r="Y1394" s="228" t="str">
        <f t="shared" si="43"/>
        <v/>
      </c>
    </row>
    <row r="1395" spans="1:25" s="228" customFormat="1" ht="20.399999999999999">
      <c r="A1395" s="257"/>
      <c r="B1395" s="232" t="str">
        <f>IF(LEN(A1395)=0,"",INDEX('Smelter Reference List'!$A:$A,MATCH($A1395,'Smelter Reference List'!$E:$E,0)))</f>
        <v/>
      </c>
      <c r="C1395" s="297" t="str">
        <f>IF(LEN(A1395)=0,"",INDEX('Smelter Reference List'!$C:$C,MATCH($A1395,'Smelter Reference List'!$E:$E,0)))</f>
        <v/>
      </c>
      <c r="D1395" s="161" t="str">
        <f ca="1">IF(ISERROR($S1395),"",OFFSET('Smelter Reference List'!$C$4,$S1395-4,0)&amp;"")</f>
        <v/>
      </c>
      <c r="E1395" s="161" t="str">
        <f ca="1">IF(ISERROR($S1395),"",OFFSET('Smelter Reference List'!$D$4,$S1395-4,0)&amp;"")</f>
        <v/>
      </c>
      <c r="F1395" s="161" t="str">
        <f ca="1">IF(ISERROR($S1395),"",OFFSET('Smelter Reference List'!$E$4,$S1395-4,0))</f>
        <v/>
      </c>
      <c r="G1395" s="161" t="str">
        <f ca="1">IF(C1395=$U$4,"Enter smelter details", IF(ISERROR($S1395),"",OFFSET('Smelter Reference List'!$F$4,$S1395-4,0)))</f>
        <v/>
      </c>
      <c r="H1395" s="247" t="str">
        <f ca="1">IF(ISERROR($S1395),"",OFFSET('Smelter Reference List'!$G$4,$S1395-4,0))</f>
        <v/>
      </c>
      <c r="I1395" s="248" t="str">
        <f ca="1">IF(ISERROR($S1395),"",OFFSET('Smelter Reference List'!$H$4,$S1395-4,0))</f>
        <v/>
      </c>
      <c r="J1395" s="248" t="str">
        <f ca="1">IF(ISERROR($S1395),"",OFFSET('Smelter Reference List'!$I$4,$S1395-4,0))</f>
        <v/>
      </c>
      <c r="K1395" s="245"/>
      <c r="L1395" s="245"/>
      <c r="M1395" s="245"/>
      <c r="N1395" s="245"/>
      <c r="O1395" s="245"/>
      <c r="P1395" s="245"/>
      <c r="Q1395" s="246"/>
      <c r="R1395" s="233"/>
      <c r="S1395" s="234" t="e">
        <f>IF(C1395="",NA(),MATCH($B1395&amp;$C1395,'Smelter Reference List'!$J:$J,0))</f>
        <v>#N/A</v>
      </c>
      <c r="T1395" s="235"/>
      <c r="U1395" s="235">
        <f t="shared" ca="1" si="42"/>
        <v>0</v>
      </c>
      <c r="V1395" s="235"/>
      <c r="W1395" s="235"/>
      <c r="Y1395" s="228" t="str">
        <f t="shared" si="43"/>
        <v/>
      </c>
    </row>
    <row r="1396" spans="1:25" s="228" customFormat="1" ht="20.399999999999999">
      <c r="A1396" s="257"/>
      <c r="B1396" s="232" t="str">
        <f>IF(LEN(A1396)=0,"",INDEX('Smelter Reference List'!$A:$A,MATCH($A1396,'Smelter Reference List'!$E:$E,0)))</f>
        <v/>
      </c>
      <c r="C1396" s="297" t="str">
        <f>IF(LEN(A1396)=0,"",INDEX('Smelter Reference List'!$C:$C,MATCH($A1396,'Smelter Reference List'!$E:$E,0)))</f>
        <v/>
      </c>
      <c r="D1396" s="161" t="str">
        <f ca="1">IF(ISERROR($S1396),"",OFFSET('Smelter Reference List'!$C$4,$S1396-4,0)&amp;"")</f>
        <v/>
      </c>
      <c r="E1396" s="161" t="str">
        <f ca="1">IF(ISERROR($S1396),"",OFFSET('Smelter Reference List'!$D$4,$S1396-4,0)&amp;"")</f>
        <v/>
      </c>
      <c r="F1396" s="161" t="str">
        <f ca="1">IF(ISERROR($S1396),"",OFFSET('Smelter Reference List'!$E$4,$S1396-4,0))</f>
        <v/>
      </c>
      <c r="G1396" s="161" t="str">
        <f ca="1">IF(C1396=$U$4,"Enter smelter details", IF(ISERROR($S1396),"",OFFSET('Smelter Reference List'!$F$4,$S1396-4,0)))</f>
        <v/>
      </c>
      <c r="H1396" s="247" t="str">
        <f ca="1">IF(ISERROR($S1396),"",OFFSET('Smelter Reference List'!$G$4,$S1396-4,0))</f>
        <v/>
      </c>
      <c r="I1396" s="248" t="str">
        <f ca="1">IF(ISERROR($S1396),"",OFFSET('Smelter Reference List'!$H$4,$S1396-4,0))</f>
        <v/>
      </c>
      <c r="J1396" s="248" t="str">
        <f ca="1">IF(ISERROR($S1396),"",OFFSET('Smelter Reference List'!$I$4,$S1396-4,0))</f>
        <v/>
      </c>
      <c r="K1396" s="245"/>
      <c r="L1396" s="245"/>
      <c r="M1396" s="245"/>
      <c r="N1396" s="245"/>
      <c r="O1396" s="245"/>
      <c r="P1396" s="245"/>
      <c r="Q1396" s="246"/>
      <c r="R1396" s="233"/>
      <c r="S1396" s="234" t="e">
        <f>IF(C1396="",NA(),MATCH($B1396&amp;$C1396,'Smelter Reference List'!$J:$J,0))</f>
        <v>#N/A</v>
      </c>
      <c r="T1396" s="235"/>
      <c r="U1396" s="235">
        <f t="shared" ca="1" si="42"/>
        <v>0</v>
      </c>
      <c r="V1396" s="235"/>
      <c r="W1396" s="235"/>
      <c r="Y1396" s="228" t="str">
        <f t="shared" si="43"/>
        <v/>
      </c>
    </row>
    <row r="1397" spans="1:25" s="228" customFormat="1" ht="20.399999999999999">
      <c r="A1397" s="257"/>
      <c r="B1397" s="232" t="str">
        <f>IF(LEN(A1397)=0,"",INDEX('Smelter Reference List'!$A:$A,MATCH($A1397,'Smelter Reference List'!$E:$E,0)))</f>
        <v/>
      </c>
      <c r="C1397" s="297" t="str">
        <f>IF(LEN(A1397)=0,"",INDEX('Smelter Reference List'!$C:$C,MATCH($A1397,'Smelter Reference List'!$E:$E,0)))</f>
        <v/>
      </c>
      <c r="D1397" s="161" t="str">
        <f ca="1">IF(ISERROR($S1397),"",OFFSET('Smelter Reference List'!$C$4,$S1397-4,0)&amp;"")</f>
        <v/>
      </c>
      <c r="E1397" s="161" t="str">
        <f ca="1">IF(ISERROR($S1397),"",OFFSET('Smelter Reference List'!$D$4,$S1397-4,0)&amp;"")</f>
        <v/>
      </c>
      <c r="F1397" s="161" t="str">
        <f ca="1">IF(ISERROR($S1397),"",OFFSET('Smelter Reference List'!$E$4,$S1397-4,0))</f>
        <v/>
      </c>
      <c r="G1397" s="161" t="str">
        <f ca="1">IF(C1397=$U$4,"Enter smelter details", IF(ISERROR($S1397),"",OFFSET('Smelter Reference List'!$F$4,$S1397-4,0)))</f>
        <v/>
      </c>
      <c r="H1397" s="247" t="str">
        <f ca="1">IF(ISERROR($S1397),"",OFFSET('Smelter Reference List'!$G$4,$S1397-4,0))</f>
        <v/>
      </c>
      <c r="I1397" s="248" t="str">
        <f ca="1">IF(ISERROR($S1397),"",OFFSET('Smelter Reference List'!$H$4,$S1397-4,0))</f>
        <v/>
      </c>
      <c r="J1397" s="248" t="str">
        <f ca="1">IF(ISERROR($S1397),"",OFFSET('Smelter Reference List'!$I$4,$S1397-4,0))</f>
        <v/>
      </c>
      <c r="K1397" s="245"/>
      <c r="L1397" s="245"/>
      <c r="M1397" s="245"/>
      <c r="N1397" s="245"/>
      <c r="O1397" s="245"/>
      <c r="P1397" s="245"/>
      <c r="Q1397" s="246"/>
      <c r="R1397" s="233"/>
      <c r="S1397" s="234" t="e">
        <f>IF(C1397="",NA(),MATCH($B1397&amp;$C1397,'Smelter Reference List'!$J:$J,0))</f>
        <v>#N/A</v>
      </c>
      <c r="T1397" s="235"/>
      <c r="U1397" s="235">
        <f t="shared" ca="1" si="42"/>
        <v>0</v>
      </c>
      <c r="V1397" s="235"/>
      <c r="W1397" s="235"/>
      <c r="Y1397" s="228" t="str">
        <f t="shared" si="43"/>
        <v/>
      </c>
    </row>
    <row r="1398" spans="1:25" s="228" customFormat="1" ht="20.399999999999999">
      <c r="A1398" s="257"/>
      <c r="B1398" s="232" t="str">
        <f>IF(LEN(A1398)=0,"",INDEX('Smelter Reference List'!$A:$A,MATCH($A1398,'Smelter Reference List'!$E:$E,0)))</f>
        <v/>
      </c>
      <c r="C1398" s="297" t="str">
        <f>IF(LEN(A1398)=0,"",INDEX('Smelter Reference List'!$C:$C,MATCH($A1398,'Smelter Reference List'!$E:$E,0)))</f>
        <v/>
      </c>
      <c r="D1398" s="161" t="str">
        <f ca="1">IF(ISERROR($S1398),"",OFFSET('Smelter Reference List'!$C$4,$S1398-4,0)&amp;"")</f>
        <v/>
      </c>
      <c r="E1398" s="161" t="str">
        <f ca="1">IF(ISERROR($S1398),"",OFFSET('Smelter Reference List'!$D$4,$S1398-4,0)&amp;"")</f>
        <v/>
      </c>
      <c r="F1398" s="161" t="str">
        <f ca="1">IF(ISERROR($S1398),"",OFFSET('Smelter Reference List'!$E$4,$S1398-4,0))</f>
        <v/>
      </c>
      <c r="G1398" s="161" t="str">
        <f ca="1">IF(C1398=$U$4,"Enter smelter details", IF(ISERROR($S1398),"",OFFSET('Smelter Reference List'!$F$4,$S1398-4,0)))</f>
        <v/>
      </c>
      <c r="H1398" s="247" t="str">
        <f ca="1">IF(ISERROR($S1398),"",OFFSET('Smelter Reference List'!$G$4,$S1398-4,0))</f>
        <v/>
      </c>
      <c r="I1398" s="248" t="str">
        <f ca="1">IF(ISERROR($S1398),"",OFFSET('Smelter Reference List'!$H$4,$S1398-4,0))</f>
        <v/>
      </c>
      <c r="J1398" s="248" t="str">
        <f ca="1">IF(ISERROR($S1398),"",OFFSET('Smelter Reference List'!$I$4,$S1398-4,0))</f>
        <v/>
      </c>
      <c r="K1398" s="245"/>
      <c r="L1398" s="245"/>
      <c r="M1398" s="245"/>
      <c r="N1398" s="245"/>
      <c r="O1398" s="245"/>
      <c r="P1398" s="245"/>
      <c r="Q1398" s="246"/>
      <c r="R1398" s="233"/>
      <c r="S1398" s="234" t="e">
        <f>IF(C1398="",NA(),MATCH($B1398&amp;$C1398,'Smelter Reference List'!$J:$J,0))</f>
        <v>#N/A</v>
      </c>
      <c r="T1398" s="235"/>
      <c r="U1398" s="235">
        <f t="shared" ca="1" si="42"/>
        <v>0</v>
      </c>
      <c r="V1398" s="235"/>
      <c r="W1398" s="235"/>
      <c r="Y1398" s="228" t="str">
        <f t="shared" si="43"/>
        <v/>
      </c>
    </row>
    <row r="1399" spans="1:25" s="228" customFormat="1" ht="20.399999999999999">
      <c r="A1399" s="257"/>
      <c r="B1399" s="232" t="str">
        <f>IF(LEN(A1399)=0,"",INDEX('Smelter Reference List'!$A:$A,MATCH($A1399,'Smelter Reference List'!$E:$E,0)))</f>
        <v/>
      </c>
      <c r="C1399" s="297" t="str">
        <f>IF(LEN(A1399)=0,"",INDEX('Smelter Reference List'!$C:$C,MATCH($A1399,'Smelter Reference List'!$E:$E,0)))</f>
        <v/>
      </c>
      <c r="D1399" s="161" t="str">
        <f ca="1">IF(ISERROR($S1399),"",OFFSET('Smelter Reference List'!$C$4,$S1399-4,0)&amp;"")</f>
        <v/>
      </c>
      <c r="E1399" s="161" t="str">
        <f ca="1">IF(ISERROR($S1399),"",OFFSET('Smelter Reference List'!$D$4,$S1399-4,0)&amp;"")</f>
        <v/>
      </c>
      <c r="F1399" s="161" t="str">
        <f ca="1">IF(ISERROR($S1399),"",OFFSET('Smelter Reference List'!$E$4,$S1399-4,0))</f>
        <v/>
      </c>
      <c r="G1399" s="161" t="str">
        <f ca="1">IF(C1399=$U$4,"Enter smelter details", IF(ISERROR($S1399),"",OFFSET('Smelter Reference List'!$F$4,$S1399-4,0)))</f>
        <v/>
      </c>
      <c r="H1399" s="247" t="str">
        <f ca="1">IF(ISERROR($S1399),"",OFFSET('Smelter Reference List'!$G$4,$S1399-4,0))</f>
        <v/>
      </c>
      <c r="I1399" s="248" t="str">
        <f ca="1">IF(ISERROR($S1399),"",OFFSET('Smelter Reference List'!$H$4,$S1399-4,0))</f>
        <v/>
      </c>
      <c r="J1399" s="248" t="str">
        <f ca="1">IF(ISERROR($S1399),"",OFFSET('Smelter Reference List'!$I$4,$S1399-4,0))</f>
        <v/>
      </c>
      <c r="K1399" s="245"/>
      <c r="L1399" s="245"/>
      <c r="M1399" s="245"/>
      <c r="N1399" s="245"/>
      <c r="O1399" s="245"/>
      <c r="P1399" s="245"/>
      <c r="Q1399" s="246"/>
      <c r="R1399" s="233"/>
      <c r="S1399" s="234" t="e">
        <f>IF(C1399="",NA(),MATCH($B1399&amp;$C1399,'Smelter Reference List'!$J:$J,0))</f>
        <v>#N/A</v>
      </c>
      <c r="T1399" s="235"/>
      <c r="U1399" s="235">
        <f t="shared" ca="1" si="42"/>
        <v>0</v>
      </c>
      <c r="V1399" s="235"/>
      <c r="W1399" s="235"/>
      <c r="Y1399" s="228" t="str">
        <f t="shared" si="43"/>
        <v/>
      </c>
    </row>
    <row r="1400" spans="1:25" s="228" customFormat="1" ht="20.399999999999999">
      <c r="A1400" s="257"/>
      <c r="B1400" s="232" t="str">
        <f>IF(LEN(A1400)=0,"",INDEX('Smelter Reference List'!$A:$A,MATCH($A1400,'Smelter Reference List'!$E:$E,0)))</f>
        <v/>
      </c>
      <c r="C1400" s="297" t="str">
        <f>IF(LEN(A1400)=0,"",INDEX('Smelter Reference List'!$C:$C,MATCH($A1400,'Smelter Reference List'!$E:$E,0)))</f>
        <v/>
      </c>
      <c r="D1400" s="161" t="str">
        <f ca="1">IF(ISERROR($S1400),"",OFFSET('Smelter Reference List'!$C$4,$S1400-4,0)&amp;"")</f>
        <v/>
      </c>
      <c r="E1400" s="161" t="str">
        <f ca="1">IF(ISERROR($S1400),"",OFFSET('Smelter Reference List'!$D$4,$S1400-4,0)&amp;"")</f>
        <v/>
      </c>
      <c r="F1400" s="161" t="str">
        <f ca="1">IF(ISERROR($S1400),"",OFFSET('Smelter Reference List'!$E$4,$S1400-4,0))</f>
        <v/>
      </c>
      <c r="G1400" s="161" t="str">
        <f ca="1">IF(C1400=$U$4,"Enter smelter details", IF(ISERROR($S1400),"",OFFSET('Smelter Reference List'!$F$4,$S1400-4,0)))</f>
        <v/>
      </c>
      <c r="H1400" s="247" t="str">
        <f ca="1">IF(ISERROR($S1400),"",OFFSET('Smelter Reference List'!$G$4,$S1400-4,0))</f>
        <v/>
      </c>
      <c r="I1400" s="248" t="str">
        <f ca="1">IF(ISERROR($S1400),"",OFFSET('Smelter Reference List'!$H$4,$S1400-4,0))</f>
        <v/>
      </c>
      <c r="J1400" s="248" t="str">
        <f ca="1">IF(ISERROR($S1400),"",OFFSET('Smelter Reference List'!$I$4,$S1400-4,0))</f>
        <v/>
      </c>
      <c r="K1400" s="245"/>
      <c r="L1400" s="245"/>
      <c r="M1400" s="245"/>
      <c r="N1400" s="245"/>
      <c r="O1400" s="245"/>
      <c r="P1400" s="245"/>
      <c r="Q1400" s="246"/>
      <c r="R1400" s="233"/>
      <c r="S1400" s="234" t="e">
        <f>IF(C1400="",NA(),MATCH($B1400&amp;$C1400,'Smelter Reference List'!$J:$J,0))</f>
        <v>#N/A</v>
      </c>
      <c r="T1400" s="235"/>
      <c r="U1400" s="235">
        <f t="shared" ref="U1400:U1463" ca="1" si="44">IF(AND(C1400="Smelter not listed",OR(LEN(D1400)=0,LEN(E1400)=0)),1,0)</f>
        <v>0</v>
      </c>
      <c r="V1400" s="235"/>
      <c r="W1400" s="235"/>
      <c r="Y1400" s="228" t="str">
        <f t="shared" ref="Y1400:Y1463" si="45">B1400&amp;C1400</f>
        <v/>
      </c>
    </row>
    <row r="1401" spans="1:25" s="228" customFormat="1" ht="20.399999999999999">
      <c r="A1401" s="257"/>
      <c r="B1401" s="232" t="str">
        <f>IF(LEN(A1401)=0,"",INDEX('Smelter Reference List'!$A:$A,MATCH($A1401,'Smelter Reference List'!$E:$E,0)))</f>
        <v/>
      </c>
      <c r="C1401" s="297" t="str">
        <f>IF(LEN(A1401)=0,"",INDEX('Smelter Reference List'!$C:$C,MATCH($A1401,'Smelter Reference List'!$E:$E,0)))</f>
        <v/>
      </c>
      <c r="D1401" s="161" t="str">
        <f ca="1">IF(ISERROR($S1401),"",OFFSET('Smelter Reference List'!$C$4,$S1401-4,0)&amp;"")</f>
        <v/>
      </c>
      <c r="E1401" s="161" t="str">
        <f ca="1">IF(ISERROR($S1401),"",OFFSET('Smelter Reference List'!$D$4,$S1401-4,0)&amp;"")</f>
        <v/>
      </c>
      <c r="F1401" s="161" t="str">
        <f ca="1">IF(ISERROR($S1401),"",OFFSET('Smelter Reference List'!$E$4,$S1401-4,0))</f>
        <v/>
      </c>
      <c r="G1401" s="161" t="str">
        <f ca="1">IF(C1401=$U$4,"Enter smelter details", IF(ISERROR($S1401),"",OFFSET('Smelter Reference List'!$F$4,$S1401-4,0)))</f>
        <v/>
      </c>
      <c r="H1401" s="247" t="str">
        <f ca="1">IF(ISERROR($S1401),"",OFFSET('Smelter Reference List'!$G$4,$S1401-4,0))</f>
        <v/>
      </c>
      <c r="I1401" s="248" t="str">
        <f ca="1">IF(ISERROR($S1401),"",OFFSET('Smelter Reference List'!$H$4,$S1401-4,0))</f>
        <v/>
      </c>
      <c r="J1401" s="248" t="str">
        <f ca="1">IF(ISERROR($S1401),"",OFFSET('Smelter Reference List'!$I$4,$S1401-4,0))</f>
        <v/>
      </c>
      <c r="K1401" s="245"/>
      <c r="L1401" s="245"/>
      <c r="M1401" s="245"/>
      <c r="N1401" s="245"/>
      <c r="O1401" s="245"/>
      <c r="P1401" s="245"/>
      <c r="Q1401" s="246"/>
      <c r="R1401" s="233"/>
      <c r="S1401" s="234" t="e">
        <f>IF(C1401="",NA(),MATCH($B1401&amp;$C1401,'Smelter Reference List'!$J:$J,0))</f>
        <v>#N/A</v>
      </c>
      <c r="T1401" s="235"/>
      <c r="U1401" s="235">
        <f t="shared" ca="1" si="44"/>
        <v>0</v>
      </c>
      <c r="V1401" s="235"/>
      <c r="W1401" s="235"/>
      <c r="Y1401" s="228" t="str">
        <f t="shared" si="45"/>
        <v/>
      </c>
    </row>
    <row r="1402" spans="1:25" s="228" customFormat="1" ht="20.399999999999999">
      <c r="A1402" s="257"/>
      <c r="B1402" s="232" t="str">
        <f>IF(LEN(A1402)=0,"",INDEX('Smelter Reference List'!$A:$A,MATCH($A1402,'Smelter Reference List'!$E:$E,0)))</f>
        <v/>
      </c>
      <c r="C1402" s="297" t="str">
        <f>IF(LEN(A1402)=0,"",INDEX('Smelter Reference List'!$C:$C,MATCH($A1402,'Smelter Reference List'!$E:$E,0)))</f>
        <v/>
      </c>
      <c r="D1402" s="161" t="str">
        <f ca="1">IF(ISERROR($S1402),"",OFFSET('Smelter Reference List'!$C$4,$S1402-4,0)&amp;"")</f>
        <v/>
      </c>
      <c r="E1402" s="161" t="str">
        <f ca="1">IF(ISERROR($S1402),"",OFFSET('Smelter Reference List'!$D$4,$S1402-4,0)&amp;"")</f>
        <v/>
      </c>
      <c r="F1402" s="161" t="str">
        <f ca="1">IF(ISERROR($S1402),"",OFFSET('Smelter Reference List'!$E$4,$S1402-4,0))</f>
        <v/>
      </c>
      <c r="G1402" s="161" t="str">
        <f ca="1">IF(C1402=$U$4,"Enter smelter details", IF(ISERROR($S1402),"",OFFSET('Smelter Reference List'!$F$4,$S1402-4,0)))</f>
        <v/>
      </c>
      <c r="H1402" s="247" t="str">
        <f ca="1">IF(ISERROR($S1402),"",OFFSET('Smelter Reference List'!$G$4,$S1402-4,0))</f>
        <v/>
      </c>
      <c r="I1402" s="248" t="str">
        <f ca="1">IF(ISERROR($S1402),"",OFFSET('Smelter Reference List'!$H$4,$S1402-4,0))</f>
        <v/>
      </c>
      <c r="J1402" s="248" t="str">
        <f ca="1">IF(ISERROR($S1402),"",OFFSET('Smelter Reference List'!$I$4,$S1402-4,0))</f>
        <v/>
      </c>
      <c r="K1402" s="245"/>
      <c r="L1402" s="245"/>
      <c r="M1402" s="245"/>
      <c r="N1402" s="245"/>
      <c r="O1402" s="245"/>
      <c r="P1402" s="245"/>
      <c r="Q1402" s="246"/>
      <c r="R1402" s="233"/>
      <c r="S1402" s="234" t="e">
        <f>IF(C1402="",NA(),MATCH($B1402&amp;$C1402,'Smelter Reference List'!$J:$J,0))</f>
        <v>#N/A</v>
      </c>
      <c r="T1402" s="235"/>
      <c r="U1402" s="235">
        <f t="shared" ca="1" si="44"/>
        <v>0</v>
      </c>
      <c r="V1402" s="235"/>
      <c r="W1402" s="235"/>
      <c r="Y1402" s="228" t="str">
        <f t="shared" si="45"/>
        <v/>
      </c>
    </row>
    <row r="1403" spans="1:25" s="228" customFormat="1" ht="20.399999999999999">
      <c r="A1403" s="257"/>
      <c r="B1403" s="232" t="str">
        <f>IF(LEN(A1403)=0,"",INDEX('Smelter Reference List'!$A:$A,MATCH($A1403,'Smelter Reference List'!$E:$E,0)))</f>
        <v/>
      </c>
      <c r="C1403" s="297" t="str">
        <f>IF(LEN(A1403)=0,"",INDEX('Smelter Reference List'!$C:$C,MATCH($A1403,'Smelter Reference List'!$E:$E,0)))</f>
        <v/>
      </c>
      <c r="D1403" s="161" t="str">
        <f ca="1">IF(ISERROR($S1403),"",OFFSET('Smelter Reference List'!$C$4,$S1403-4,0)&amp;"")</f>
        <v/>
      </c>
      <c r="E1403" s="161" t="str">
        <f ca="1">IF(ISERROR($S1403),"",OFFSET('Smelter Reference List'!$D$4,$S1403-4,0)&amp;"")</f>
        <v/>
      </c>
      <c r="F1403" s="161" t="str">
        <f ca="1">IF(ISERROR($S1403),"",OFFSET('Smelter Reference List'!$E$4,$S1403-4,0))</f>
        <v/>
      </c>
      <c r="G1403" s="161" t="str">
        <f ca="1">IF(C1403=$U$4,"Enter smelter details", IF(ISERROR($S1403),"",OFFSET('Smelter Reference List'!$F$4,$S1403-4,0)))</f>
        <v/>
      </c>
      <c r="H1403" s="247" t="str">
        <f ca="1">IF(ISERROR($S1403),"",OFFSET('Smelter Reference List'!$G$4,$S1403-4,0))</f>
        <v/>
      </c>
      <c r="I1403" s="248" t="str">
        <f ca="1">IF(ISERROR($S1403),"",OFFSET('Smelter Reference List'!$H$4,$S1403-4,0))</f>
        <v/>
      </c>
      <c r="J1403" s="248" t="str">
        <f ca="1">IF(ISERROR($S1403),"",OFFSET('Smelter Reference List'!$I$4,$S1403-4,0))</f>
        <v/>
      </c>
      <c r="K1403" s="245"/>
      <c r="L1403" s="245"/>
      <c r="M1403" s="245"/>
      <c r="N1403" s="245"/>
      <c r="O1403" s="245"/>
      <c r="P1403" s="245"/>
      <c r="Q1403" s="246"/>
      <c r="R1403" s="233"/>
      <c r="S1403" s="234" t="e">
        <f>IF(C1403="",NA(),MATCH($B1403&amp;$C1403,'Smelter Reference List'!$J:$J,0))</f>
        <v>#N/A</v>
      </c>
      <c r="T1403" s="235"/>
      <c r="U1403" s="235">
        <f t="shared" ca="1" si="44"/>
        <v>0</v>
      </c>
      <c r="V1403" s="235"/>
      <c r="W1403" s="235"/>
      <c r="Y1403" s="228" t="str">
        <f t="shared" si="45"/>
        <v/>
      </c>
    </row>
    <row r="1404" spans="1:25" s="228" customFormat="1" ht="20.399999999999999">
      <c r="A1404" s="257"/>
      <c r="B1404" s="232" t="str">
        <f>IF(LEN(A1404)=0,"",INDEX('Smelter Reference List'!$A:$A,MATCH($A1404,'Smelter Reference List'!$E:$E,0)))</f>
        <v/>
      </c>
      <c r="C1404" s="297" t="str">
        <f>IF(LEN(A1404)=0,"",INDEX('Smelter Reference List'!$C:$C,MATCH($A1404,'Smelter Reference List'!$E:$E,0)))</f>
        <v/>
      </c>
      <c r="D1404" s="161" t="str">
        <f ca="1">IF(ISERROR($S1404),"",OFFSET('Smelter Reference List'!$C$4,$S1404-4,0)&amp;"")</f>
        <v/>
      </c>
      <c r="E1404" s="161" t="str">
        <f ca="1">IF(ISERROR($S1404),"",OFFSET('Smelter Reference List'!$D$4,$S1404-4,0)&amp;"")</f>
        <v/>
      </c>
      <c r="F1404" s="161" t="str">
        <f ca="1">IF(ISERROR($S1404),"",OFFSET('Smelter Reference List'!$E$4,$S1404-4,0))</f>
        <v/>
      </c>
      <c r="G1404" s="161" t="str">
        <f ca="1">IF(C1404=$U$4,"Enter smelter details", IF(ISERROR($S1404),"",OFFSET('Smelter Reference List'!$F$4,$S1404-4,0)))</f>
        <v/>
      </c>
      <c r="H1404" s="247" t="str">
        <f ca="1">IF(ISERROR($S1404),"",OFFSET('Smelter Reference List'!$G$4,$S1404-4,0))</f>
        <v/>
      </c>
      <c r="I1404" s="248" t="str">
        <f ca="1">IF(ISERROR($S1404),"",OFFSET('Smelter Reference List'!$H$4,$S1404-4,0))</f>
        <v/>
      </c>
      <c r="J1404" s="248" t="str">
        <f ca="1">IF(ISERROR($S1404),"",OFFSET('Smelter Reference List'!$I$4,$S1404-4,0))</f>
        <v/>
      </c>
      <c r="K1404" s="245"/>
      <c r="L1404" s="245"/>
      <c r="M1404" s="245"/>
      <c r="N1404" s="245"/>
      <c r="O1404" s="245"/>
      <c r="P1404" s="245"/>
      <c r="Q1404" s="246"/>
      <c r="R1404" s="233"/>
      <c r="S1404" s="234" t="e">
        <f>IF(C1404="",NA(),MATCH($B1404&amp;$C1404,'Smelter Reference List'!$J:$J,0))</f>
        <v>#N/A</v>
      </c>
      <c r="T1404" s="235"/>
      <c r="U1404" s="235">
        <f t="shared" ca="1" si="44"/>
        <v>0</v>
      </c>
      <c r="V1404" s="235"/>
      <c r="W1404" s="235"/>
      <c r="Y1404" s="228" t="str">
        <f t="shared" si="45"/>
        <v/>
      </c>
    </row>
    <row r="1405" spans="1:25" s="228" customFormat="1" ht="20.399999999999999">
      <c r="A1405" s="257"/>
      <c r="B1405" s="232" t="str">
        <f>IF(LEN(A1405)=0,"",INDEX('Smelter Reference List'!$A:$A,MATCH($A1405,'Smelter Reference List'!$E:$E,0)))</f>
        <v/>
      </c>
      <c r="C1405" s="297" t="str">
        <f>IF(LEN(A1405)=0,"",INDEX('Smelter Reference List'!$C:$C,MATCH($A1405,'Smelter Reference List'!$E:$E,0)))</f>
        <v/>
      </c>
      <c r="D1405" s="161" t="str">
        <f ca="1">IF(ISERROR($S1405),"",OFFSET('Smelter Reference List'!$C$4,$S1405-4,0)&amp;"")</f>
        <v/>
      </c>
      <c r="E1405" s="161" t="str">
        <f ca="1">IF(ISERROR($S1405),"",OFFSET('Smelter Reference List'!$D$4,$S1405-4,0)&amp;"")</f>
        <v/>
      </c>
      <c r="F1405" s="161" t="str">
        <f ca="1">IF(ISERROR($S1405),"",OFFSET('Smelter Reference List'!$E$4,$S1405-4,0))</f>
        <v/>
      </c>
      <c r="G1405" s="161" t="str">
        <f ca="1">IF(C1405=$U$4,"Enter smelter details", IF(ISERROR($S1405),"",OFFSET('Smelter Reference List'!$F$4,$S1405-4,0)))</f>
        <v/>
      </c>
      <c r="H1405" s="247" t="str">
        <f ca="1">IF(ISERROR($S1405),"",OFFSET('Smelter Reference List'!$G$4,$S1405-4,0))</f>
        <v/>
      </c>
      <c r="I1405" s="248" t="str">
        <f ca="1">IF(ISERROR($S1405),"",OFFSET('Smelter Reference List'!$H$4,$S1405-4,0))</f>
        <v/>
      </c>
      <c r="J1405" s="248" t="str">
        <f ca="1">IF(ISERROR($S1405),"",OFFSET('Smelter Reference List'!$I$4,$S1405-4,0))</f>
        <v/>
      </c>
      <c r="K1405" s="245"/>
      <c r="L1405" s="245"/>
      <c r="M1405" s="245"/>
      <c r="N1405" s="245"/>
      <c r="O1405" s="245"/>
      <c r="P1405" s="245"/>
      <c r="Q1405" s="246"/>
      <c r="R1405" s="233"/>
      <c r="S1405" s="234" t="e">
        <f>IF(C1405="",NA(),MATCH($B1405&amp;$C1405,'Smelter Reference List'!$J:$J,0))</f>
        <v>#N/A</v>
      </c>
      <c r="T1405" s="235"/>
      <c r="U1405" s="235">
        <f t="shared" ca="1" si="44"/>
        <v>0</v>
      </c>
      <c r="V1405" s="235"/>
      <c r="W1405" s="235"/>
      <c r="Y1405" s="228" t="str">
        <f t="shared" si="45"/>
        <v/>
      </c>
    </row>
    <row r="1406" spans="1:25" s="228" customFormat="1" ht="20.399999999999999">
      <c r="A1406" s="257"/>
      <c r="B1406" s="232" t="str">
        <f>IF(LEN(A1406)=0,"",INDEX('Smelter Reference List'!$A:$A,MATCH($A1406,'Smelter Reference List'!$E:$E,0)))</f>
        <v/>
      </c>
      <c r="C1406" s="297" t="str">
        <f>IF(LEN(A1406)=0,"",INDEX('Smelter Reference List'!$C:$C,MATCH($A1406,'Smelter Reference List'!$E:$E,0)))</f>
        <v/>
      </c>
      <c r="D1406" s="161" t="str">
        <f ca="1">IF(ISERROR($S1406),"",OFFSET('Smelter Reference List'!$C$4,$S1406-4,0)&amp;"")</f>
        <v/>
      </c>
      <c r="E1406" s="161" t="str">
        <f ca="1">IF(ISERROR($S1406),"",OFFSET('Smelter Reference List'!$D$4,$S1406-4,0)&amp;"")</f>
        <v/>
      </c>
      <c r="F1406" s="161" t="str">
        <f ca="1">IF(ISERROR($S1406),"",OFFSET('Smelter Reference List'!$E$4,$S1406-4,0))</f>
        <v/>
      </c>
      <c r="G1406" s="161" t="str">
        <f ca="1">IF(C1406=$U$4,"Enter smelter details", IF(ISERROR($S1406),"",OFFSET('Smelter Reference List'!$F$4,$S1406-4,0)))</f>
        <v/>
      </c>
      <c r="H1406" s="247" t="str">
        <f ca="1">IF(ISERROR($S1406),"",OFFSET('Smelter Reference List'!$G$4,$S1406-4,0))</f>
        <v/>
      </c>
      <c r="I1406" s="248" t="str">
        <f ca="1">IF(ISERROR($S1406),"",OFFSET('Smelter Reference List'!$H$4,$S1406-4,0))</f>
        <v/>
      </c>
      <c r="J1406" s="248" t="str">
        <f ca="1">IF(ISERROR($S1406),"",OFFSET('Smelter Reference List'!$I$4,$S1406-4,0))</f>
        <v/>
      </c>
      <c r="K1406" s="245"/>
      <c r="L1406" s="245"/>
      <c r="M1406" s="245"/>
      <c r="N1406" s="245"/>
      <c r="O1406" s="245"/>
      <c r="P1406" s="245"/>
      <c r="Q1406" s="246"/>
      <c r="R1406" s="233"/>
      <c r="S1406" s="234" t="e">
        <f>IF(C1406="",NA(),MATCH($B1406&amp;$C1406,'Smelter Reference List'!$J:$J,0))</f>
        <v>#N/A</v>
      </c>
      <c r="T1406" s="235"/>
      <c r="U1406" s="235">
        <f t="shared" ca="1" si="44"/>
        <v>0</v>
      </c>
      <c r="V1406" s="235"/>
      <c r="W1406" s="235"/>
      <c r="Y1406" s="228" t="str">
        <f t="shared" si="45"/>
        <v/>
      </c>
    </row>
    <row r="1407" spans="1:25" s="228" customFormat="1" ht="20.399999999999999">
      <c r="A1407" s="257"/>
      <c r="B1407" s="232" t="str">
        <f>IF(LEN(A1407)=0,"",INDEX('Smelter Reference List'!$A:$A,MATCH($A1407,'Smelter Reference List'!$E:$E,0)))</f>
        <v/>
      </c>
      <c r="C1407" s="297" t="str">
        <f>IF(LEN(A1407)=0,"",INDEX('Smelter Reference List'!$C:$C,MATCH($A1407,'Smelter Reference List'!$E:$E,0)))</f>
        <v/>
      </c>
      <c r="D1407" s="161" t="str">
        <f ca="1">IF(ISERROR($S1407),"",OFFSET('Smelter Reference List'!$C$4,$S1407-4,0)&amp;"")</f>
        <v/>
      </c>
      <c r="E1407" s="161" t="str">
        <f ca="1">IF(ISERROR($S1407),"",OFFSET('Smelter Reference List'!$D$4,$S1407-4,0)&amp;"")</f>
        <v/>
      </c>
      <c r="F1407" s="161" t="str">
        <f ca="1">IF(ISERROR($S1407),"",OFFSET('Smelter Reference List'!$E$4,$S1407-4,0))</f>
        <v/>
      </c>
      <c r="G1407" s="161" t="str">
        <f ca="1">IF(C1407=$U$4,"Enter smelter details", IF(ISERROR($S1407),"",OFFSET('Smelter Reference List'!$F$4,$S1407-4,0)))</f>
        <v/>
      </c>
      <c r="H1407" s="247" t="str">
        <f ca="1">IF(ISERROR($S1407),"",OFFSET('Smelter Reference List'!$G$4,$S1407-4,0))</f>
        <v/>
      </c>
      <c r="I1407" s="248" t="str">
        <f ca="1">IF(ISERROR($S1407),"",OFFSET('Smelter Reference List'!$H$4,$S1407-4,0))</f>
        <v/>
      </c>
      <c r="J1407" s="248" t="str">
        <f ca="1">IF(ISERROR($S1407),"",OFFSET('Smelter Reference List'!$I$4,$S1407-4,0))</f>
        <v/>
      </c>
      <c r="K1407" s="245"/>
      <c r="L1407" s="245"/>
      <c r="M1407" s="245"/>
      <c r="N1407" s="245"/>
      <c r="O1407" s="245"/>
      <c r="P1407" s="245"/>
      <c r="Q1407" s="246"/>
      <c r="R1407" s="233"/>
      <c r="S1407" s="234" t="e">
        <f>IF(C1407="",NA(),MATCH($B1407&amp;$C1407,'Smelter Reference List'!$J:$J,0))</f>
        <v>#N/A</v>
      </c>
      <c r="T1407" s="235"/>
      <c r="U1407" s="235">
        <f t="shared" ca="1" si="44"/>
        <v>0</v>
      </c>
      <c r="V1407" s="235"/>
      <c r="W1407" s="235"/>
      <c r="Y1407" s="228" t="str">
        <f t="shared" si="45"/>
        <v/>
      </c>
    </row>
    <row r="1408" spans="1:25" s="228" customFormat="1" ht="20.399999999999999">
      <c r="A1408" s="257"/>
      <c r="B1408" s="232" t="str">
        <f>IF(LEN(A1408)=0,"",INDEX('Smelter Reference List'!$A:$A,MATCH($A1408,'Smelter Reference List'!$E:$E,0)))</f>
        <v/>
      </c>
      <c r="C1408" s="297" t="str">
        <f>IF(LEN(A1408)=0,"",INDEX('Smelter Reference List'!$C:$C,MATCH($A1408,'Smelter Reference List'!$E:$E,0)))</f>
        <v/>
      </c>
      <c r="D1408" s="161" t="str">
        <f ca="1">IF(ISERROR($S1408),"",OFFSET('Smelter Reference List'!$C$4,$S1408-4,0)&amp;"")</f>
        <v/>
      </c>
      <c r="E1408" s="161" t="str">
        <f ca="1">IF(ISERROR($S1408),"",OFFSET('Smelter Reference List'!$D$4,$S1408-4,0)&amp;"")</f>
        <v/>
      </c>
      <c r="F1408" s="161" t="str">
        <f ca="1">IF(ISERROR($S1408),"",OFFSET('Smelter Reference List'!$E$4,$S1408-4,0))</f>
        <v/>
      </c>
      <c r="G1408" s="161" t="str">
        <f ca="1">IF(C1408=$U$4,"Enter smelter details", IF(ISERROR($S1408),"",OFFSET('Smelter Reference List'!$F$4,$S1408-4,0)))</f>
        <v/>
      </c>
      <c r="H1408" s="247" t="str">
        <f ca="1">IF(ISERROR($S1408),"",OFFSET('Smelter Reference List'!$G$4,$S1408-4,0))</f>
        <v/>
      </c>
      <c r="I1408" s="248" t="str">
        <f ca="1">IF(ISERROR($S1408),"",OFFSET('Smelter Reference List'!$H$4,$S1408-4,0))</f>
        <v/>
      </c>
      <c r="J1408" s="248" t="str">
        <f ca="1">IF(ISERROR($S1408),"",OFFSET('Smelter Reference List'!$I$4,$S1408-4,0))</f>
        <v/>
      </c>
      <c r="K1408" s="245"/>
      <c r="L1408" s="245"/>
      <c r="M1408" s="245"/>
      <c r="N1408" s="245"/>
      <c r="O1408" s="245"/>
      <c r="P1408" s="245"/>
      <c r="Q1408" s="246"/>
      <c r="R1408" s="233"/>
      <c r="S1408" s="234" t="e">
        <f>IF(C1408="",NA(),MATCH($B1408&amp;$C1408,'Smelter Reference List'!$J:$J,0))</f>
        <v>#N/A</v>
      </c>
      <c r="T1408" s="235"/>
      <c r="U1408" s="235">
        <f t="shared" ca="1" si="44"/>
        <v>0</v>
      </c>
      <c r="V1408" s="235"/>
      <c r="W1408" s="235"/>
      <c r="Y1408" s="228" t="str">
        <f t="shared" si="45"/>
        <v/>
      </c>
    </row>
    <row r="1409" spans="1:25" s="228" customFormat="1" ht="20.399999999999999">
      <c r="A1409" s="257"/>
      <c r="B1409" s="232" t="str">
        <f>IF(LEN(A1409)=0,"",INDEX('Smelter Reference List'!$A:$A,MATCH($A1409,'Smelter Reference List'!$E:$E,0)))</f>
        <v/>
      </c>
      <c r="C1409" s="297" t="str">
        <f>IF(LEN(A1409)=0,"",INDEX('Smelter Reference List'!$C:$C,MATCH($A1409,'Smelter Reference List'!$E:$E,0)))</f>
        <v/>
      </c>
      <c r="D1409" s="161" t="str">
        <f ca="1">IF(ISERROR($S1409),"",OFFSET('Smelter Reference List'!$C$4,$S1409-4,0)&amp;"")</f>
        <v/>
      </c>
      <c r="E1409" s="161" t="str">
        <f ca="1">IF(ISERROR($S1409),"",OFFSET('Smelter Reference List'!$D$4,$S1409-4,0)&amp;"")</f>
        <v/>
      </c>
      <c r="F1409" s="161" t="str">
        <f ca="1">IF(ISERROR($S1409),"",OFFSET('Smelter Reference List'!$E$4,$S1409-4,0))</f>
        <v/>
      </c>
      <c r="G1409" s="161" t="str">
        <f ca="1">IF(C1409=$U$4,"Enter smelter details", IF(ISERROR($S1409),"",OFFSET('Smelter Reference List'!$F$4,$S1409-4,0)))</f>
        <v/>
      </c>
      <c r="H1409" s="247" t="str">
        <f ca="1">IF(ISERROR($S1409),"",OFFSET('Smelter Reference List'!$G$4,$S1409-4,0))</f>
        <v/>
      </c>
      <c r="I1409" s="248" t="str">
        <f ca="1">IF(ISERROR($S1409),"",OFFSET('Smelter Reference List'!$H$4,$S1409-4,0))</f>
        <v/>
      </c>
      <c r="J1409" s="248" t="str">
        <f ca="1">IF(ISERROR($S1409),"",OFFSET('Smelter Reference List'!$I$4,$S1409-4,0))</f>
        <v/>
      </c>
      <c r="K1409" s="245"/>
      <c r="L1409" s="245"/>
      <c r="M1409" s="245"/>
      <c r="N1409" s="245"/>
      <c r="O1409" s="245"/>
      <c r="P1409" s="245"/>
      <c r="Q1409" s="246"/>
      <c r="R1409" s="233"/>
      <c r="S1409" s="234" t="e">
        <f>IF(C1409="",NA(),MATCH($B1409&amp;$C1409,'Smelter Reference List'!$J:$J,0))</f>
        <v>#N/A</v>
      </c>
      <c r="T1409" s="235"/>
      <c r="U1409" s="235">
        <f t="shared" ca="1" si="44"/>
        <v>0</v>
      </c>
      <c r="V1409" s="235"/>
      <c r="W1409" s="235"/>
      <c r="Y1409" s="228" t="str">
        <f t="shared" si="45"/>
        <v/>
      </c>
    </row>
    <row r="1410" spans="1:25" s="228" customFormat="1" ht="20.399999999999999">
      <c r="A1410" s="257"/>
      <c r="B1410" s="232" t="str">
        <f>IF(LEN(A1410)=0,"",INDEX('Smelter Reference List'!$A:$A,MATCH($A1410,'Smelter Reference List'!$E:$E,0)))</f>
        <v/>
      </c>
      <c r="C1410" s="297" t="str">
        <f>IF(LEN(A1410)=0,"",INDEX('Smelter Reference List'!$C:$C,MATCH($A1410,'Smelter Reference List'!$E:$E,0)))</f>
        <v/>
      </c>
      <c r="D1410" s="161" t="str">
        <f ca="1">IF(ISERROR($S1410),"",OFFSET('Smelter Reference List'!$C$4,$S1410-4,0)&amp;"")</f>
        <v/>
      </c>
      <c r="E1410" s="161" t="str">
        <f ca="1">IF(ISERROR($S1410),"",OFFSET('Smelter Reference List'!$D$4,$S1410-4,0)&amp;"")</f>
        <v/>
      </c>
      <c r="F1410" s="161" t="str">
        <f ca="1">IF(ISERROR($S1410),"",OFFSET('Smelter Reference List'!$E$4,$S1410-4,0))</f>
        <v/>
      </c>
      <c r="G1410" s="161" t="str">
        <f ca="1">IF(C1410=$U$4,"Enter smelter details", IF(ISERROR($S1410),"",OFFSET('Smelter Reference List'!$F$4,$S1410-4,0)))</f>
        <v/>
      </c>
      <c r="H1410" s="247" t="str">
        <f ca="1">IF(ISERROR($S1410),"",OFFSET('Smelter Reference List'!$G$4,$S1410-4,0))</f>
        <v/>
      </c>
      <c r="I1410" s="248" t="str">
        <f ca="1">IF(ISERROR($S1410),"",OFFSET('Smelter Reference List'!$H$4,$S1410-4,0))</f>
        <v/>
      </c>
      <c r="J1410" s="248" t="str">
        <f ca="1">IF(ISERROR($S1410),"",OFFSET('Smelter Reference List'!$I$4,$S1410-4,0))</f>
        <v/>
      </c>
      <c r="K1410" s="245"/>
      <c r="L1410" s="245"/>
      <c r="M1410" s="245"/>
      <c r="N1410" s="245"/>
      <c r="O1410" s="245"/>
      <c r="P1410" s="245"/>
      <c r="Q1410" s="246"/>
      <c r="R1410" s="233"/>
      <c r="S1410" s="234" t="e">
        <f>IF(C1410="",NA(),MATCH($B1410&amp;$C1410,'Smelter Reference List'!$J:$J,0))</f>
        <v>#N/A</v>
      </c>
      <c r="T1410" s="235"/>
      <c r="U1410" s="235">
        <f t="shared" ca="1" si="44"/>
        <v>0</v>
      </c>
      <c r="V1410" s="235"/>
      <c r="W1410" s="235"/>
      <c r="Y1410" s="228" t="str">
        <f t="shared" si="45"/>
        <v/>
      </c>
    </row>
    <row r="1411" spans="1:25" s="228" customFormat="1" ht="20.399999999999999">
      <c r="A1411" s="257"/>
      <c r="B1411" s="232" t="str">
        <f>IF(LEN(A1411)=0,"",INDEX('Smelter Reference List'!$A:$A,MATCH($A1411,'Smelter Reference List'!$E:$E,0)))</f>
        <v/>
      </c>
      <c r="C1411" s="297" t="str">
        <f>IF(LEN(A1411)=0,"",INDEX('Smelter Reference List'!$C:$C,MATCH($A1411,'Smelter Reference List'!$E:$E,0)))</f>
        <v/>
      </c>
      <c r="D1411" s="161" t="str">
        <f ca="1">IF(ISERROR($S1411),"",OFFSET('Smelter Reference List'!$C$4,$S1411-4,0)&amp;"")</f>
        <v/>
      </c>
      <c r="E1411" s="161" t="str">
        <f ca="1">IF(ISERROR($S1411),"",OFFSET('Smelter Reference List'!$D$4,$S1411-4,0)&amp;"")</f>
        <v/>
      </c>
      <c r="F1411" s="161" t="str">
        <f ca="1">IF(ISERROR($S1411),"",OFFSET('Smelter Reference List'!$E$4,$S1411-4,0))</f>
        <v/>
      </c>
      <c r="G1411" s="161" t="str">
        <f ca="1">IF(C1411=$U$4,"Enter smelter details", IF(ISERROR($S1411),"",OFFSET('Smelter Reference List'!$F$4,$S1411-4,0)))</f>
        <v/>
      </c>
      <c r="H1411" s="247" t="str">
        <f ca="1">IF(ISERROR($S1411),"",OFFSET('Smelter Reference List'!$G$4,$S1411-4,0))</f>
        <v/>
      </c>
      <c r="I1411" s="248" t="str">
        <f ca="1">IF(ISERROR($S1411),"",OFFSET('Smelter Reference List'!$H$4,$S1411-4,0))</f>
        <v/>
      </c>
      <c r="J1411" s="248" t="str">
        <f ca="1">IF(ISERROR($S1411),"",OFFSET('Smelter Reference List'!$I$4,$S1411-4,0))</f>
        <v/>
      </c>
      <c r="K1411" s="245"/>
      <c r="L1411" s="245"/>
      <c r="M1411" s="245"/>
      <c r="N1411" s="245"/>
      <c r="O1411" s="245"/>
      <c r="P1411" s="245"/>
      <c r="Q1411" s="246"/>
      <c r="R1411" s="233"/>
      <c r="S1411" s="234" t="e">
        <f>IF(C1411="",NA(),MATCH($B1411&amp;$C1411,'Smelter Reference List'!$J:$J,0))</f>
        <v>#N/A</v>
      </c>
      <c r="T1411" s="235"/>
      <c r="U1411" s="235">
        <f t="shared" ca="1" si="44"/>
        <v>0</v>
      </c>
      <c r="V1411" s="235"/>
      <c r="W1411" s="235"/>
      <c r="Y1411" s="228" t="str">
        <f t="shared" si="45"/>
        <v/>
      </c>
    </row>
    <row r="1412" spans="1:25" s="228" customFormat="1" ht="20.399999999999999">
      <c r="A1412" s="257"/>
      <c r="B1412" s="232" t="str">
        <f>IF(LEN(A1412)=0,"",INDEX('Smelter Reference List'!$A:$A,MATCH($A1412,'Smelter Reference List'!$E:$E,0)))</f>
        <v/>
      </c>
      <c r="C1412" s="297" t="str">
        <f>IF(LEN(A1412)=0,"",INDEX('Smelter Reference List'!$C:$C,MATCH($A1412,'Smelter Reference List'!$E:$E,0)))</f>
        <v/>
      </c>
      <c r="D1412" s="161" t="str">
        <f ca="1">IF(ISERROR($S1412),"",OFFSET('Smelter Reference List'!$C$4,$S1412-4,0)&amp;"")</f>
        <v/>
      </c>
      <c r="E1412" s="161" t="str">
        <f ca="1">IF(ISERROR($S1412),"",OFFSET('Smelter Reference List'!$D$4,$S1412-4,0)&amp;"")</f>
        <v/>
      </c>
      <c r="F1412" s="161" t="str">
        <f ca="1">IF(ISERROR($S1412),"",OFFSET('Smelter Reference List'!$E$4,$S1412-4,0))</f>
        <v/>
      </c>
      <c r="G1412" s="161" t="str">
        <f ca="1">IF(C1412=$U$4,"Enter smelter details", IF(ISERROR($S1412),"",OFFSET('Smelter Reference List'!$F$4,$S1412-4,0)))</f>
        <v/>
      </c>
      <c r="H1412" s="247" t="str">
        <f ca="1">IF(ISERROR($S1412),"",OFFSET('Smelter Reference List'!$G$4,$S1412-4,0))</f>
        <v/>
      </c>
      <c r="I1412" s="248" t="str">
        <f ca="1">IF(ISERROR($S1412),"",OFFSET('Smelter Reference List'!$H$4,$S1412-4,0))</f>
        <v/>
      </c>
      <c r="J1412" s="248" t="str">
        <f ca="1">IF(ISERROR($S1412),"",OFFSET('Smelter Reference List'!$I$4,$S1412-4,0))</f>
        <v/>
      </c>
      <c r="K1412" s="245"/>
      <c r="L1412" s="245"/>
      <c r="M1412" s="245"/>
      <c r="N1412" s="245"/>
      <c r="O1412" s="245"/>
      <c r="P1412" s="245"/>
      <c r="Q1412" s="246"/>
      <c r="R1412" s="233"/>
      <c r="S1412" s="234" t="e">
        <f>IF(C1412="",NA(),MATCH($B1412&amp;$C1412,'Smelter Reference List'!$J:$J,0))</f>
        <v>#N/A</v>
      </c>
      <c r="T1412" s="235"/>
      <c r="U1412" s="235">
        <f t="shared" ca="1" si="44"/>
        <v>0</v>
      </c>
      <c r="V1412" s="235"/>
      <c r="W1412" s="235"/>
      <c r="Y1412" s="228" t="str">
        <f t="shared" si="45"/>
        <v/>
      </c>
    </row>
    <row r="1413" spans="1:25" s="228" customFormat="1" ht="20.399999999999999">
      <c r="A1413" s="257"/>
      <c r="B1413" s="232" t="str">
        <f>IF(LEN(A1413)=0,"",INDEX('Smelter Reference List'!$A:$A,MATCH($A1413,'Smelter Reference List'!$E:$E,0)))</f>
        <v/>
      </c>
      <c r="C1413" s="297" t="str">
        <f>IF(LEN(A1413)=0,"",INDEX('Smelter Reference List'!$C:$C,MATCH($A1413,'Smelter Reference List'!$E:$E,0)))</f>
        <v/>
      </c>
      <c r="D1413" s="161" t="str">
        <f ca="1">IF(ISERROR($S1413),"",OFFSET('Smelter Reference List'!$C$4,$S1413-4,0)&amp;"")</f>
        <v/>
      </c>
      <c r="E1413" s="161" t="str">
        <f ca="1">IF(ISERROR($S1413),"",OFFSET('Smelter Reference List'!$D$4,$S1413-4,0)&amp;"")</f>
        <v/>
      </c>
      <c r="F1413" s="161" t="str">
        <f ca="1">IF(ISERROR($S1413),"",OFFSET('Smelter Reference List'!$E$4,$S1413-4,0))</f>
        <v/>
      </c>
      <c r="G1413" s="161" t="str">
        <f ca="1">IF(C1413=$U$4,"Enter smelter details", IF(ISERROR($S1413),"",OFFSET('Smelter Reference List'!$F$4,$S1413-4,0)))</f>
        <v/>
      </c>
      <c r="H1413" s="247" t="str">
        <f ca="1">IF(ISERROR($S1413),"",OFFSET('Smelter Reference List'!$G$4,$S1413-4,0))</f>
        <v/>
      </c>
      <c r="I1413" s="248" t="str">
        <f ca="1">IF(ISERROR($S1413),"",OFFSET('Smelter Reference List'!$H$4,$S1413-4,0))</f>
        <v/>
      </c>
      <c r="J1413" s="248" t="str">
        <f ca="1">IF(ISERROR($S1413),"",OFFSET('Smelter Reference List'!$I$4,$S1413-4,0))</f>
        <v/>
      </c>
      <c r="K1413" s="245"/>
      <c r="L1413" s="245"/>
      <c r="M1413" s="245"/>
      <c r="N1413" s="245"/>
      <c r="O1413" s="245"/>
      <c r="P1413" s="245"/>
      <c r="Q1413" s="246"/>
      <c r="R1413" s="233"/>
      <c r="S1413" s="234" t="e">
        <f>IF(C1413="",NA(),MATCH($B1413&amp;$C1413,'Smelter Reference List'!$J:$J,0))</f>
        <v>#N/A</v>
      </c>
      <c r="T1413" s="235"/>
      <c r="U1413" s="235">
        <f t="shared" ca="1" si="44"/>
        <v>0</v>
      </c>
      <c r="V1413" s="235"/>
      <c r="W1413" s="235"/>
      <c r="Y1413" s="228" t="str">
        <f t="shared" si="45"/>
        <v/>
      </c>
    </row>
    <row r="1414" spans="1:25" s="228" customFormat="1" ht="20.399999999999999">
      <c r="A1414" s="257"/>
      <c r="B1414" s="232" t="str">
        <f>IF(LEN(A1414)=0,"",INDEX('Smelter Reference List'!$A:$A,MATCH($A1414,'Smelter Reference List'!$E:$E,0)))</f>
        <v/>
      </c>
      <c r="C1414" s="297" t="str">
        <f>IF(LEN(A1414)=0,"",INDEX('Smelter Reference List'!$C:$C,MATCH($A1414,'Smelter Reference List'!$E:$E,0)))</f>
        <v/>
      </c>
      <c r="D1414" s="161" t="str">
        <f ca="1">IF(ISERROR($S1414),"",OFFSET('Smelter Reference List'!$C$4,$S1414-4,0)&amp;"")</f>
        <v/>
      </c>
      <c r="E1414" s="161" t="str">
        <f ca="1">IF(ISERROR($S1414),"",OFFSET('Smelter Reference List'!$D$4,$S1414-4,0)&amp;"")</f>
        <v/>
      </c>
      <c r="F1414" s="161" t="str">
        <f ca="1">IF(ISERROR($S1414),"",OFFSET('Smelter Reference List'!$E$4,$S1414-4,0))</f>
        <v/>
      </c>
      <c r="G1414" s="161" t="str">
        <f ca="1">IF(C1414=$U$4,"Enter smelter details", IF(ISERROR($S1414),"",OFFSET('Smelter Reference List'!$F$4,$S1414-4,0)))</f>
        <v/>
      </c>
      <c r="H1414" s="247" t="str">
        <f ca="1">IF(ISERROR($S1414),"",OFFSET('Smelter Reference List'!$G$4,$S1414-4,0))</f>
        <v/>
      </c>
      <c r="I1414" s="248" t="str">
        <f ca="1">IF(ISERROR($S1414),"",OFFSET('Smelter Reference List'!$H$4,$S1414-4,0))</f>
        <v/>
      </c>
      <c r="J1414" s="248" t="str">
        <f ca="1">IF(ISERROR($S1414),"",OFFSET('Smelter Reference List'!$I$4,$S1414-4,0))</f>
        <v/>
      </c>
      <c r="K1414" s="245"/>
      <c r="L1414" s="245"/>
      <c r="M1414" s="245"/>
      <c r="N1414" s="245"/>
      <c r="O1414" s="245"/>
      <c r="P1414" s="245"/>
      <c r="Q1414" s="246"/>
      <c r="R1414" s="233"/>
      <c r="S1414" s="234" t="e">
        <f>IF(C1414="",NA(),MATCH($B1414&amp;$C1414,'Smelter Reference List'!$J:$J,0))</f>
        <v>#N/A</v>
      </c>
      <c r="T1414" s="235"/>
      <c r="U1414" s="235">
        <f t="shared" ca="1" si="44"/>
        <v>0</v>
      </c>
      <c r="V1414" s="235"/>
      <c r="W1414" s="235"/>
      <c r="Y1414" s="228" t="str">
        <f t="shared" si="45"/>
        <v/>
      </c>
    </row>
    <row r="1415" spans="1:25" s="228" customFormat="1" ht="20.399999999999999">
      <c r="A1415" s="257"/>
      <c r="B1415" s="232" t="str">
        <f>IF(LEN(A1415)=0,"",INDEX('Smelter Reference List'!$A:$A,MATCH($A1415,'Smelter Reference List'!$E:$E,0)))</f>
        <v/>
      </c>
      <c r="C1415" s="297" t="str">
        <f>IF(LEN(A1415)=0,"",INDEX('Smelter Reference List'!$C:$C,MATCH($A1415,'Smelter Reference List'!$E:$E,0)))</f>
        <v/>
      </c>
      <c r="D1415" s="161" t="str">
        <f ca="1">IF(ISERROR($S1415),"",OFFSET('Smelter Reference List'!$C$4,$S1415-4,0)&amp;"")</f>
        <v/>
      </c>
      <c r="E1415" s="161" t="str">
        <f ca="1">IF(ISERROR($S1415),"",OFFSET('Smelter Reference List'!$D$4,$S1415-4,0)&amp;"")</f>
        <v/>
      </c>
      <c r="F1415" s="161" t="str">
        <f ca="1">IF(ISERROR($S1415),"",OFFSET('Smelter Reference List'!$E$4,$S1415-4,0))</f>
        <v/>
      </c>
      <c r="G1415" s="161" t="str">
        <f ca="1">IF(C1415=$U$4,"Enter smelter details", IF(ISERROR($S1415),"",OFFSET('Smelter Reference List'!$F$4,$S1415-4,0)))</f>
        <v/>
      </c>
      <c r="H1415" s="247" t="str">
        <f ca="1">IF(ISERROR($S1415),"",OFFSET('Smelter Reference List'!$G$4,$S1415-4,0))</f>
        <v/>
      </c>
      <c r="I1415" s="248" t="str">
        <f ca="1">IF(ISERROR($S1415),"",OFFSET('Smelter Reference List'!$H$4,$S1415-4,0))</f>
        <v/>
      </c>
      <c r="J1415" s="248" t="str">
        <f ca="1">IF(ISERROR($S1415),"",OFFSET('Smelter Reference List'!$I$4,$S1415-4,0))</f>
        <v/>
      </c>
      <c r="K1415" s="245"/>
      <c r="L1415" s="245"/>
      <c r="M1415" s="245"/>
      <c r="N1415" s="245"/>
      <c r="O1415" s="245"/>
      <c r="P1415" s="245"/>
      <c r="Q1415" s="246"/>
      <c r="R1415" s="233"/>
      <c r="S1415" s="234" t="e">
        <f>IF(C1415="",NA(),MATCH($B1415&amp;$C1415,'Smelter Reference List'!$J:$J,0))</f>
        <v>#N/A</v>
      </c>
      <c r="T1415" s="235"/>
      <c r="U1415" s="235">
        <f t="shared" ca="1" si="44"/>
        <v>0</v>
      </c>
      <c r="V1415" s="235"/>
      <c r="W1415" s="235"/>
      <c r="Y1415" s="228" t="str">
        <f t="shared" si="45"/>
        <v/>
      </c>
    </row>
    <row r="1416" spans="1:25" s="228" customFormat="1" ht="20.399999999999999">
      <c r="A1416" s="257"/>
      <c r="B1416" s="232" t="str">
        <f>IF(LEN(A1416)=0,"",INDEX('Smelter Reference List'!$A:$A,MATCH($A1416,'Smelter Reference List'!$E:$E,0)))</f>
        <v/>
      </c>
      <c r="C1416" s="297" t="str">
        <f>IF(LEN(A1416)=0,"",INDEX('Smelter Reference List'!$C:$C,MATCH($A1416,'Smelter Reference List'!$E:$E,0)))</f>
        <v/>
      </c>
      <c r="D1416" s="161" t="str">
        <f ca="1">IF(ISERROR($S1416),"",OFFSET('Smelter Reference List'!$C$4,$S1416-4,0)&amp;"")</f>
        <v/>
      </c>
      <c r="E1416" s="161" t="str">
        <f ca="1">IF(ISERROR($S1416),"",OFFSET('Smelter Reference List'!$D$4,$S1416-4,0)&amp;"")</f>
        <v/>
      </c>
      <c r="F1416" s="161" t="str">
        <f ca="1">IF(ISERROR($S1416),"",OFFSET('Smelter Reference List'!$E$4,$S1416-4,0))</f>
        <v/>
      </c>
      <c r="G1416" s="161" t="str">
        <f ca="1">IF(C1416=$U$4,"Enter smelter details", IF(ISERROR($S1416),"",OFFSET('Smelter Reference List'!$F$4,$S1416-4,0)))</f>
        <v/>
      </c>
      <c r="H1416" s="247" t="str">
        <f ca="1">IF(ISERROR($S1416),"",OFFSET('Smelter Reference List'!$G$4,$S1416-4,0))</f>
        <v/>
      </c>
      <c r="I1416" s="248" t="str">
        <f ca="1">IF(ISERROR($S1416),"",OFFSET('Smelter Reference List'!$H$4,$S1416-4,0))</f>
        <v/>
      </c>
      <c r="J1416" s="248" t="str">
        <f ca="1">IF(ISERROR($S1416),"",OFFSET('Smelter Reference List'!$I$4,$S1416-4,0))</f>
        <v/>
      </c>
      <c r="K1416" s="245"/>
      <c r="L1416" s="245"/>
      <c r="M1416" s="245"/>
      <c r="N1416" s="245"/>
      <c r="O1416" s="245"/>
      <c r="P1416" s="245"/>
      <c r="Q1416" s="246"/>
      <c r="R1416" s="233"/>
      <c r="S1416" s="234" t="e">
        <f>IF(C1416="",NA(),MATCH($B1416&amp;$C1416,'Smelter Reference List'!$J:$J,0))</f>
        <v>#N/A</v>
      </c>
      <c r="T1416" s="235"/>
      <c r="U1416" s="235">
        <f t="shared" ca="1" si="44"/>
        <v>0</v>
      </c>
      <c r="V1416" s="235"/>
      <c r="W1416" s="235"/>
      <c r="Y1416" s="228" t="str">
        <f t="shared" si="45"/>
        <v/>
      </c>
    </row>
    <row r="1417" spans="1:25" s="228" customFormat="1" ht="20.399999999999999">
      <c r="A1417" s="257"/>
      <c r="B1417" s="232" t="str">
        <f>IF(LEN(A1417)=0,"",INDEX('Smelter Reference List'!$A:$A,MATCH($A1417,'Smelter Reference List'!$E:$E,0)))</f>
        <v/>
      </c>
      <c r="C1417" s="297" t="str">
        <f>IF(LEN(A1417)=0,"",INDEX('Smelter Reference List'!$C:$C,MATCH($A1417,'Smelter Reference List'!$E:$E,0)))</f>
        <v/>
      </c>
      <c r="D1417" s="161" t="str">
        <f ca="1">IF(ISERROR($S1417),"",OFFSET('Smelter Reference List'!$C$4,$S1417-4,0)&amp;"")</f>
        <v/>
      </c>
      <c r="E1417" s="161" t="str">
        <f ca="1">IF(ISERROR($S1417),"",OFFSET('Smelter Reference List'!$D$4,$S1417-4,0)&amp;"")</f>
        <v/>
      </c>
      <c r="F1417" s="161" t="str">
        <f ca="1">IF(ISERROR($S1417),"",OFFSET('Smelter Reference List'!$E$4,$S1417-4,0))</f>
        <v/>
      </c>
      <c r="G1417" s="161" t="str">
        <f ca="1">IF(C1417=$U$4,"Enter smelter details", IF(ISERROR($S1417),"",OFFSET('Smelter Reference List'!$F$4,$S1417-4,0)))</f>
        <v/>
      </c>
      <c r="H1417" s="247" t="str">
        <f ca="1">IF(ISERROR($S1417),"",OFFSET('Smelter Reference List'!$G$4,$S1417-4,0))</f>
        <v/>
      </c>
      <c r="I1417" s="248" t="str">
        <f ca="1">IF(ISERROR($S1417),"",OFFSET('Smelter Reference List'!$H$4,$S1417-4,0))</f>
        <v/>
      </c>
      <c r="J1417" s="248" t="str">
        <f ca="1">IF(ISERROR($S1417),"",OFFSET('Smelter Reference List'!$I$4,$S1417-4,0))</f>
        <v/>
      </c>
      <c r="K1417" s="245"/>
      <c r="L1417" s="245"/>
      <c r="M1417" s="245"/>
      <c r="N1417" s="245"/>
      <c r="O1417" s="245"/>
      <c r="P1417" s="245"/>
      <c r="Q1417" s="246"/>
      <c r="R1417" s="233"/>
      <c r="S1417" s="234" t="e">
        <f>IF(C1417="",NA(),MATCH($B1417&amp;$C1417,'Smelter Reference List'!$J:$J,0))</f>
        <v>#N/A</v>
      </c>
      <c r="T1417" s="235"/>
      <c r="U1417" s="235">
        <f t="shared" ca="1" si="44"/>
        <v>0</v>
      </c>
      <c r="V1417" s="235"/>
      <c r="W1417" s="235"/>
      <c r="Y1417" s="228" t="str">
        <f t="shared" si="45"/>
        <v/>
      </c>
    </row>
    <row r="1418" spans="1:25" s="228" customFormat="1" ht="20.399999999999999">
      <c r="A1418" s="257"/>
      <c r="B1418" s="232" t="str">
        <f>IF(LEN(A1418)=0,"",INDEX('Smelter Reference List'!$A:$A,MATCH($A1418,'Smelter Reference List'!$E:$E,0)))</f>
        <v/>
      </c>
      <c r="C1418" s="297" t="str">
        <f>IF(LEN(A1418)=0,"",INDEX('Smelter Reference List'!$C:$C,MATCH($A1418,'Smelter Reference List'!$E:$E,0)))</f>
        <v/>
      </c>
      <c r="D1418" s="161" t="str">
        <f ca="1">IF(ISERROR($S1418),"",OFFSET('Smelter Reference List'!$C$4,$S1418-4,0)&amp;"")</f>
        <v/>
      </c>
      <c r="E1418" s="161" t="str">
        <f ca="1">IF(ISERROR($S1418),"",OFFSET('Smelter Reference List'!$D$4,$S1418-4,0)&amp;"")</f>
        <v/>
      </c>
      <c r="F1418" s="161" t="str">
        <f ca="1">IF(ISERROR($S1418),"",OFFSET('Smelter Reference List'!$E$4,$S1418-4,0))</f>
        <v/>
      </c>
      <c r="G1418" s="161" t="str">
        <f ca="1">IF(C1418=$U$4,"Enter smelter details", IF(ISERROR($S1418),"",OFFSET('Smelter Reference List'!$F$4,$S1418-4,0)))</f>
        <v/>
      </c>
      <c r="H1418" s="247" t="str">
        <f ca="1">IF(ISERROR($S1418),"",OFFSET('Smelter Reference List'!$G$4,$S1418-4,0))</f>
        <v/>
      </c>
      <c r="I1418" s="248" t="str">
        <f ca="1">IF(ISERROR($S1418),"",OFFSET('Smelter Reference List'!$H$4,$S1418-4,0))</f>
        <v/>
      </c>
      <c r="J1418" s="248" t="str">
        <f ca="1">IF(ISERROR($S1418),"",OFFSET('Smelter Reference List'!$I$4,$S1418-4,0))</f>
        <v/>
      </c>
      <c r="K1418" s="245"/>
      <c r="L1418" s="245"/>
      <c r="M1418" s="245"/>
      <c r="N1418" s="245"/>
      <c r="O1418" s="245"/>
      <c r="P1418" s="245"/>
      <c r="Q1418" s="246"/>
      <c r="R1418" s="233"/>
      <c r="S1418" s="234" t="e">
        <f>IF(C1418="",NA(),MATCH($B1418&amp;$C1418,'Smelter Reference List'!$J:$J,0))</f>
        <v>#N/A</v>
      </c>
      <c r="T1418" s="235"/>
      <c r="U1418" s="235">
        <f t="shared" ca="1" si="44"/>
        <v>0</v>
      </c>
      <c r="V1418" s="235"/>
      <c r="W1418" s="235"/>
      <c r="Y1418" s="228" t="str">
        <f t="shared" si="45"/>
        <v/>
      </c>
    </row>
    <row r="1419" spans="1:25" s="228" customFormat="1" ht="20.399999999999999">
      <c r="A1419" s="257"/>
      <c r="B1419" s="232" t="str">
        <f>IF(LEN(A1419)=0,"",INDEX('Smelter Reference List'!$A:$A,MATCH($A1419,'Smelter Reference List'!$E:$E,0)))</f>
        <v/>
      </c>
      <c r="C1419" s="297" t="str">
        <f>IF(LEN(A1419)=0,"",INDEX('Smelter Reference List'!$C:$C,MATCH($A1419,'Smelter Reference List'!$E:$E,0)))</f>
        <v/>
      </c>
      <c r="D1419" s="161" t="str">
        <f ca="1">IF(ISERROR($S1419),"",OFFSET('Smelter Reference List'!$C$4,$S1419-4,0)&amp;"")</f>
        <v/>
      </c>
      <c r="E1419" s="161" t="str">
        <f ca="1">IF(ISERROR($S1419),"",OFFSET('Smelter Reference List'!$D$4,$S1419-4,0)&amp;"")</f>
        <v/>
      </c>
      <c r="F1419" s="161" t="str">
        <f ca="1">IF(ISERROR($S1419),"",OFFSET('Smelter Reference List'!$E$4,$S1419-4,0))</f>
        <v/>
      </c>
      <c r="G1419" s="161" t="str">
        <f ca="1">IF(C1419=$U$4,"Enter smelter details", IF(ISERROR($S1419),"",OFFSET('Smelter Reference List'!$F$4,$S1419-4,0)))</f>
        <v/>
      </c>
      <c r="H1419" s="247" t="str">
        <f ca="1">IF(ISERROR($S1419),"",OFFSET('Smelter Reference List'!$G$4,$S1419-4,0))</f>
        <v/>
      </c>
      <c r="I1419" s="248" t="str">
        <f ca="1">IF(ISERROR($S1419),"",OFFSET('Smelter Reference List'!$H$4,$S1419-4,0))</f>
        <v/>
      </c>
      <c r="J1419" s="248" t="str">
        <f ca="1">IF(ISERROR($S1419),"",OFFSET('Smelter Reference List'!$I$4,$S1419-4,0))</f>
        <v/>
      </c>
      <c r="K1419" s="245"/>
      <c r="L1419" s="245"/>
      <c r="M1419" s="245"/>
      <c r="N1419" s="245"/>
      <c r="O1419" s="245"/>
      <c r="P1419" s="245"/>
      <c r="Q1419" s="246"/>
      <c r="R1419" s="233"/>
      <c r="S1419" s="234" t="e">
        <f>IF(C1419="",NA(),MATCH($B1419&amp;$C1419,'Smelter Reference List'!$J:$J,0))</f>
        <v>#N/A</v>
      </c>
      <c r="T1419" s="235"/>
      <c r="U1419" s="235">
        <f t="shared" ca="1" si="44"/>
        <v>0</v>
      </c>
      <c r="V1419" s="235"/>
      <c r="W1419" s="235"/>
      <c r="Y1419" s="228" t="str">
        <f t="shared" si="45"/>
        <v/>
      </c>
    </row>
    <row r="1420" spans="1:25" s="228" customFormat="1" ht="20.399999999999999">
      <c r="A1420" s="257"/>
      <c r="B1420" s="232" t="str">
        <f>IF(LEN(A1420)=0,"",INDEX('Smelter Reference List'!$A:$A,MATCH($A1420,'Smelter Reference List'!$E:$E,0)))</f>
        <v/>
      </c>
      <c r="C1420" s="297" t="str">
        <f>IF(LEN(A1420)=0,"",INDEX('Smelter Reference List'!$C:$C,MATCH($A1420,'Smelter Reference List'!$E:$E,0)))</f>
        <v/>
      </c>
      <c r="D1420" s="161" t="str">
        <f ca="1">IF(ISERROR($S1420),"",OFFSET('Smelter Reference List'!$C$4,$S1420-4,0)&amp;"")</f>
        <v/>
      </c>
      <c r="E1420" s="161" t="str">
        <f ca="1">IF(ISERROR($S1420),"",OFFSET('Smelter Reference List'!$D$4,$S1420-4,0)&amp;"")</f>
        <v/>
      </c>
      <c r="F1420" s="161" t="str">
        <f ca="1">IF(ISERROR($S1420),"",OFFSET('Smelter Reference List'!$E$4,$S1420-4,0))</f>
        <v/>
      </c>
      <c r="G1420" s="161" t="str">
        <f ca="1">IF(C1420=$U$4,"Enter smelter details", IF(ISERROR($S1420),"",OFFSET('Smelter Reference List'!$F$4,$S1420-4,0)))</f>
        <v/>
      </c>
      <c r="H1420" s="247" t="str">
        <f ca="1">IF(ISERROR($S1420),"",OFFSET('Smelter Reference List'!$G$4,$S1420-4,0))</f>
        <v/>
      </c>
      <c r="I1420" s="248" t="str">
        <f ca="1">IF(ISERROR($S1420),"",OFFSET('Smelter Reference List'!$H$4,$S1420-4,0))</f>
        <v/>
      </c>
      <c r="J1420" s="248" t="str">
        <f ca="1">IF(ISERROR($S1420),"",OFFSET('Smelter Reference List'!$I$4,$S1420-4,0))</f>
        <v/>
      </c>
      <c r="K1420" s="245"/>
      <c r="L1420" s="245"/>
      <c r="M1420" s="245"/>
      <c r="N1420" s="245"/>
      <c r="O1420" s="245"/>
      <c r="P1420" s="245"/>
      <c r="Q1420" s="246"/>
      <c r="R1420" s="233"/>
      <c r="S1420" s="234" t="e">
        <f>IF(C1420="",NA(),MATCH($B1420&amp;$C1420,'Smelter Reference List'!$J:$J,0))</f>
        <v>#N/A</v>
      </c>
      <c r="T1420" s="235"/>
      <c r="U1420" s="235">
        <f t="shared" ca="1" si="44"/>
        <v>0</v>
      </c>
      <c r="V1420" s="235"/>
      <c r="W1420" s="235"/>
      <c r="Y1420" s="228" t="str">
        <f t="shared" si="45"/>
        <v/>
      </c>
    </row>
    <row r="1421" spans="1:25" s="228" customFormat="1" ht="20.399999999999999">
      <c r="A1421" s="257"/>
      <c r="B1421" s="232" t="str">
        <f>IF(LEN(A1421)=0,"",INDEX('Smelter Reference List'!$A:$A,MATCH($A1421,'Smelter Reference List'!$E:$E,0)))</f>
        <v/>
      </c>
      <c r="C1421" s="297" t="str">
        <f>IF(LEN(A1421)=0,"",INDEX('Smelter Reference List'!$C:$C,MATCH($A1421,'Smelter Reference List'!$E:$E,0)))</f>
        <v/>
      </c>
      <c r="D1421" s="161" t="str">
        <f ca="1">IF(ISERROR($S1421),"",OFFSET('Smelter Reference List'!$C$4,$S1421-4,0)&amp;"")</f>
        <v/>
      </c>
      <c r="E1421" s="161" t="str">
        <f ca="1">IF(ISERROR($S1421),"",OFFSET('Smelter Reference List'!$D$4,$S1421-4,0)&amp;"")</f>
        <v/>
      </c>
      <c r="F1421" s="161" t="str">
        <f ca="1">IF(ISERROR($S1421),"",OFFSET('Smelter Reference List'!$E$4,$S1421-4,0))</f>
        <v/>
      </c>
      <c r="G1421" s="161" t="str">
        <f ca="1">IF(C1421=$U$4,"Enter smelter details", IF(ISERROR($S1421),"",OFFSET('Smelter Reference List'!$F$4,$S1421-4,0)))</f>
        <v/>
      </c>
      <c r="H1421" s="247" t="str">
        <f ca="1">IF(ISERROR($S1421),"",OFFSET('Smelter Reference List'!$G$4,$S1421-4,0))</f>
        <v/>
      </c>
      <c r="I1421" s="248" t="str">
        <f ca="1">IF(ISERROR($S1421),"",OFFSET('Smelter Reference List'!$H$4,$S1421-4,0))</f>
        <v/>
      </c>
      <c r="J1421" s="248" t="str">
        <f ca="1">IF(ISERROR($S1421),"",OFFSET('Smelter Reference List'!$I$4,$S1421-4,0))</f>
        <v/>
      </c>
      <c r="K1421" s="245"/>
      <c r="L1421" s="245"/>
      <c r="M1421" s="245"/>
      <c r="N1421" s="245"/>
      <c r="O1421" s="245"/>
      <c r="P1421" s="245"/>
      <c r="Q1421" s="246"/>
      <c r="R1421" s="233"/>
      <c r="S1421" s="234" t="e">
        <f>IF(C1421="",NA(),MATCH($B1421&amp;$C1421,'Smelter Reference List'!$J:$J,0))</f>
        <v>#N/A</v>
      </c>
      <c r="T1421" s="235"/>
      <c r="U1421" s="235">
        <f t="shared" ca="1" si="44"/>
        <v>0</v>
      </c>
      <c r="V1421" s="235"/>
      <c r="W1421" s="235"/>
      <c r="Y1421" s="228" t="str">
        <f t="shared" si="45"/>
        <v/>
      </c>
    </row>
    <row r="1422" spans="1:25" s="228" customFormat="1" ht="20.399999999999999">
      <c r="A1422" s="257"/>
      <c r="B1422" s="232" t="str">
        <f>IF(LEN(A1422)=0,"",INDEX('Smelter Reference List'!$A:$A,MATCH($A1422,'Smelter Reference List'!$E:$E,0)))</f>
        <v/>
      </c>
      <c r="C1422" s="297" t="str">
        <f>IF(LEN(A1422)=0,"",INDEX('Smelter Reference List'!$C:$C,MATCH($A1422,'Smelter Reference List'!$E:$E,0)))</f>
        <v/>
      </c>
      <c r="D1422" s="161" t="str">
        <f ca="1">IF(ISERROR($S1422),"",OFFSET('Smelter Reference List'!$C$4,$S1422-4,0)&amp;"")</f>
        <v/>
      </c>
      <c r="E1422" s="161" t="str">
        <f ca="1">IF(ISERROR($S1422),"",OFFSET('Smelter Reference List'!$D$4,$S1422-4,0)&amp;"")</f>
        <v/>
      </c>
      <c r="F1422" s="161" t="str">
        <f ca="1">IF(ISERROR($S1422),"",OFFSET('Smelter Reference List'!$E$4,$S1422-4,0))</f>
        <v/>
      </c>
      <c r="G1422" s="161" t="str">
        <f ca="1">IF(C1422=$U$4,"Enter smelter details", IF(ISERROR($S1422),"",OFFSET('Smelter Reference List'!$F$4,$S1422-4,0)))</f>
        <v/>
      </c>
      <c r="H1422" s="247" t="str">
        <f ca="1">IF(ISERROR($S1422),"",OFFSET('Smelter Reference List'!$G$4,$S1422-4,0))</f>
        <v/>
      </c>
      <c r="I1422" s="248" t="str">
        <f ca="1">IF(ISERROR($S1422),"",OFFSET('Smelter Reference List'!$H$4,$S1422-4,0))</f>
        <v/>
      </c>
      <c r="J1422" s="248" t="str">
        <f ca="1">IF(ISERROR($S1422),"",OFFSET('Smelter Reference List'!$I$4,$S1422-4,0))</f>
        <v/>
      </c>
      <c r="K1422" s="245"/>
      <c r="L1422" s="245"/>
      <c r="M1422" s="245"/>
      <c r="N1422" s="245"/>
      <c r="O1422" s="245"/>
      <c r="P1422" s="245"/>
      <c r="Q1422" s="246"/>
      <c r="R1422" s="233"/>
      <c r="S1422" s="234" t="e">
        <f>IF(C1422="",NA(),MATCH($B1422&amp;$C1422,'Smelter Reference List'!$J:$J,0))</f>
        <v>#N/A</v>
      </c>
      <c r="T1422" s="235"/>
      <c r="U1422" s="235">
        <f t="shared" ca="1" si="44"/>
        <v>0</v>
      </c>
      <c r="V1422" s="235"/>
      <c r="W1422" s="235"/>
      <c r="Y1422" s="228" t="str">
        <f t="shared" si="45"/>
        <v/>
      </c>
    </row>
    <row r="1423" spans="1:25" s="228" customFormat="1" ht="20.399999999999999">
      <c r="A1423" s="257"/>
      <c r="B1423" s="232" t="str">
        <f>IF(LEN(A1423)=0,"",INDEX('Smelter Reference List'!$A:$A,MATCH($A1423,'Smelter Reference List'!$E:$E,0)))</f>
        <v/>
      </c>
      <c r="C1423" s="297" t="str">
        <f>IF(LEN(A1423)=0,"",INDEX('Smelter Reference List'!$C:$C,MATCH($A1423,'Smelter Reference List'!$E:$E,0)))</f>
        <v/>
      </c>
      <c r="D1423" s="161" t="str">
        <f ca="1">IF(ISERROR($S1423),"",OFFSET('Smelter Reference List'!$C$4,$S1423-4,0)&amp;"")</f>
        <v/>
      </c>
      <c r="E1423" s="161" t="str">
        <f ca="1">IF(ISERROR($S1423),"",OFFSET('Smelter Reference List'!$D$4,$S1423-4,0)&amp;"")</f>
        <v/>
      </c>
      <c r="F1423" s="161" t="str">
        <f ca="1">IF(ISERROR($S1423),"",OFFSET('Smelter Reference List'!$E$4,$S1423-4,0))</f>
        <v/>
      </c>
      <c r="G1423" s="161" t="str">
        <f ca="1">IF(C1423=$U$4,"Enter smelter details", IF(ISERROR($S1423),"",OFFSET('Smelter Reference List'!$F$4,$S1423-4,0)))</f>
        <v/>
      </c>
      <c r="H1423" s="247" t="str">
        <f ca="1">IF(ISERROR($S1423),"",OFFSET('Smelter Reference List'!$G$4,$S1423-4,0))</f>
        <v/>
      </c>
      <c r="I1423" s="248" t="str">
        <f ca="1">IF(ISERROR($S1423),"",OFFSET('Smelter Reference List'!$H$4,$S1423-4,0))</f>
        <v/>
      </c>
      <c r="J1423" s="248" t="str">
        <f ca="1">IF(ISERROR($S1423),"",OFFSET('Smelter Reference List'!$I$4,$S1423-4,0))</f>
        <v/>
      </c>
      <c r="K1423" s="245"/>
      <c r="L1423" s="245"/>
      <c r="M1423" s="245"/>
      <c r="N1423" s="245"/>
      <c r="O1423" s="245"/>
      <c r="P1423" s="245"/>
      <c r="Q1423" s="246"/>
      <c r="R1423" s="233"/>
      <c r="S1423" s="234" t="e">
        <f>IF(C1423="",NA(),MATCH($B1423&amp;$C1423,'Smelter Reference List'!$J:$J,0))</f>
        <v>#N/A</v>
      </c>
      <c r="T1423" s="235"/>
      <c r="U1423" s="235">
        <f t="shared" ca="1" si="44"/>
        <v>0</v>
      </c>
      <c r="V1423" s="235"/>
      <c r="W1423" s="235"/>
      <c r="Y1423" s="228" t="str">
        <f t="shared" si="45"/>
        <v/>
      </c>
    </row>
    <row r="1424" spans="1:25" s="228" customFormat="1" ht="20.399999999999999">
      <c r="A1424" s="257"/>
      <c r="B1424" s="232" t="str">
        <f>IF(LEN(A1424)=0,"",INDEX('Smelter Reference List'!$A:$A,MATCH($A1424,'Smelter Reference List'!$E:$E,0)))</f>
        <v/>
      </c>
      <c r="C1424" s="297" t="str">
        <f>IF(LEN(A1424)=0,"",INDEX('Smelter Reference List'!$C:$C,MATCH($A1424,'Smelter Reference List'!$E:$E,0)))</f>
        <v/>
      </c>
      <c r="D1424" s="161" t="str">
        <f ca="1">IF(ISERROR($S1424),"",OFFSET('Smelter Reference List'!$C$4,$S1424-4,0)&amp;"")</f>
        <v/>
      </c>
      <c r="E1424" s="161" t="str">
        <f ca="1">IF(ISERROR($S1424),"",OFFSET('Smelter Reference List'!$D$4,$S1424-4,0)&amp;"")</f>
        <v/>
      </c>
      <c r="F1424" s="161" t="str">
        <f ca="1">IF(ISERROR($S1424),"",OFFSET('Smelter Reference List'!$E$4,$S1424-4,0))</f>
        <v/>
      </c>
      <c r="G1424" s="161" t="str">
        <f ca="1">IF(C1424=$U$4,"Enter smelter details", IF(ISERROR($S1424),"",OFFSET('Smelter Reference List'!$F$4,$S1424-4,0)))</f>
        <v/>
      </c>
      <c r="H1424" s="247" t="str">
        <f ca="1">IF(ISERROR($S1424),"",OFFSET('Smelter Reference List'!$G$4,$S1424-4,0))</f>
        <v/>
      </c>
      <c r="I1424" s="248" t="str">
        <f ca="1">IF(ISERROR($S1424),"",OFFSET('Smelter Reference List'!$H$4,$S1424-4,0))</f>
        <v/>
      </c>
      <c r="J1424" s="248" t="str">
        <f ca="1">IF(ISERROR($S1424),"",OFFSET('Smelter Reference List'!$I$4,$S1424-4,0))</f>
        <v/>
      </c>
      <c r="K1424" s="245"/>
      <c r="L1424" s="245"/>
      <c r="M1424" s="245"/>
      <c r="N1424" s="245"/>
      <c r="O1424" s="245"/>
      <c r="P1424" s="245"/>
      <c r="Q1424" s="246"/>
      <c r="R1424" s="233"/>
      <c r="S1424" s="234" t="e">
        <f>IF(C1424="",NA(),MATCH($B1424&amp;$C1424,'Smelter Reference List'!$J:$J,0))</f>
        <v>#N/A</v>
      </c>
      <c r="T1424" s="235"/>
      <c r="U1424" s="235">
        <f t="shared" ca="1" si="44"/>
        <v>0</v>
      </c>
      <c r="V1424" s="235"/>
      <c r="W1424" s="235"/>
      <c r="Y1424" s="228" t="str">
        <f t="shared" si="45"/>
        <v/>
      </c>
    </row>
    <row r="1425" spans="1:25" s="228" customFormat="1" ht="20.399999999999999">
      <c r="A1425" s="257"/>
      <c r="B1425" s="232" t="str">
        <f>IF(LEN(A1425)=0,"",INDEX('Smelter Reference List'!$A:$A,MATCH($A1425,'Smelter Reference List'!$E:$E,0)))</f>
        <v/>
      </c>
      <c r="C1425" s="297" t="str">
        <f>IF(LEN(A1425)=0,"",INDEX('Smelter Reference List'!$C:$C,MATCH($A1425,'Smelter Reference List'!$E:$E,0)))</f>
        <v/>
      </c>
      <c r="D1425" s="161" t="str">
        <f ca="1">IF(ISERROR($S1425),"",OFFSET('Smelter Reference List'!$C$4,$S1425-4,0)&amp;"")</f>
        <v/>
      </c>
      <c r="E1425" s="161" t="str">
        <f ca="1">IF(ISERROR($S1425),"",OFFSET('Smelter Reference List'!$D$4,$S1425-4,0)&amp;"")</f>
        <v/>
      </c>
      <c r="F1425" s="161" t="str">
        <f ca="1">IF(ISERROR($S1425),"",OFFSET('Smelter Reference List'!$E$4,$S1425-4,0))</f>
        <v/>
      </c>
      <c r="G1425" s="161" t="str">
        <f ca="1">IF(C1425=$U$4,"Enter smelter details", IF(ISERROR($S1425),"",OFFSET('Smelter Reference List'!$F$4,$S1425-4,0)))</f>
        <v/>
      </c>
      <c r="H1425" s="247" t="str">
        <f ca="1">IF(ISERROR($S1425),"",OFFSET('Smelter Reference List'!$G$4,$S1425-4,0))</f>
        <v/>
      </c>
      <c r="I1425" s="248" t="str">
        <f ca="1">IF(ISERROR($S1425),"",OFFSET('Smelter Reference List'!$H$4,$S1425-4,0))</f>
        <v/>
      </c>
      <c r="J1425" s="248" t="str">
        <f ca="1">IF(ISERROR($S1425),"",OFFSET('Smelter Reference List'!$I$4,$S1425-4,0))</f>
        <v/>
      </c>
      <c r="K1425" s="245"/>
      <c r="L1425" s="245"/>
      <c r="M1425" s="245"/>
      <c r="N1425" s="245"/>
      <c r="O1425" s="245"/>
      <c r="P1425" s="245"/>
      <c r="Q1425" s="246"/>
      <c r="R1425" s="233"/>
      <c r="S1425" s="234" t="e">
        <f>IF(C1425="",NA(),MATCH($B1425&amp;$C1425,'Smelter Reference List'!$J:$J,0))</f>
        <v>#N/A</v>
      </c>
      <c r="T1425" s="235"/>
      <c r="U1425" s="235">
        <f t="shared" ca="1" si="44"/>
        <v>0</v>
      </c>
      <c r="V1425" s="235"/>
      <c r="W1425" s="235"/>
      <c r="Y1425" s="228" t="str">
        <f t="shared" si="45"/>
        <v/>
      </c>
    </row>
    <row r="1426" spans="1:25" s="228" customFormat="1" ht="20.399999999999999">
      <c r="A1426" s="257"/>
      <c r="B1426" s="232" t="str">
        <f>IF(LEN(A1426)=0,"",INDEX('Smelter Reference List'!$A:$A,MATCH($A1426,'Smelter Reference List'!$E:$E,0)))</f>
        <v/>
      </c>
      <c r="C1426" s="297" t="str">
        <f>IF(LEN(A1426)=0,"",INDEX('Smelter Reference List'!$C:$C,MATCH($A1426,'Smelter Reference List'!$E:$E,0)))</f>
        <v/>
      </c>
      <c r="D1426" s="161" t="str">
        <f ca="1">IF(ISERROR($S1426),"",OFFSET('Smelter Reference List'!$C$4,$S1426-4,0)&amp;"")</f>
        <v/>
      </c>
      <c r="E1426" s="161" t="str">
        <f ca="1">IF(ISERROR($S1426),"",OFFSET('Smelter Reference List'!$D$4,$S1426-4,0)&amp;"")</f>
        <v/>
      </c>
      <c r="F1426" s="161" t="str">
        <f ca="1">IF(ISERROR($S1426),"",OFFSET('Smelter Reference List'!$E$4,$S1426-4,0))</f>
        <v/>
      </c>
      <c r="G1426" s="161" t="str">
        <f ca="1">IF(C1426=$U$4,"Enter smelter details", IF(ISERROR($S1426),"",OFFSET('Smelter Reference List'!$F$4,$S1426-4,0)))</f>
        <v/>
      </c>
      <c r="H1426" s="247" t="str">
        <f ca="1">IF(ISERROR($S1426),"",OFFSET('Smelter Reference List'!$G$4,$S1426-4,0))</f>
        <v/>
      </c>
      <c r="I1426" s="248" t="str">
        <f ca="1">IF(ISERROR($S1426),"",OFFSET('Smelter Reference List'!$H$4,$S1426-4,0))</f>
        <v/>
      </c>
      <c r="J1426" s="248" t="str">
        <f ca="1">IF(ISERROR($S1426),"",OFFSET('Smelter Reference List'!$I$4,$S1426-4,0))</f>
        <v/>
      </c>
      <c r="K1426" s="245"/>
      <c r="L1426" s="245"/>
      <c r="M1426" s="245"/>
      <c r="N1426" s="245"/>
      <c r="O1426" s="245"/>
      <c r="P1426" s="245"/>
      <c r="Q1426" s="246"/>
      <c r="R1426" s="233"/>
      <c r="S1426" s="234" t="e">
        <f>IF(C1426="",NA(),MATCH($B1426&amp;$C1426,'Smelter Reference List'!$J:$J,0))</f>
        <v>#N/A</v>
      </c>
      <c r="T1426" s="235"/>
      <c r="U1426" s="235">
        <f t="shared" ca="1" si="44"/>
        <v>0</v>
      </c>
      <c r="V1426" s="235"/>
      <c r="W1426" s="235"/>
      <c r="Y1426" s="228" t="str">
        <f t="shared" si="45"/>
        <v/>
      </c>
    </row>
    <row r="1427" spans="1:25" s="228" customFormat="1" ht="20.399999999999999">
      <c r="A1427" s="257"/>
      <c r="B1427" s="232" t="str">
        <f>IF(LEN(A1427)=0,"",INDEX('Smelter Reference List'!$A:$A,MATCH($A1427,'Smelter Reference List'!$E:$E,0)))</f>
        <v/>
      </c>
      <c r="C1427" s="297" t="str">
        <f>IF(LEN(A1427)=0,"",INDEX('Smelter Reference List'!$C:$C,MATCH($A1427,'Smelter Reference List'!$E:$E,0)))</f>
        <v/>
      </c>
      <c r="D1427" s="161" t="str">
        <f ca="1">IF(ISERROR($S1427),"",OFFSET('Smelter Reference List'!$C$4,$S1427-4,0)&amp;"")</f>
        <v/>
      </c>
      <c r="E1427" s="161" t="str">
        <f ca="1">IF(ISERROR($S1427),"",OFFSET('Smelter Reference List'!$D$4,$S1427-4,0)&amp;"")</f>
        <v/>
      </c>
      <c r="F1427" s="161" t="str">
        <f ca="1">IF(ISERROR($S1427),"",OFFSET('Smelter Reference List'!$E$4,$S1427-4,0))</f>
        <v/>
      </c>
      <c r="G1427" s="161" t="str">
        <f ca="1">IF(C1427=$U$4,"Enter smelter details", IF(ISERROR($S1427),"",OFFSET('Smelter Reference List'!$F$4,$S1427-4,0)))</f>
        <v/>
      </c>
      <c r="H1427" s="247" t="str">
        <f ca="1">IF(ISERROR($S1427),"",OFFSET('Smelter Reference List'!$G$4,$S1427-4,0))</f>
        <v/>
      </c>
      <c r="I1427" s="248" t="str">
        <f ca="1">IF(ISERROR($S1427),"",OFFSET('Smelter Reference List'!$H$4,$S1427-4,0))</f>
        <v/>
      </c>
      <c r="J1427" s="248" t="str">
        <f ca="1">IF(ISERROR($S1427),"",OFFSET('Smelter Reference List'!$I$4,$S1427-4,0))</f>
        <v/>
      </c>
      <c r="K1427" s="245"/>
      <c r="L1427" s="245"/>
      <c r="M1427" s="245"/>
      <c r="N1427" s="245"/>
      <c r="O1427" s="245"/>
      <c r="P1427" s="245"/>
      <c r="Q1427" s="246"/>
      <c r="R1427" s="233"/>
      <c r="S1427" s="234" t="e">
        <f>IF(C1427="",NA(),MATCH($B1427&amp;$C1427,'Smelter Reference List'!$J:$J,0))</f>
        <v>#N/A</v>
      </c>
      <c r="T1427" s="235"/>
      <c r="U1427" s="235">
        <f t="shared" ca="1" si="44"/>
        <v>0</v>
      </c>
      <c r="V1427" s="235"/>
      <c r="W1427" s="235"/>
      <c r="Y1427" s="228" t="str">
        <f t="shared" si="45"/>
        <v/>
      </c>
    </row>
    <row r="1428" spans="1:25" s="228" customFormat="1" ht="20.399999999999999">
      <c r="A1428" s="257"/>
      <c r="B1428" s="232" t="str">
        <f>IF(LEN(A1428)=0,"",INDEX('Smelter Reference List'!$A:$A,MATCH($A1428,'Smelter Reference List'!$E:$E,0)))</f>
        <v/>
      </c>
      <c r="C1428" s="297" t="str">
        <f>IF(LEN(A1428)=0,"",INDEX('Smelter Reference List'!$C:$C,MATCH($A1428,'Smelter Reference List'!$E:$E,0)))</f>
        <v/>
      </c>
      <c r="D1428" s="161" t="str">
        <f ca="1">IF(ISERROR($S1428),"",OFFSET('Smelter Reference List'!$C$4,$S1428-4,0)&amp;"")</f>
        <v/>
      </c>
      <c r="E1428" s="161" t="str">
        <f ca="1">IF(ISERROR($S1428),"",OFFSET('Smelter Reference List'!$D$4,$S1428-4,0)&amp;"")</f>
        <v/>
      </c>
      <c r="F1428" s="161" t="str">
        <f ca="1">IF(ISERROR($S1428),"",OFFSET('Smelter Reference List'!$E$4,$S1428-4,0))</f>
        <v/>
      </c>
      <c r="G1428" s="161" t="str">
        <f ca="1">IF(C1428=$U$4,"Enter smelter details", IF(ISERROR($S1428),"",OFFSET('Smelter Reference List'!$F$4,$S1428-4,0)))</f>
        <v/>
      </c>
      <c r="H1428" s="247" t="str">
        <f ca="1">IF(ISERROR($S1428),"",OFFSET('Smelter Reference List'!$G$4,$S1428-4,0))</f>
        <v/>
      </c>
      <c r="I1428" s="248" t="str">
        <f ca="1">IF(ISERROR($S1428),"",OFFSET('Smelter Reference List'!$H$4,$S1428-4,0))</f>
        <v/>
      </c>
      <c r="J1428" s="248" t="str">
        <f ca="1">IF(ISERROR($S1428),"",OFFSET('Smelter Reference List'!$I$4,$S1428-4,0))</f>
        <v/>
      </c>
      <c r="K1428" s="245"/>
      <c r="L1428" s="245"/>
      <c r="M1428" s="245"/>
      <c r="N1428" s="245"/>
      <c r="O1428" s="245"/>
      <c r="P1428" s="245"/>
      <c r="Q1428" s="246"/>
      <c r="R1428" s="233"/>
      <c r="S1428" s="234" t="e">
        <f>IF(C1428="",NA(),MATCH($B1428&amp;$C1428,'Smelter Reference List'!$J:$J,0))</f>
        <v>#N/A</v>
      </c>
      <c r="T1428" s="235"/>
      <c r="U1428" s="235">
        <f t="shared" ca="1" si="44"/>
        <v>0</v>
      </c>
      <c r="V1428" s="235"/>
      <c r="W1428" s="235"/>
      <c r="Y1428" s="228" t="str">
        <f t="shared" si="45"/>
        <v/>
      </c>
    </row>
    <row r="1429" spans="1:25" s="228" customFormat="1" ht="20.399999999999999">
      <c r="A1429" s="257"/>
      <c r="B1429" s="232" t="str">
        <f>IF(LEN(A1429)=0,"",INDEX('Smelter Reference List'!$A:$A,MATCH($A1429,'Smelter Reference List'!$E:$E,0)))</f>
        <v/>
      </c>
      <c r="C1429" s="297" t="str">
        <f>IF(LEN(A1429)=0,"",INDEX('Smelter Reference List'!$C:$C,MATCH($A1429,'Smelter Reference List'!$E:$E,0)))</f>
        <v/>
      </c>
      <c r="D1429" s="161" t="str">
        <f ca="1">IF(ISERROR($S1429),"",OFFSET('Smelter Reference List'!$C$4,$S1429-4,0)&amp;"")</f>
        <v/>
      </c>
      <c r="E1429" s="161" t="str">
        <f ca="1">IF(ISERROR($S1429),"",OFFSET('Smelter Reference List'!$D$4,$S1429-4,0)&amp;"")</f>
        <v/>
      </c>
      <c r="F1429" s="161" t="str">
        <f ca="1">IF(ISERROR($S1429),"",OFFSET('Smelter Reference List'!$E$4,$S1429-4,0))</f>
        <v/>
      </c>
      <c r="G1429" s="161" t="str">
        <f ca="1">IF(C1429=$U$4,"Enter smelter details", IF(ISERROR($S1429),"",OFFSET('Smelter Reference List'!$F$4,$S1429-4,0)))</f>
        <v/>
      </c>
      <c r="H1429" s="247" t="str">
        <f ca="1">IF(ISERROR($S1429),"",OFFSET('Smelter Reference List'!$G$4,$S1429-4,0))</f>
        <v/>
      </c>
      <c r="I1429" s="248" t="str">
        <f ca="1">IF(ISERROR($S1429),"",OFFSET('Smelter Reference List'!$H$4,$S1429-4,0))</f>
        <v/>
      </c>
      <c r="J1429" s="248" t="str">
        <f ca="1">IF(ISERROR($S1429),"",OFFSET('Smelter Reference List'!$I$4,$S1429-4,0))</f>
        <v/>
      </c>
      <c r="K1429" s="245"/>
      <c r="L1429" s="245"/>
      <c r="M1429" s="245"/>
      <c r="N1429" s="245"/>
      <c r="O1429" s="245"/>
      <c r="P1429" s="245"/>
      <c r="Q1429" s="246"/>
      <c r="R1429" s="233"/>
      <c r="S1429" s="234" t="e">
        <f>IF(C1429="",NA(),MATCH($B1429&amp;$C1429,'Smelter Reference List'!$J:$J,0))</f>
        <v>#N/A</v>
      </c>
      <c r="T1429" s="235"/>
      <c r="U1429" s="235">
        <f t="shared" ca="1" si="44"/>
        <v>0</v>
      </c>
      <c r="V1429" s="235"/>
      <c r="W1429" s="235"/>
      <c r="Y1429" s="228" t="str">
        <f t="shared" si="45"/>
        <v/>
      </c>
    </row>
    <row r="1430" spans="1:25" s="228" customFormat="1" ht="20.399999999999999">
      <c r="A1430" s="257"/>
      <c r="B1430" s="232" t="str">
        <f>IF(LEN(A1430)=0,"",INDEX('Smelter Reference List'!$A:$A,MATCH($A1430,'Smelter Reference List'!$E:$E,0)))</f>
        <v/>
      </c>
      <c r="C1430" s="297" t="str">
        <f>IF(LEN(A1430)=0,"",INDEX('Smelter Reference List'!$C:$C,MATCH($A1430,'Smelter Reference List'!$E:$E,0)))</f>
        <v/>
      </c>
      <c r="D1430" s="161" t="str">
        <f ca="1">IF(ISERROR($S1430),"",OFFSET('Smelter Reference List'!$C$4,$S1430-4,0)&amp;"")</f>
        <v/>
      </c>
      <c r="E1430" s="161" t="str">
        <f ca="1">IF(ISERROR($S1430),"",OFFSET('Smelter Reference List'!$D$4,$S1430-4,0)&amp;"")</f>
        <v/>
      </c>
      <c r="F1430" s="161" t="str">
        <f ca="1">IF(ISERROR($S1430),"",OFFSET('Smelter Reference List'!$E$4,$S1430-4,0))</f>
        <v/>
      </c>
      <c r="G1430" s="161" t="str">
        <f ca="1">IF(C1430=$U$4,"Enter smelter details", IF(ISERROR($S1430),"",OFFSET('Smelter Reference List'!$F$4,$S1430-4,0)))</f>
        <v/>
      </c>
      <c r="H1430" s="247" t="str">
        <f ca="1">IF(ISERROR($S1430),"",OFFSET('Smelter Reference List'!$G$4,$S1430-4,0))</f>
        <v/>
      </c>
      <c r="I1430" s="248" t="str">
        <f ca="1">IF(ISERROR($S1430),"",OFFSET('Smelter Reference List'!$H$4,$S1430-4,0))</f>
        <v/>
      </c>
      <c r="J1430" s="248" t="str">
        <f ca="1">IF(ISERROR($S1430),"",OFFSET('Smelter Reference List'!$I$4,$S1430-4,0))</f>
        <v/>
      </c>
      <c r="K1430" s="245"/>
      <c r="L1430" s="245"/>
      <c r="M1430" s="245"/>
      <c r="N1430" s="245"/>
      <c r="O1430" s="245"/>
      <c r="P1430" s="245"/>
      <c r="Q1430" s="246"/>
      <c r="R1430" s="233"/>
      <c r="S1430" s="234" t="e">
        <f>IF(C1430="",NA(),MATCH($B1430&amp;$C1430,'Smelter Reference List'!$J:$J,0))</f>
        <v>#N/A</v>
      </c>
      <c r="T1430" s="235"/>
      <c r="U1430" s="235">
        <f t="shared" ca="1" si="44"/>
        <v>0</v>
      </c>
      <c r="V1430" s="235"/>
      <c r="W1430" s="235"/>
      <c r="Y1430" s="228" t="str">
        <f t="shared" si="45"/>
        <v/>
      </c>
    </row>
    <row r="1431" spans="1:25" s="228" customFormat="1" ht="20.399999999999999">
      <c r="A1431" s="257"/>
      <c r="B1431" s="232" t="str">
        <f>IF(LEN(A1431)=0,"",INDEX('Smelter Reference List'!$A:$A,MATCH($A1431,'Smelter Reference List'!$E:$E,0)))</f>
        <v/>
      </c>
      <c r="C1431" s="297" t="str">
        <f>IF(LEN(A1431)=0,"",INDEX('Smelter Reference List'!$C:$C,MATCH($A1431,'Smelter Reference List'!$E:$E,0)))</f>
        <v/>
      </c>
      <c r="D1431" s="161" t="str">
        <f ca="1">IF(ISERROR($S1431),"",OFFSET('Smelter Reference List'!$C$4,$S1431-4,0)&amp;"")</f>
        <v/>
      </c>
      <c r="E1431" s="161" t="str">
        <f ca="1">IF(ISERROR($S1431),"",OFFSET('Smelter Reference List'!$D$4,$S1431-4,0)&amp;"")</f>
        <v/>
      </c>
      <c r="F1431" s="161" t="str">
        <f ca="1">IF(ISERROR($S1431),"",OFFSET('Smelter Reference List'!$E$4,$S1431-4,0))</f>
        <v/>
      </c>
      <c r="G1431" s="161" t="str">
        <f ca="1">IF(C1431=$U$4,"Enter smelter details", IF(ISERROR($S1431),"",OFFSET('Smelter Reference List'!$F$4,$S1431-4,0)))</f>
        <v/>
      </c>
      <c r="H1431" s="247" t="str">
        <f ca="1">IF(ISERROR($S1431),"",OFFSET('Smelter Reference List'!$G$4,$S1431-4,0))</f>
        <v/>
      </c>
      <c r="I1431" s="248" t="str">
        <f ca="1">IF(ISERROR($S1431),"",OFFSET('Smelter Reference List'!$H$4,$S1431-4,0))</f>
        <v/>
      </c>
      <c r="J1431" s="248" t="str">
        <f ca="1">IF(ISERROR($S1431),"",OFFSET('Smelter Reference List'!$I$4,$S1431-4,0))</f>
        <v/>
      </c>
      <c r="K1431" s="245"/>
      <c r="L1431" s="245"/>
      <c r="M1431" s="245"/>
      <c r="N1431" s="245"/>
      <c r="O1431" s="245"/>
      <c r="P1431" s="245"/>
      <c r="Q1431" s="246"/>
      <c r="R1431" s="233"/>
      <c r="S1431" s="234" t="e">
        <f>IF(C1431="",NA(),MATCH($B1431&amp;$C1431,'Smelter Reference List'!$J:$J,0))</f>
        <v>#N/A</v>
      </c>
      <c r="T1431" s="235"/>
      <c r="U1431" s="235">
        <f t="shared" ca="1" si="44"/>
        <v>0</v>
      </c>
      <c r="V1431" s="235"/>
      <c r="W1431" s="235"/>
      <c r="Y1431" s="228" t="str">
        <f t="shared" si="45"/>
        <v/>
      </c>
    </row>
    <row r="1432" spans="1:25" s="228" customFormat="1" ht="20.399999999999999">
      <c r="A1432" s="257"/>
      <c r="B1432" s="232" t="str">
        <f>IF(LEN(A1432)=0,"",INDEX('Smelter Reference List'!$A:$A,MATCH($A1432,'Smelter Reference List'!$E:$E,0)))</f>
        <v/>
      </c>
      <c r="C1432" s="297" t="str">
        <f>IF(LEN(A1432)=0,"",INDEX('Smelter Reference List'!$C:$C,MATCH($A1432,'Smelter Reference List'!$E:$E,0)))</f>
        <v/>
      </c>
      <c r="D1432" s="161" t="str">
        <f ca="1">IF(ISERROR($S1432),"",OFFSET('Smelter Reference List'!$C$4,$S1432-4,0)&amp;"")</f>
        <v/>
      </c>
      <c r="E1432" s="161" t="str">
        <f ca="1">IF(ISERROR($S1432),"",OFFSET('Smelter Reference List'!$D$4,$S1432-4,0)&amp;"")</f>
        <v/>
      </c>
      <c r="F1432" s="161" t="str">
        <f ca="1">IF(ISERROR($S1432),"",OFFSET('Smelter Reference List'!$E$4,$S1432-4,0))</f>
        <v/>
      </c>
      <c r="G1432" s="161" t="str">
        <f ca="1">IF(C1432=$U$4,"Enter smelter details", IF(ISERROR($S1432),"",OFFSET('Smelter Reference List'!$F$4,$S1432-4,0)))</f>
        <v/>
      </c>
      <c r="H1432" s="247" t="str">
        <f ca="1">IF(ISERROR($S1432),"",OFFSET('Smelter Reference List'!$G$4,$S1432-4,0))</f>
        <v/>
      </c>
      <c r="I1432" s="248" t="str">
        <f ca="1">IF(ISERROR($S1432),"",OFFSET('Smelter Reference List'!$H$4,$S1432-4,0))</f>
        <v/>
      </c>
      <c r="J1432" s="248" t="str">
        <f ca="1">IF(ISERROR($S1432),"",OFFSET('Smelter Reference List'!$I$4,$S1432-4,0))</f>
        <v/>
      </c>
      <c r="K1432" s="245"/>
      <c r="L1432" s="245"/>
      <c r="M1432" s="245"/>
      <c r="N1432" s="245"/>
      <c r="O1432" s="245"/>
      <c r="P1432" s="245"/>
      <c r="Q1432" s="246"/>
      <c r="R1432" s="233"/>
      <c r="S1432" s="234" t="e">
        <f>IF(C1432="",NA(),MATCH($B1432&amp;$C1432,'Smelter Reference List'!$J:$J,0))</f>
        <v>#N/A</v>
      </c>
      <c r="T1432" s="235"/>
      <c r="U1432" s="235">
        <f t="shared" ca="1" si="44"/>
        <v>0</v>
      </c>
      <c r="V1432" s="235"/>
      <c r="W1432" s="235"/>
      <c r="Y1432" s="228" t="str">
        <f t="shared" si="45"/>
        <v/>
      </c>
    </row>
    <row r="1433" spans="1:25" s="228" customFormat="1" ht="20.399999999999999">
      <c r="A1433" s="257"/>
      <c r="B1433" s="232" t="str">
        <f>IF(LEN(A1433)=0,"",INDEX('Smelter Reference List'!$A:$A,MATCH($A1433,'Smelter Reference List'!$E:$E,0)))</f>
        <v/>
      </c>
      <c r="C1433" s="297" t="str">
        <f>IF(LEN(A1433)=0,"",INDEX('Smelter Reference List'!$C:$C,MATCH($A1433,'Smelter Reference List'!$E:$E,0)))</f>
        <v/>
      </c>
      <c r="D1433" s="161" t="str">
        <f ca="1">IF(ISERROR($S1433),"",OFFSET('Smelter Reference List'!$C$4,$S1433-4,0)&amp;"")</f>
        <v/>
      </c>
      <c r="E1433" s="161" t="str">
        <f ca="1">IF(ISERROR($S1433),"",OFFSET('Smelter Reference List'!$D$4,$S1433-4,0)&amp;"")</f>
        <v/>
      </c>
      <c r="F1433" s="161" t="str">
        <f ca="1">IF(ISERROR($S1433),"",OFFSET('Smelter Reference List'!$E$4,$S1433-4,0))</f>
        <v/>
      </c>
      <c r="G1433" s="161" t="str">
        <f ca="1">IF(C1433=$U$4,"Enter smelter details", IF(ISERROR($S1433),"",OFFSET('Smelter Reference List'!$F$4,$S1433-4,0)))</f>
        <v/>
      </c>
      <c r="H1433" s="247" t="str">
        <f ca="1">IF(ISERROR($S1433),"",OFFSET('Smelter Reference List'!$G$4,$S1433-4,0))</f>
        <v/>
      </c>
      <c r="I1433" s="248" t="str">
        <f ca="1">IF(ISERROR($S1433),"",OFFSET('Smelter Reference List'!$H$4,$S1433-4,0))</f>
        <v/>
      </c>
      <c r="J1433" s="248" t="str">
        <f ca="1">IF(ISERROR($S1433),"",OFFSET('Smelter Reference List'!$I$4,$S1433-4,0))</f>
        <v/>
      </c>
      <c r="K1433" s="245"/>
      <c r="L1433" s="245"/>
      <c r="M1433" s="245"/>
      <c r="N1433" s="245"/>
      <c r="O1433" s="245"/>
      <c r="P1433" s="245"/>
      <c r="Q1433" s="246"/>
      <c r="R1433" s="233"/>
      <c r="S1433" s="234" t="e">
        <f>IF(C1433="",NA(),MATCH($B1433&amp;$C1433,'Smelter Reference List'!$J:$J,0))</f>
        <v>#N/A</v>
      </c>
      <c r="T1433" s="235"/>
      <c r="U1433" s="235">
        <f t="shared" ca="1" si="44"/>
        <v>0</v>
      </c>
      <c r="V1433" s="235"/>
      <c r="W1433" s="235"/>
      <c r="Y1433" s="228" t="str">
        <f t="shared" si="45"/>
        <v/>
      </c>
    </row>
    <row r="1434" spans="1:25" s="228" customFormat="1" ht="20.399999999999999">
      <c r="A1434" s="257"/>
      <c r="B1434" s="232" t="str">
        <f>IF(LEN(A1434)=0,"",INDEX('Smelter Reference List'!$A:$A,MATCH($A1434,'Smelter Reference List'!$E:$E,0)))</f>
        <v/>
      </c>
      <c r="C1434" s="297" t="str">
        <f>IF(LEN(A1434)=0,"",INDEX('Smelter Reference List'!$C:$C,MATCH($A1434,'Smelter Reference List'!$E:$E,0)))</f>
        <v/>
      </c>
      <c r="D1434" s="161" t="str">
        <f ca="1">IF(ISERROR($S1434),"",OFFSET('Smelter Reference List'!$C$4,$S1434-4,0)&amp;"")</f>
        <v/>
      </c>
      <c r="E1434" s="161" t="str">
        <f ca="1">IF(ISERROR($S1434),"",OFFSET('Smelter Reference List'!$D$4,$S1434-4,0)&amp;"")</f>
        <v/>
      </c>
      <c r="F1434" s="161" t="str">
        <f ca="1">IF(ISERROR($S1434),"",OFFSET('Smelter Reference List'!$E$4,$S1434-4,0))</f>
        <v/>
      </c>
      <c r="G1434" s="161" t="str">
        <f ca="1">IF(C1434=$U$4,"Enter smelter details", IF(ISERROR($S1434),"",OFFSET('Smelter Reference List'!$F$4,$S1434-4,0)))</f>
        <v/>
      </c>
      <c r="H1434" s="247" t="str">
        <f ca="1">IF(ISERROR($S1434),"",OFFSET('Smelter Reference List'!$G$4,$S1434-4,0))</f>
        <v/>
      </c>
      <c r="I1434" s="248" t="str">
        <f ca="1">IF(ISERROR($S1434),"",OFFSET('Smelter Reference List'!$H$4,$S1434-4,0))</f>
        <v/>
      </c>
      <c r="J1434" s="248" t="str">
        <f ca="1">IF(ISERROR($S1434),"",OFFSET('Smelter Reference List'!$I$4,$S1434-4,0))</f>
        <v/>
      </c>
      <c r="K1434" s="245"/>
      <c r="L1434" s="245"/>
      <c r="M1434" s="245"/>
      <c r="N1434" s="245"/>
      <c r="O1434" s="245"/>
      <c r="P1434" s="245"/>
      <c r="Q1434" s="246"/>
      <c r="R1434" s="233"/>
      <c r="S1434" s="234" t="e">
        <f>IF(C1434="",NA(),MATCH($B1434&amp;$C1434,'Smelter Reference List'!$J:$J,0))</f>
        <v>#N/A</v>
      </c>
      <c r="T1434" s="235"/>
      <c r="U1434" s="235">
        <f t="shared" ca="1" si="44"/>
        <v>0</v>
      </c>
      <c r="V1434" s="235"/>
      <c r="W1434" s="235"/>
      <c r="Y1434" s="228" t="str">
        <f t="shared" si="45"/>
        <v/>
      </c>
    </row>
    <row r="1435" spans="1:25" s="228" customFormat="1" ht="20.399999999999999">
      <c r="A1435" s="257"/>
      <c r="B1435" s="232" t="str">
        <f>IF(LEN(A1435)=0,"",INDEX('Smelter Reference List'!$A:$A,MATCH($A1435,'Smelter Reference List'!$E:$E,0)))</f>
        <v/>
      </c>
      <c r="C1435" s="297" t="str">
        <f>IF(LEN(A1435)=0,"",INDEX('Smelter Reference List'!$C:$C,MATCH($A1435,'Smelter Reference List'!$E:$E,0)))</f>
        <v/>
      </c>
      <c r="D1435" s="161" t="str">
        <f ca="1">IF(ISERROR($S1435),"",OFFSET('Smelter Reference List'!$C$4,$S1435-4,0)&amp;"")</f>
        <v/>
      </c>
      <c r="E1435" s="161" t="str">
        <f ca="1">IF(ISERROR($S1435),"",OFFSET('Smelter Reference List'!$D$4,$S1435-4,0)&amp;"")</f>
        <v/>
      </c>
      <c r="F1435" s="161" t="str">
        <f ca="1">IF(ISERROR($S1435),"",OFFSET('Smelter Reference List'!$E$4,$S1435-4,0))</f>
        <v/>
      </c>
      <c r="G1435" s="161" t="str">
        <f ca="1">IF(C1435=$U$4,"Enter smelter details", IF(ISERROR($S1435),"",OFFSET('Smelter Reference List'!$F$4,$S1435-4,0)))</f>
        <v/>
      </c>
      <c r="H1435" s="247" t="str">
        <f ca="1">IF(ISERROR($S1435),"",OFFSET('Smelter Reference List'!$G$4,$S1435-4,0))</f>
        <v/>
      </c>
      <c r="I1435" s="248" t="str">
        <f ca="1">IF(ISERROR($S1435),"",OFFSET('Smelter Reference List'!$H$4,$S1435-4,0))</f>
        <v/>
      </c>
      <c r="J1435" s="248" t="str">
        <f ca="1">IF(ISERROR($S1435),"",OFFSET('Smelter Reference List'!$I$4,$S1435-4,0))</f>
        <v/>
      </c>
      <c r="K1435" s="245"/>
      <c r="L1435" s="245"/>
      <c r="M1435" s="245"/>
      <c r="N1435" s="245"/>
      <c r="O1435" s="245"/>
      <c r="P1435" s="245"/>
      <c r="Q1435" s="246"/>
      <c r="R1435" s="233"/>
      <c r="S1435" s="234" t="e">
        <f>IF(C1435="",NA(),MATCH($B1435&amp;$C1435,'Smelter Reference List'!$J:$J,0))</f>
        <v>#N/A</v>
      </c>
      <c r="T1435" s="235"/>
      <c r="U1435" s="235">
        <f t="shared" ca="1" si="44"/>
        <v>0</v>
      </c>
      <c r="V1435" s="235"/>
      <c r="W1435" s="235"/>
      <c r="Y1435" s="228" t="str">
        <f t="shared" si="45"/>
        <v/>
      </c>
    </row>
    <row r="1436" spans="1:25" s="228" customFormat="1" ht="20.399999999999999">
      <c r="A1436" s="257"/>
      <c r="B1436" s="232" t="str">
        <f>IF(LEN(A1436)=0,"",INDEX('Smelter Reference List'!$A:$A,MATCH($A1436,'Smelter Reference List'!$E:$E,0)))</f>
        <v/>
      </c>
      <c r="C1436" s="297" t="str">
        <f>IF(LEN(A1436)=0,"",INDEX('Smelter Reference List'!$C:$C,MATCH($A1436,'Smelter Reference List'!$E:$E,0)))</f>
        <v/>
      </c>
      <c r="D1436" s="161" t="str">
        <f ca="1">IF(ISERROR($S1436),"",OFFSET('Smelter Reference List'!$C$4,$S1436-4,0)&amp;"")</f>
        <v/>
      </c>
      <c r="E1436" s="161" t="str">
        <f ca="1">IF(ISERROR($S1436),"",OFFSET('Smelter Reference List'!$D$4,$S1436-4,0)&amp;"")</f>
        <v/>
      </c>
      <c r="F1436" s="161" t="str">
        <f ca="1">IF(ISERROR($S1436),"",OFFSET('Smelter Reference List'!$E$4,$S1436-4,0))</f>
        <v/>
      </c>
      <c r="G1436" s="161" t="str">
        <f ca="1">IF(C1436=$U$4,"Enter smelter details", IF(ISERROR($S1436),"",OFFSET('Smelter Reference List'!$F$4,$S1436-4,0)))</f>
        <v/>
      </c>
      <c r="H1436" s="247" t="str">
        <f ca="1">IF(ISERROR($S1436),"",OFFSET('Smelter Reference List'!$G$4,$S1436-4,0))</f>
        <v/>
      </c>
      <c r="I1436" s="248" t="str">
        <f ca="1">IF(ISERROR($S1436),"",OFFSET('Smelter Reference List'!$H$4,$S1436-4,0))</f>
        <v/>
      </c>
      <c r="J1436" s="248" t="str">
        <f ca="1">IF(ISERROR($S1436),"",OFFSET('Smelter Reference List'!$I$4,$S1436-4,0))</f>
        <v/>
      </c>
      <c r="K1436" s="245"/>
      <c r="L1436" s="245"/>
      <c r="M1436" s="245"/>
      <c r="N1436" s="245"/>
      <c r="O1436" s="245"/>
      <c r="P1436" s="245"/>
      <c r="Q1436" s="246"/>
      <c r="R1436" s="233"/>
      <c r="S1436" s="234" t="e">
        <f>IF(C1436="",NA(),MATCH($B1436&amp;$C1436,'Smelter Reference List'!$J:$J,0))</f>
        <v>#N/A</v>
      </c>
      <c r="T1436" s="235"/>
      <c r="U1436" s="235">
        <f t="shared" ca="1" si="44"/>
        <v>0</v>
      </c>
      <c r="V1436" s="235"/>
      <c r="W1436" s="235"/>
      <c r="Y1436" s="228" t="str">
        <f t="shared" si="45"/>
        <v/>
      </c>
    </row>
    <row r="1437" spans="1:25" s="228" customFormat="1" ht="20.399999999999999">
      <c r="A1437" s="257"/>
      <c r="B1437" s="232" t="str">
        <f>IF(LEN(A1437)=0,"",INDEX('Smelter Reference List'!$A:$A,MATCH($A1437,'Smelter Reference List'!$E:$E,0)))</f>
        <v/>
      </c>
      <c r="C1437" s="297" t="str">
        <f>IF(LEN(A1437)=0,"",INDEX('Smelter Reference List'!$C:$C,MATCH($A1437,'Smelter Reference List'!$E:$E,0)))</f>
        <v/>
      </c>
      <c r="D1437" s="161" t="str">
        <f ca="1">IF(ISERROR($S1437),"",OFFSET('Smelter Reference List'!$C$4,$S1437-4,0)&amp;"")</f>
        <v/>
      </c>
      <c r="E1437" s="161" t="str">
        <f ca="1">IF(ISERROR($S1437),"",OFFSET('Smelter Reference List'!$D$4,$S1437-4,0)&amp;"")</f>
        <v/>
      </c>
      <c r="F1437" s="161" t="str">
        <f ca="1">IF(ISERROR($S1437),"",OFFSET('Smelter Reference List'!$E$4,$S1437-4,0))</f>
        <v/>
      </c>
      <c r="G1437" s="161" t="str">
        <f ca="1">IF(C1437=$U$4,"Enter smelter details", IF(ISERROR($S1437),"",OFFSET('Smelter Reference List'!$F$4,$S1437-4,0)))</f>
        <v/>
      </c>
      <c r="H1437" s="247" t="str">
        <f ca="1">IF(ISERROR($S1437),"",OFFSET('Smelter Reference List'!$G$4,$S1437-4,0))</f>
        <v/>
      </c>
      <c r="I1437" s="248" t="str">
        <f ca="1">IF(ISERROR($S1437),"",OFFSET('Smelter Reference List'!$H$4,$S1437-4,0))</f>
        <v/>
      </c>
      <c r="J1437" s="248" t="str">
        <f ca="1">IF(ISERROR($S1437),"",OFFSET('Smelter Reference List'!$I$4,$S1437-4,0))</f>
        <v/>
      </c>
      <c r="K1437" s="245"/>
      <c r="L1437" s="245"/>
      <c r="M1437" s="245"/>
      <c r="N1437" s="245"/>
      <c r="O1437" s="245"/>
      <c r="P1437" s="245"/>
      <c r="Q1437" s="246"/>
      <c r="R1437" s="233"/>
      <c r="S1437" s="234" t="e">
        <f>IF(C1437="",NA(),MATCH($B1437&amp;$C1437,'Smelter Reference List'!$J:$J,0))</f>
        <v>#N/A</v>
      </c>
      <c r="T1437" s="235"/>
      <c r="U1437" s="235">
        <f t="shared" ca="1" si="44"/>
        <v>0</v>
      </c>
      <c r="V1437" s="235"/>
      <c r="W1437" s="235"/>
      <c r="Y1437" s="228" t="str">
        <f t="shared" si="45"/>
        <v/>
      </c>
    </row>
    <row r="1438" spans="1:25" s="228" customFormat="1" ht="20.399999999999999">
      <c r="A1438" s="257"/>
      <c r="B1438" s="232" t="str">
        <f>IF(LEN(A1438)=0,"",INDEX('Smelter Reference List'!$A:$A,MATCH($A1438,'Smelter Reference List'!$E:$E,0)))</f>
        <v/>
      </c>
      <c r="C1438" s="297" t="str">
        <f>IF(LEN(A1438)=0,"",INDEX('Smelter Reference List'!$C:$C,MATCH($A1438,'Smelter Reference List'!$E:$E,0)))</f>
        <v/>
      </c>
      <c r="D1438" s="161" t="str">
        <f ca="1">IF(ISERROR($S1438),"",OFFSET('Smelter Reference List'!$C$4,$S1438-4,0)&amp;"")</f>
        <v/>
      </c>
      <c r="E1438" s="161" t="str">
        <f ca="1">IF(ISERROR($S1438),"",OFFSET('Smelter Reference List'!$D$4,$S1438-4,0)&amp;"")</f>
        <v/>
      </c>
      <c r="F1438" s="161" t="str">
        <f ca="1">IF(ISERROR($S1438),"",OFFSET('Smelter Reference List'!$E$4,$S1438-4,0))</f>
        <v/>
      </c>
      <c r="G1438" s="161" t="str">
        <f ca="1">IF(C1438=$U$4,"Enter smelter details", IF(ISERROR($S1438),"",OFFSET('Smelter Reference List'!$F$4,$S1438-4,0)))</f>
        <v/>
      </c>
      <c r="H1438" s="247" t="str">
        <f ca="1">IF(ISERROR($S1438),"",OFFSET('Smelter Reference List'!$G$4,$S1438-4,0))</f>
        <v/>
      </c>
      <c r="I1438" s="248" t="str">
        <f ca="1">IF(ISERROR($S1438),"",OFFSET('Smelter Reference List'!$H$4,$S1438-4,0))</f>
        <v/>
      </c>
      <c r="J1438" s="248" t="str">
        <f ca="1">IF(ISERROR($S1438),"",OFFSET('Smelter Reference List'!$I$4,$S1438-4,0))</f>
        <v/>
      </c>
      <c r="K1438" s="245"/>
      <c r="L1438" s="245"/>
      <c r="M1438" s="245"/>
      <c r="N1438" s="245"/>
      <c r="O1438" s="245"/>
      <c r="P1438" s="245"/>
      <c r="Q1438" s="246"/>
      <c r="R1438" s="233"/>
      <c r="S1438" s="234" t="e">
        <f>IF(C1438="",NA(),MATCH($B1438&amp;$C1438,'Smelter Reference List'!$J:$J,0))</f>
        <v>#N/A</v>
      </c>
      <c r="T1438" s="235"/>
      <c r="U1438" s="235">
        <f t="shared" ca="1" si="44"/>
        <v>0</v>
      </c>
      <c r="V1438" s="235"/>
      <c r="W1438" s="235"/>
      <c r="Y1438" s="228" t="str">
        <f t="shared" si="45"/>
        <v/>
      </c>
    </row>
    <row r="1439" spans="1:25" s="228" customFormat="1" ht="20.399999999999999">
      <c r="A1439" s="257"/>
      <c r="B1439" s="232" t="str">
        <f>IF(LEN(A1439)=0,"",INDEX('Smelter Reference List'!$A:$A,MATCH($A1439,'Smelter Reference List'!$E:$E,0)))</f>
        <v/>
      </c>
      <c r="C1439" s="297" t="str">
        <f>IF(LEN(A1439)=0,"",INDEX('Smelter Reference List'!$C:$C,MATCH($A1439,'Smelter Reference List'!$E:$E,0)))</f>
        <v/>
      </c>
      <c r="D1439" s="161" t="str">
        <f ca="1">IF(ISERROR($S1439),"",OFFSET('Smelter Reference List'!$C$4,$S1439-4,0)&amp;"")</f>
        <v/>
      </c>
      <c r="E1439" s="161" t="str">
        <f ca="1">IF(ISERROR($S1439),"",OFFSET('Smelter Reference List'!$D$4,$S1439-4,0)&amp;"")</f>
        <v/>
      </c>
      <c r="F1439" s="161" t="str">
        <f ca="1">IF(ISERROR($S1439),"",OFFSET('Smelter Reference List'!$E$4,$S1439-4,0))</f>
        <v/>
      </c>
      <c r="G1439" s="161" t="str">
        <f ca="1">IF(C1439=$U$4,"Enter smelter details", IF(ISERROR($S1439),"",OFFSET('Smelter Reference List'!$F$4,$S1439-4,0)))</f>
        <v/>
      </c>
      <c r="H1439" s="247" t="str">
        <f ca="1">IF(ISERROR($S1439),"",OFFSET('Smelter Reference List'!$G$4,$S1439-4,0))</f>
        <v/>
      </c>
      <c r="I1439" s="248" t="str">
        <f ca="1">IF(ISERROR($S1439),"",OFFSET('Smelter Reference List'!$H$4,$S1439-4,0))</f>
        <v/>
      </c>
      <c r="J1439" s="248" t="str">
        <f ca="1">IF(ISERROR($S1439),"",OFFSET('Smelter Reference List'!$I$4,$S1439-4,0))</f>
        <v/>
      </c>
      <c r="K1439" s="245"/>
      <c r="L1439" s="245"/>
      <c r="M1439" s="245"/>
      <c r="N1439" s="245"/>
      <c r="O1439" s="245"/>
      <c r="P1439" s="245"/>
      <c r="Q1439" s="246"/>
      <c r="R1439" s="233"/>
      <c r="S1439" s="234" t="e">
        <f>IF(C1439="",NA(),MATCH($B1439&amp;$C1439,'Smelter Reference List'!$J:$J,0))</f>
        <v>#N/A</v>
      </c>
      <c r="T1439" s="235"/>
      <c r="U1439" s="235">
        <f t="shared" ca="1" si="44"/>
        <v>0</v>
      </c>
      <c r="V1439" s="235"/>
      <c r="W1439" s="235"/>
      <c r="Y1439" s="228" t="str">
        <f t="shared" si="45"/>
        <v/>
      </c>
    </row>
    <row r="1440" spans="1:25" s="228" customFormat="1" ht="20.399999999999999">
      <c r="A1440" s="257"/>
      <c r="B1440" s="232" t="str">
        <f>IF(LEN(A1440)=0,"",INDEX('Smelter Reference List'!$A:$A,MATCH($A1440,'Smelter Reference List'!$E:$E,0)))</f>
        <v/>
      </c>
      <c r="C1440" s="297" t="str">
        <f>IF(LEN(A1440)=0,"",INDEX('Smelter Reference List'!$C:$C,MATCH($A1440,'Smelter Reference List'!$E:$E,0)))</f>
        <v/>
      </c>
      <c r="D1440" s="161" t="str">
        <f ca="1">IF(ISERROR($S1440),"",OFFSET('Smelter Reference List'!$C$4,$S1440-4,0)&amp;"")</f>
        <v/>
      </c>
      <c r="E1440" s="161" t="str">
        <f ca="1">IF(ISERROR($S1440),"",OFFSET('Smelter Reference List'!$D$4,$S1440-4,0)&amp;"")</f>
        <v/>
      </c>
      <c r="F1440" s="161" t="str">
        <f ca="1">IF(ISERROR($S1440),"",OFFSET('Smelter Reference List'!$E$4,$S1440-4,0))</f>
        <v/>
      </c>
      <c r="G1440" s="161" t="str">
        <f ca="1">IF(C1440=$U$4,"Enter smelter details", IF(ISERROR($S1440),"",OFFSET('Smelter Reference List'!$F$4,$S1440-4,0)))</f>
        <v/>
      </c>
      <c r="H1440" s="247" t="str">
        <f ca="1">IF(ISERROR($S1440),"",OFFSET('Smelter Reference List'!$G$4,$S1440-4,0))</f>
        <v/>
      </c>
      <c r="I1440" s="248" t="str">
        <f ca="1">IF(ISERROR($S1440),"",OFFSET('Smelter Reference List'!$H$4,$S1440-4,0))</f>
        <v/>
      </c>
      <c r="J1440" s="248" t="str">
        <f ca="1">IF(ISERROR($S1440),"",OFFSET('Smelter Reference List'!$I$4,$S1440-4,0))</f>
        <v/>
      </c>
      <c r="K1440" s="245"/>
      <c r="L1440" s="245"/>
      <c r="M1440" s="245"/>
      <c r="N1440" s="245"/>
      <c r="O1440" s="245"/>
      <c r="P1440" s="245"/>
      <c r="Q1440" s="246"/>
      <c r="R1440" s="233"/>
      <c r="S1440" s="234" t="e">
        <f>IF(C1440="",NA(),MATCH($B1440&amp;$C1440,'Smelter Reference List'!$J:$J,0))</f>
        <v>#N/A</v>
      </c>
      <c r="T1440" s="235"/>
      <c r="U1440" s="235">
        <f t="shared" ca="1" si="44"/>
        <v>0</v>
      </c>
      <c r="V1440" s="235"/>
      <c r="W1440" s="235"/>
      <c r="Y1440" s="228" t="str">
        <f t="shared" si="45"/>
        <v/>
      </c>
    </row>
    <row r="1441" spans="1:25" s="228" customFormat="1" ht="20.399999999999999">
      <c r="A1441" s="257"/>
      <c r="B1441" s="232" t="str">
        <f>IF(LEN(A1441)=0,"",INDEX('Smelter Reference List'!$A:$A,MATCH($A1441,'Smelter Reference List'!$E:$E,0)))</f>
        <v/>
      </c>
      <c r="C1441" s="297" t="str">
        <f>IF(LEN(A1441)=0,"",INDEX('Smelter Reference List'!$C:$C,MATCH($A1441,'Smelter Reference List'!$E:$E,0)))</f>
        <v/>
      </c>
      <c r="D1441" s="161" t="str">
        <f ca="1">IF(ISERROR($S1441),"",OFFSET('Smelter Reference List'!$C$4,$S1441-4,0)&amp;"")</f>
        <v/>
      </c>
      <c r="E1441" s="161" t="str">
        <f ca="1">IF(ISERROR($S1441),"",OFFSET('Smelter Reference List'!$D$4,$S1441-4,0)&amp;"")</f>
        <v/>
      </c>
      <c r="F1441" s="161" t="str">
        <f ca="1">IF(ISERROR($S1441),"",OFFSET('Smelter Reference List'!$E$4,$S1441-4,0))</f>
        <v/>
      </c>
      <c r="G1441" s="161" t="str">
        <f ca="1">IF(C1441=$U$4,"Enter smelter details", IF(ISERROR($S1441),"",OFFSET('Smelter Reference List'!$F$4,$S1441-4,0)))</f>
        <v/>
      </c>
      <c r="H1441" s="247" t="str">
        <f ca="1">IF(ISERROR($S1441),"",OFFSET('Smelter Reference List'!$G$4,$S1441-4,0))</f>
        <v/>
      </c>
      <c r="I1441" s="248" t="str">
        <f ca="1">IF(ISERROR($S1441),"",OFFSET('Smelter Reference List'!$H$4,$S1441-4,0))</f>
        <v/>
      </c>
      <c r="J1441" s="248" t="str">
        <f ca="1">IF(ISERROR($S1441),"",OFFSET('Smelter Reference List'!$I$4,$S1441-4,0))</f>
        <v/>
      </c>
      <c r="K1441" s="245"/>
      <c r="L1441" s="245"/>
      <c r="M1441" s="245"/>
      <c r="N1441" s="245"/>
      <c r="O1441" s="245"/>
      <c r="P1441" s="245"/>
      <c r="Q1441" s="246"/>
      <c r="R1441" s="233"/>
      <c r="S1441" s="234" t="e">
        <f>IF(C1441="",NA(),MATCH($B1441&amp;$C1441,'Smelter Reference List'!$J:$J,0))</f>
        <v>#N/A</v>
      </c>
      <c r="T1441" s="235"/>
      <c r="U1441" s="235">
        <f t="shared" ca="1" si="44"/>
        <v>0</v>
      </c>
      <c r="V1441" s="235"/>
      <c r="W1441" s="235"/>
      <c r="Y1441" s="228" t="str">
        <f t="shared" si="45"/>
        <v/>
      </c>
    </row>
    <row r="1442" spans="1:25" s="228" customFormat="1" ht="20.399999999999999">
      <c r="A1442" s="257"/>
      <c r="B1442" s="232" t="str">
        <f>IF(LEN(A1442)=0,"",INDEX('Smelter Reference List'!$A:$A,MATCH($A1442,'Smelter Reference List'!$E:$E,0)))</f>
        <v/>
      </c>
      <c r="C1442" s="297" t="str">
        <f>IF(LEN(A1442)=0,"",INDEX('Smelter Reference List'!$C:$C,MATCH($A1442,'Smelter Reference List'!$E:$E,0)))</f>
        <v/>
      </c>
      <c r="D1442" s="161" t="str">
        <f ca="1">IF(ISERROR($S1442),"",OFFSET('Smelter Reference List'!$C$4,$S1442-4,0)&amp;"")</f>
        <v/>
      </c>
      <c r="E1442" s="161" t="str">
        <f ca="1">IF(ISERROR($S1442),"",OFFSET('Smelter Reference List'!$D$4,$S1442-4,0)&amp;"")</f>
        <v/>
      </c>
      <c r="F1442" s="161" t="str">
        <f ca="1">IF(ISERROR($S1442),"",OFFSET('Smelter Reference List'!$E$4,$S1442-4,0))</f>
        <v/>
      </c>
      <c r="G1442" s="161" t="str">
        <f ca="1">IF(C1442=$U$4,"Enter smelter details", IF(ISERROR($S1442),"",OFFSET('Smelter Reference List'!$F$4,$S1442-4,0)))</f>
        <v/>
      </c>
      <c r="H1442" s="247" t="str">
        <f ca="1">IF(ISERROR($S1442),"",OFFSET('Smelter Reference List'!$G$4,$S1442-4,0))</f>
        <v/>
      </c>
      <c r="I1442" s="248" t="str">
        <f ca="1">IF(ISERROR($S1442),"",OFFSET('Smelter Reference List'!$H$4,$S1442-4,0))</f>
        <v/>
      </c>
      <c r="J1442" s="248" t="str">
        <f ca="1">IF(ISERROR($S1442),"",OFFSET('Smelter Reference List'!$I$4,$S1442-4,0))</f>
        <v/>
      </c>
      <c r="K1442" s="245"/>
      <c r="L1442" s="245"/>
      <c r="M1442" s="245"/>
      <c r="N1442" s="245"/>
      <c r="O1442" s="245"/>
      <c r="P1442" s="245"/>
      <c r="Q1442" s="246"/>
      <c r="R1442" s="233"/>
      <c r="S1442" s="234" t="e">
        <f>IF(C1442="",NA(),MATCH($B1442&amp;$C1442,'Smelter Reference List'!$J:$J,0))</f>
        <v>#N/A</v>
      </c>
      <c r="T1442" s="235"/>
      <c r="U1442" s="235">
        <f t="shared" ca="1" si="44"/>
        <v>0</v>
      </c>
      <c r="V1442" s="235"/>
      <c r="W1442" s="235"/>
      <c r="Y1442" s="228" t="str">
        <f t="shared" si="45"/>
        <v/>
      </c>
    </row>
    <row r="1443" spans="1:25" s="228" customFormat="1" ht="20.399999999999999">
      <c r="A1443" s="257"/>
      <c r="B1443" s="232" t="str">
        <f>IF(LEN(A1443)=0,"",INDEX('Smelter Reference List'!$A:$A,MATCH($A1443,'Smelter Reference List'!$E:$E,0)))</f>
        <v/>
      </c>
      <c r="C1443" s="297" t="str">
        <f>IF(LEN(A1443)=0,"",INDEX('Smelter Reference List'!$C:$C,MATCH($A1443,'Smelter Reference List'!$E:$E,0)))</f>
        <v/>
      </c>
      <c r="D1443" s="161" t="str">
        <f ca="1">IF(ISERROR($S1443),"",OFFSET('Smelter Reference List'!$C$4,$S1443-4,0)&amp;"")</f>
        <v/>
      </c>
      <c r="E1443" s="161" t="str">
        <f ca="1">IF(ISERROR($S1443),"",OFFSET('Smelter Reference List'!$D$4,$S1443-4,0)&amp;"")</f>
        <v/>
      </c>
      <c r="F1443" s="161" t="str">
        <f ca="1">IF(ISERROR($S1443),"",OFFSET('Smelter Reference List'!$E$4,$S1443-4,0))</f>
        <v/>
      </c>
      <c r="G1443" s="161" t="str">
        <f ca="1">IF(C1443=$U$4,"Enter smelter details", IF(ISERROR($S1443),"",OFFSET('Smelter Reference List'!$F$4,$S1443-4,0)))</f>
        <v/>
      </c>
      <c r="H1443" s="247" t="str">
        <f ca="1">IF(ISERROR($S1443),"",OFFSET('Smelter Reference List'!$G$4,$S1443-4,0))</f>
        <v/>
      </c>
      <c r="I1443" s="248" t="str">
        <f ca="1">IF(ISERROR($S1443),"",OFFSET('Smelter Reference List'!$H$4,$S1443-4,0))</f>
        <v/>
      </c>
      <c r="J1443" s="248" t="str">
        <f ca="1">IF(ISERROR($S1443),"",OFFSET('Smelter Reference List'!$I$4,$S1443-4,0))</f>
        <v/>
      </c>
      <c r="K1443" s="245"/>
      <c r="L1443" s="245"/>
      <c r="M1443" s="245"/>
      <c r="N1443" s="245"/>
      <c r="O1443" s="245"/>
      <c r="P1443" s="245"/>
      <c r="Q1443" s="246"/>
      <c r="R1443" s="233"/>
      <c r="S1443" s="234" t="e">
        <f>IF(C1443="",NA(),MATCH($B1443&amp;$C1443,'Smelter Reference List'!$J:$J,0))</f>
        <v>#N/A</v>
      </c>
      <c r="T1443" s="235"/>
      <c r="U1443" s="235">
        <f t="shared" ca="1" si="44"/>
        <v>0</v>
      </c>
      <c r="V1443" s="235"/>
      <c r="W1443" s="235"/>
      <c r="Y1443" s="228" t="str">
        <f t="shared" si="45"/>
        <v/>
      </c>
    </row>
    <row r="1444" spans="1:25" s="228" customFormat="1" ht="20.399999999999999">
      <c r="A1444" s="257"/>
      <c r="B1444" s="232" t="str">
        <f>IF(LEN(A1444)=0,"",INDEX('Smelter Reference List'!$A:$A,MATCH($A1444,'Smelter Reference List'!$E:$E,0)))</f>
        <v/>
      </c>
      <c r="C1444" s="297" t="str">
        <f>IF(LEN(A1444)=0,"",INDEX('Smelter Reference List'!$C:$C,MATCH($A1444,'Smelter Reference List'!$E:$E,0)))</f>
        <v/>
      </c>
      <c r="D1444" s="161" t="str">
        <f ca="1">IF(ISERROR($S1444),"",OFFSET('Smelter Reference List'!$C$4,$S1444-4,0)&amp;"")</f>
        <v/>
      </c>
      <c r="E1444" s="161" t="str">
        <f ca="1">IF(ISERROR($S1444),"",OFFSET('Smelter Reference List'!$D$4,$S1444-4,0)&amp;"")</f>
        <v/>
      </c>
      <c r="F1444" s="161" t="str">
        <f ca="1">IF(ISERROR($S1444),"",OFFSET('Smelter Reference List'!$E$4,$S1444-4,0))</f>
        <v/>
      </c>
      <c r="G1444" s="161" t="str">
        <f ca="1">IF(C1444=$U$4,"Enter smelter details", IF(ISERROR($S1444),"",OFFSET('Smelter Reference List'!$F$4,$S1444-4,0)))</f>
        <v/>
      </c>
      <c r="H1444" s="247" t="str">
        <f ca="1">IF(ISERROR($S1444),"",OFFSET('Smelter Reference List'!$G$4,$S1444-4,0))</f>
        <v/>
      </c>
      <c r="I1444" s="248" t="str">
        <f ca="1">IF(ISERROR($S1444),"",OFFSET('Smelter Reference List'!$H$4,$S1444-4,0))</f>
        <v/>
      </c>
      <c r="J1444" s="248" t="str">
        <f ca="1">IF(ISERROR($S1444),"",OFFSET('Smelter Reference List'!$I$4,$S1444-4,0))</f>
        <v/>
      </c>
      <c r="K1444" s="245"/>
      <c r="L1444" s="245"/>
      <c r="M1444" s="245"/>
      <c r="N1444" s="245"/>
      <c r="O1444" s="245"/>
      <c r="P1444" s="245"/>
      <c r="Q1444" s="246"/>
      <c r="R1444" s="233"/>
      <c r="S1444" s="234" t="e">
        <f>IF(C1444="",NA(),MATCH($B1444&amp;$C1444,'Smelter Reference List'!$J:$J,0))</f>
        <v>#N/A</v>
      </c>
      <c r="T1444" s="235"/>
      <c r="U1444" s="235">
        <f t="shared" ca="1" si="44"/>
        <v>0</v>
      </c>
      <c r="V1444" s="235"/>
      <c r="W1444" s="235"/>
      <c r="Y1444" s="228" t="str">
        <f t="shared" si="45"/>
        <v/>
      </c>
    </row>
    <row r="1445" spans="1:25" s="228" customFormat="1" ht="20.399999999999999">
      <c r="A1445" s="257"/>
      <c r="B1445" s="232" t="str">
        <f>IF(LEN(A1445)=0,"",INDEX('Smelter Reference List'!$A:$A,MATCH($A1445,'Smelter Reference List'!$E:$E,0)))</f>
        <v/>
      </c>
      <c r="C1445" s="297" t="str">
        <f>IF(LEN(A1445)=0,"",INDEX('Smelter Reference List'!$C:$C,MATCH($A1445,'Smelter Reference List'!$E:$E,0)))</f>
        <v/>
      </c>
      <c r="D1445" s="161" t="str">
        <f ca="1">IF(ISERROR($S1445),"",OFFSET('Smelter Reference List'!$C$4,$S1445-4,0)&amp;"")</f>
        <v/>
      </c>
      <c r="E1445" s="161" t="str">
        <f ca="1">IF(ISERROR($S1445),"",OFFSET('Smelter Reference List'!$D$4,$S1445-4,0)&amp;"")</f>
        <v/>
      </c>
      <c r="F1445" s="161" t="str">
        <f ca="1">IF(ISERROR($S1445),"",OFFSET('Smelter Reference List'!$E$4,$S1445-4,0))</f>
        <v/>
      </c>
      <c r="G1445" s="161" t="str">
        <f ca="1">IF(C1445=$U$4,"Enter smelter details", IF(ISERROR($S1445),"",OFFSET('Smelter Reference List'!$F$4,$S1445-4,0)))</f>
        <v/>
      </c>
      <c r="H1445" s="247" t="str">
        <f ca="1">IF(ISERROR($S1445),"",OFFSET('Smelter Reference List'!$G$4,$S1445-4,0))</f>
        <v/>
      </c>
      <c r="I1445" s="248" t="str">
        <f ca="1">IF(ISERROR($S1445),"",OFFSET('Smelter Reference List'!$H$4,$S1445-4,0))</f>
        <v/>
      </c>
      <c r="J1445" s="248" t="str">
        <f ca="1">IF(ISERROR($S1445),"",OFFSET('Smelter Reference List'!$I$4,$S1445-4,0))</f>
        <v/>
      </c>
      <c r="K1445" s="245"/>
      <c r="L1445" s="245"/>
      <c r="M1445" s="245"/>
      <c r="N1445" s="245"/>
      <c r="O1445" s="245"/>
      <c r="P1445" s="245"/>
      <c r="Q1445" s="246"/>
      <c r="R1445" s="233"/>
      <c r="S1445" s="234" t="e">
        <f>IF(C1445="",NA(),MATCH($B1445&amp;$C1445,'Smelter Reference List'!$J:$J,0))</f>
        <v>#N/A</v>
      </c>
      <c r="T1445" s="235"/>
      <c r="U1445" s="235">
        <f t="shared" ca="1" si="44"/>
        <v>0</v>
      </c>
      <c r="V1445" s="235"/>
      <c r="W1445" s="235"/>
      <c r="Y1445" s="228" t="str">
        <f t="shared" si="45"/>
        <v/>
      </c>
    </row>
    <row r="1446" spans="1:25" s="228" customFormat="1" ht="20.399999999999999">
      <c r="A1446" s="257"/>
      <c r="B1446" s="232" t="str">
        <f>IF(LEN(A1446)=0,"",INDEX('Smelter Reference List'!$A:$A,MATCH($A1446,'Smelter Reference List'!$E:$E,0)))</f>
        <v/>
      </c>
      <c r="C1446" s="297" t="str">
        <f>IF(LEN(A1446)=0,"",INDEX('Smelter Reference List'!$C:$C,MATCH($A1446,'Smelter Reference List'!$E:$E,0)))</f>
        <v/>
      </c>
      <c r="D1446" s="161" t="str">
        <f ca="1">IF(ISERROR($S1446),"",OFFSET('Smelter Reference List'!$C$4,$S1446-4,0)&amp;"")</f>
        <v/>
      </c>
      <c r="E1446" s="161" t="str">
        <f ca="1">IF(ISERROR($S1446),"",OFFSET('Smelter Reference List'!$D$4,$S1446-4,0)&amp;"")</f>
        <v/>
      </c>
      <c r="F1446" s="161" t="str">
        <f ca="1">IF(ISERROR($S1446),"",OFFSET('Smelter Reference List'!$E$4,$S1446-4,0))</f>
        <v/>
      </c>
      <c r="G1446" s="161" t="str">
        <f ca="1">IF(C1446=$U$4,"Enter smelter details", IF(ISERROR($S1446),"",OFFSET('Smelter Reference List'!$F$4,$S1446-4,0)))</f>
        <v/>
      </c>
      <c r="H1446" s="247" t="str">
        <f ca="1">IF(ISERROR($S1446),"",OFFSET('Smelter Reference List'!$G$4,$S1446-4,0))</f>
        <v/>
      </c>
      <c r="I1446" s="248" t="str">
        <f ca="1">IF(ISERROR($S1446),"",OFFSET('Smelter Reference List'!$H$4,$S1446-4,0))</f>
        <v/>
      </c>
      <c r="J1446" s="248" t="str">
        <f ca="1">IF(ISERROR($S1446),"",OFFSET('Smelter Reference List'!$I$4,$S1446-4,0))</f>
        <v/>
      </c>
      <c r="K1446" s="245"/>
      <c r="L1446" s="245"/>
      <c r="M1446" s="245"/>
      <c r="N1446" s="245"/>
      <c r="O1446" s="245"/>
      <c r="P1446" s="245"/>
      <c r="Q1446" s="246"/>
      <c r="R1446" s="233"/>
      <c r="S1446" s="234" t="e">
        <f>IF(C1446="",NA(),MATCH($B1446&amp;$C1446,'Smelter Reference List'!$J:$J,0))</f>
        <v>#N/A</v>
      </c>
      <c r="T1446" s="235"/>
      <c r="U1446" s="235">
        <f t="shared" ca="1" si="44"/>
        <v>0</v>
      </c>
      <c r="V1446" s="235"/>
      <c r="W1446" s="235"/>
      <c r="Y1446" s="228" t="str">
        <f t="shared" si="45"/>
        <v/>
      </c>
    </row>
    <row r="1447" spans="1:25" s="228" customFormat="1" ht="20.399999999999999">
      <c r="A1447" s="257"/>
      <c r="B1447" s="232" t="str">
        <f>IF(LEN(A1447)=0,"",INDEX('Smelter Reference List'!$A:$A,MATCH($A1447,'Smelter Reference List'!$E:$E,0)))</f>
        <v/>
      </c>
      <c r="C1447" s="297" t="str">
        <f>IF(LEN(A1447)=0,"",INDEX('Smelter Reference List'!$C:$C,MATCH($A1447,'Smelter Reference List'!$E:$E,0)))</f>
        <v/>
      </c>
      <c r="D1447" s="161" t="str">
        <f ca="1">IF(ISERROR($S1447),"",OFFSET('Smelter Reference List'!$C$4,$S1447-4,0)&amp;"")</f>
        <v/>
      </c>
      <c r="E1447" s="161" t="str">
        <f ca="1">IF(ISERROR($S1447),"",OFFSET('Smelter Reference List'!$D$4,$S1447-4,0)&amp;"")</f>
        <v/>
      </c>
      <c r="F1447" s="161" t="str">
        <f ca="1">IF(ISERROR($S1447),"",OFFSET('Smelter Reference List'!$E$4,$S1447-4,0))</f>
        <v/>
      </c>
      <c r="G1447" s="161" t="str">
        <f ca="1">IF(C1447=$U$4,"Enter smelter details", IF(ISERROR($S1447),"",OFFSET('Smelter Reference List'!$F$4,$S1447-4,0)))</f>
        <v/>
      </c>
      <c r="H1447" s="247" t="str">
        <f ca="1">IF(ISERROR($S1447),"",OFFSET('Smelter Reference List'!$G$4,$S1447-4,0))</f>
        <v/>
      </c>
      <c r="I1447" s="248" t="str">
        <f ca="1">IF(ISERROR($S1447),"",OFFSET('Smelter Reference List'!$H$4,$S1447-4,0))</f>
        <v/>
      </c>
      <c r="J1447" s="248" t="str">
        <f ca="1">IF(ISERROR($S1447),"",OFFSET('Smelter Reference List'!$I$4,$S1447-4,0))</f>
        <v/>
      </c>
      <c r="K1447" s="245"/>
      <c r="L1447" s="245"/>
      <c r="M1447" s="245"/>
      <c r="N1447" s="245"/>
      <c r="O1447" s="245"/>
      <c r="P1447" s="245"/>
      <c r="Q1447" s="246"/>
      <c r="R1447" s="233"/>
      <c r="S1447" s="234" t="e">
        <f>IF(C1447="",NA(),MATCH($B1447&amp;$C1447,'Smelter Reference List'!$J:$J,0))</f>
        <v>#N/A</v>
      </c>
      <c r="T1447" s="235"/>
      <c r="U1447" s="235">
        <f t="shared" ca="1" si="44"/>
        <v>0</v>
      </c>
      <c r="V1447" s="235"/>
      <c r="W1447" s="235"/>
      <c r="Y1447" s="228" t="str">
        <f t="shared" si="45"/>
        <v/>
      </c>
    </row>
    <row r="1448" spans="1:25" s="228" customFormat="1" ht="20.399999999999999">
      <c r="A1448" s="257"/>
      <c r="B1448" s="232" t="str">
        <f>IF(LEN(A1448)=0,"",INDEX('Smelter Reference List'!$A:$A,MATCH($A1448,'Smelter Reference List'!$E:$E,0)))</f>
        <v/>
      </c>
      <c r="C1448" s="297" t="str">
        <f>IF(LEN(A1448)=0,"",INDEX('Smelter Reference List'!$C:$C,MATCH($A1448,'Smelter Reference List'!$E:$E,0)))</f>
        <v/>
      </c>
      <c r="D1448" s="161" t="str">
        <f ca="1">IF(ISERROR($S1448),"",OFFSET('Smelter Reference List'!$C$4,$S1448-4,0)&amp;"")</f>
        <v/>
      </c>
      <c r="E1448" s="161" t="str">
        <f ca="1">IF(ISERROR($S1448),"",OFFSET('Smelter Reference List'!$D$4,$S1448-4,0)&amp;"")</f>
        <v/>
      </c>
      <c r="F1448" s="161" t="str">
        <f ca="1">IF(ISERROR($S1448),"",OFFSET('Smelter Reference List'!$E$4,$S1448-4,0))</f>
        <v/>
      </c>
      <c r="G1448" s="161" t="str">
        <f ca="1">IF(C1448=$U$4,"Enter smelter details", IF(ISERROR($S1448),"",OFFSET('Smelter Reference List'!$F$4,$S1448-4,0)))</f>
        <v/>
      </c>
      <c r="H1448" s="247" t="str">
        <f ca="1">IF(ISERROR($S1448),"",OFFSET('Smelter Reference List'!$G$4,$S1448-4,0))</f>
        <v/>
      </c>
      <c r="I1448" s="248" t="str">
        <f ca="1">IF(ISERROR($S1448),"",OFFSET('Smelter Reference List'!$H$4,$S1448-4,0))</f>
        <v/>
      </c>
      <c r="J1448" s="248" t="str">
        <f ca="1">IF(ISERROR($S1448),"",OFFSET('Smelter Reference List'!$I$4,$S1448-4,0))</f>
        <v/>
      </c>
      <c r="K1448" s="245"/>
      <c r="L1448" s="245"/>
      <c r="M1448" s="245"/>
      <c r="N1448" s="245"/>
      <c r="O1448" s="245"/>
      <c r="P1448" s="245"/>
      <c r="Q1448" s="246"/>
      <c r="R1448" s="233"/>
      <c r="S1448" s="234" t="e">
        <f>IF(C1448="",NA(),MATCH($B1448&amp;$C1448,'Smelter Reference List'!$J:$J,0))</f>
        <v>#N/A</v>
      </c>
      <c r="T1448" s="235"/>
      <c r="U1448" s="235">
        <f t="shared" ca="1" si="44"/>
        <v>0</v>
      </c>
      <c r="V1448" s="235"/>
      <c r="W1448" s="235"/>
      <c r="Y1448" s="228" t="str">
        <f t="shared" si="45"/>
        <v/>
      </c>
    </row>
    <row r="1449" spans="1:25" s="228" customFormat="1" ht="20.399999999999999">
      <c r="A1449" s="257"/>
      <c r="B1449" s="232" t="str">
        <f>IF(LEN(A1449)=0,"",INDEX('Smelter Reference List'!$A:$A,MATCH($A1449,'Smelter Reference List'!$E:$E,0)))</f>
        <v/>
      </c>
      <c r="C1449" s="297" t="str">
        <f>IF(LEN(A1449)=0,"",INDEX('Smelter Reference List'!$C:$C,MATCH($A1449,'Smelter Reference List'!$E:$E,0)))</f>
        <v/>
      </c>
      <c r="D1449" s="161" t="str">
        <f ca="1">IF(ISERROR($S1449),"",OFFSET('Smelter Reference List'!$C$4,$S1449-4,0)&amp;"")</f>
        <v/>
      </c>
      <c r="E1449" s="161" t="str">
        <f ca="1">IF(ISERROR($S1449),"",OFFSET('Smelter Reference List'!$D$4,$S1449-4,0)&amp;"")</f>
        <v/>
      </c>
      <c r="F1449" s="161" t="str">
        <f ca="1">IF(ISERROR($S1449),"",OFFSET('Smelter Reference List'!$E$4,$S1449-4,0))</f>
        <v/>
      </c>
      <c r="G1449" s="161" t="str">
        <f ca="1">IF(C1449=$U$4,"Enter smelter details", IF(ISERROR($S1449),"",OFFSET('Smelter Reference List'!$F$4,$S1449-4,0)))</f>
        <v/>
      </c>
      <c r="H1449" s="247" t="str">
        <f ca="1">IF(ISERROR($S1449),"",OFFSET('Smelter Reference List'!$G$4,$S1449-4,0))</f>
        <v/>
      </c>
      <c r="I1449" s="248" t="str">
        <f ca="1">IF(ISERROR($S1449),"",OFFSET('Smelter Reference List'!$H$4,$S1449-4,0))</f>
        <v/>
      </c>
      <c r="J1449" s="248" t="str">
        <f ca="1">IF(ISERROR($S1449),"",OFFSET('Smelter Reference List'!$I$4,$S1449-4,0))</f>
        <v/>
      </c>
      <c r="K1449" s="245"/>
      <c r="L1449" s="245"/>
      <c r="M1449" s="245"/>
      <c r="N1449" s="245"/>
      <c r="O1449" s="245"/>
      <c r="P1449" s="245"/>
      <c r="Q1449" s="246"/>
      <c r="R1449" s="233"/>
      <c r="S1449" s="234" t="e">
        <f>IF(C1449="",NA(),MATCH($B1449&amp;$C1449,'Smelter Reference List'!$J:$J,0))</f>
        <v>#N/A</v>
      </c>
      <c r="T1449" s="235"/>
      <c r="U1449" s="235">
        <f t="shared" ca="1" si="44"/>
        <v>0</v>
      </c>
      <c r="V1449" s="235"/>
      <c r="W1449" s="235"/>
      <c r="Y1449" s="228" t="str">
        <f t="shared" si="45"/>
        <v/>
      </c>
    </row>
    <row r="1450" spans="1:25" s="228" customFormat="1" ht="20.399999999999999">
      <c r="A1450" s="257"/>
      <c r="B1450" s="232" t="str">
        <f>IF(LEN(A1450)=0,"",INDEX('Smelter Reference List'!$A:$A,MATCH($A1450,'Smelter Reference List'!$E:$E,0)))</f>
        <v/>
      </c>
      <c r="C1450" s="297" t="str">
        <f>IF(LEN(A1450)=0,"",INDEX('Smelter Reference List'!$C:$C,MATCH($A1450,'Smelter Reference List'!$E:$E,0)))</f>
        <v/>
      </c>
      <c r="D1450" s="161" t="str">
        <f ca="1">IF(ISERROR($S1450),"",OFFSET('Smelter Reference List'!$C$4,$S1450-4,0)&amp;"")</f>
        <v/>
      </c>
      <c r="E1450" s="161" t="str">
        <f ca="1">IF(ISERROR($S1450),"",OFFSET('Smelter Reference List'!$D$4,$S1450-4,0)&amp;"")</f>
        <v/>
      </c>
      <c r="F1450" s="161" t="str">
        <f ca="1">IF(ISERROR($S1450),"",OFFSET('Smelter Reference List'!$E$4,$S1450-4,0))</f>
        <v/>
      </c>
      <c r="G1450" s="161" t="str">
        <f ca="1">IF(C1450=$U$4,"Enter smelter details", IF(ISERROR($S1450),"",OFFSET('Smelter Reference List'!$F$4,$S1450-4,0)))</f>
        <v/>
      </c>
      <c r="H1450" s="247" t="str">
        <f ca="1">IF(ISERROR($S1450),"",OFFSET('Smelter Reference List'!$G$4,$S1450-4,0))</f>
        <v/>
      </c>
      <c r="I1450" s="248" t="str">
        <f ca="1">IF(ISERROR($S1450),"",OFFSET('Smelter Reference List'!$H$4,$S1450-4,0))</f>
        <v/>
      </c>
      <c r="J1450" s="248" t="str">
        <f ca="1">IF(ISERROR($S1450),"",OFFSET('Smelter Reference List'!$I$4,$S1450-4,0))</f>
        <v/>
      </c>
      <c r="K1450" s="245"/>
      <c r="L1450" s="245"/>
      <c r="M1450" s="245"/>
      <c r="N1450" s="245"/>
      <c r="O1450" s="245"/>
      <c r="P1450" s="245"/>
      <c r="Q1450" s="246"/>
      <c r="R1450" s="233"/>
      <c r="S1450" s="234" t="e">
        <f>IF(C1450="",NA(),MATCH($B1450&amp;$C1450,'Smelter Reference List'!$J:$J,0))</f>
        <v>#N/A</v>
      </c>
      <c r="T1450" s="235"/>
      <c r="U1450" s="235">
        <f t="shared" ca="1" si="44"/>
        <v>0</v>
      </c>
      <c r="V1450" s="235"/>
      <c r="W1450" s="235"/>
      <c r="Y1450" s="228" t="str">
        <f t="shared" si="45"/>
        <v/>
      </c>
    </row>
    <row r="1451" spans="1:25" s="228" customFormat="1" ht="20.399999999999999">
      <c r="A1451" s="257"/>
      <c r="B1451" s="232" t="str">
        <f>IF(LEN(A1451)=0,"",INDEX('Smelter Reference List'!$A:$A,MATCH($A1451,'Smelter Reference List'!$E:$E,0)))</f>
        <v/>
      </c>
      <c r="C1451" s="297" t="str">
        <f>IF(LEN(A1451)=0,"",INDEX('Smelter Reference List'!$C:$C,MATCH($A1451,'Smelter Reference List'!$E:$E,0)))</f>
        <v/>
      </c>
      <c r="D1451" s="161" t="str">
        <f ca="1">IF(ISERROR($S1451),"",OFFSET('Smelter Reference List'!$C$4,$S1451-4,0)&amp;"")</f>
        <v/>
      </c>
      <c r="E1451" s="161" t="str">
        <f ca="1">IF(ISERROR($S1451),"",OFFSET('Smelter Reference List'!$D$4,$S1451-4,0)&amp;"")</f>
        <v/>
      </c>
      <c r="F1451" s="161" t="str">
        <f ca="1">IF(ISERROR($S1451),"",OFFSET('Smelter Reference List'!$E$4,$S1451-4,0))</f>
        <v/>
      </c>
      <c r="G1451" s="161" t="str">
        <f ca="1">IF(C1451=$U$4,"Enter smelter details", IF(ISERROR($S1451),"",OFFSET('Smelter Reference List'!$F$4,$S1451-4,0)))</f>
        <v/>
      </c>
      <c r="H1451" s="247" t="str">
        <f ca="1">IF(ISERROR($S1451),"",OFFSET('Smelter Reference List'!$G$4,$S1451-4,0))</f>
        <v/>
      </c>
      <c r="I1451" s="248" t="str">
        <f ca="1">IF(ISERROR($S1451),"",OFFSET('Smelter Reference List'!$H$4,$S1451-4,0))</f>
        <v/>
      </c>
      <c r="J1451" s="248" t="str">
        <f ca="1">IF(ISERROR($S1451),"",OFFSET('Smelter Reference List'!$I$4,$S1451-4,0))</f>
        <v/>
      </c>
      <c r="K1451" s="245"/>
      <c r="L1451" s="245"/>
      <c r="M1451" s="245"/>
      <c r="N1451" s="245"/>
      <c r="O1451" s="245"/>
      <c r="P1451" s="245"/>
      <c r="Q1451" s="246"/>
      <c r="R1451" s="233"/>
      <c r="S1451" s="234" t="e">
        <f>IF(C1451="",NA(),MATCH($B1451&amp;$C1451,'Smelter Reference List'!$J:$J,0))</f>
        <v>#N/A</v>
      </c>
      <c r="T1451" s="235"/>
      <c r="U1451" s="235">
        <f t="shared" ca="1" si="44"/>
        <v>0</v>
      </c>
      <c r="V1451" s="235"/>
      <c r="W1451" s="235"/>
      <c r="Y1451" s="228" t="str">
        <f t="shared" si="45"/>
        <v/>
      </c>
    </row>
    <row r="1452" spans="1:25" s="228" customFormat="1" ht="20.399999999999999">
      <c r="A1452" s="257"/>
      <c r="B1452" s="232" t="str">
        <f>IF(LEN(A1452)=0,"",INDEX('Smelter Reference List'!$A:$A,MATCH($A1452,'Smelter Reference List'!$E:$E,0)))</f>
        <v/>
      </c>
      <c r="C1452" s="297" t="str">
        <f>IF(LEN(A1452)=0,"",INDEX('Smelter Reference List'!$C:$C,MATCH($A1452,'Smelter Reference List'!$E:$E,0)))</f>
        <v/>
      </c>
      <c r="D1452" s="161" t="str">
        <f ca="1">IF(ISERROR($S1452),"",OFFSET('Smelter Reference List'!$C$4,$S1452-4,0)&amp;"")</f>
        <v/>
      </c>
      <c r="E1452" s="161" t="str">
        <f ca="1">IF(ISERROR($S1452),"",OFFSET('Smelter Reference List'!$D$4,$S1452-4,0)&amp;"")</f>
        <v/>
      </c>
      <c r="F1452" s="161" t="str">
        <f ca="1">IF(ISERROR($S1452),"",OFFSET('Smelter Reference List'!$E$4,$S1452-4,0))</f>
        <v/>
      </c>
      <c r="G1452" s="161" t="str">
        <f ca="1">IF(C1452=$U$4,"Enter smelter details", IF(ISERROR($S1452),"",OFFSET('Smelter Reference List'!$F$4,$S1452-4,0)))</f>
        <v/>
      </c>
      <c r="H1452" s="247" t="str">
        <f ca="1">IF(ISERROR($S1452),"",OFFSET('Smelter Reference List'!$G$4,$S1452-4,0))</f>
        <v/>
      </c>
      <c r="I1452" s="248" t="str">
        <f ca="1">IF(ISERROR($S1452),"",OFFSET('Smelter Reference List'!$H$4,$S1452-4,0))</f>
        <v/>
      </c>
      <c r="J1452" s="248" t="str">
        <f ca="1">IF(ISERROR($S1452),"",OFFSET('Smelter Reference List'!$I$4,$S1452-4,0))</f>
        <v/>
      </c>
      <c r="K1452" s="245"/>
      <c r="L1452" s="245"/>
      <c r="M1452" s="245"/>
      <c r="N1452" s="245"/>
      <c r="O1452" s="245"/>
      <c r="P1452" s="245"/>
      <c r="Q1452" s="246"/>
      <c r="R1452" s="233"/>
      <c r="S1452" s="234" t="e">
        <f>IF(C1452="",NA(),MATCH($B1452&amp;$C1452,'Smelter Reference List'!$J:$J,0))</f>
        <v>#N/A</v>
      </c>
      <c r="T1452" s="235"/>
      <c r="U1452" s="235">
        <f t="shared" ca="1" si="44"/>
        <v>0</v>
      </c>
      <c r="V1452" s="235"/>
      <c r="W1452" s="235"/>
      <c r="Y1452" s="228" t="str">
        <f t="shared" si="45"/>
        <v/>
      </c>
    </row>
    <row r="1453" spans="1:25" s="228" customFormat="1" ht="20.399999999999999">
      <c r="A1453" s="257"/>
      <c r="B1453" s="232" t="str">
        <f>IF(LEN(A1453)=0,"",INDEX('Smelter Reference List'!$A:$A,MATCH($A1453,'Smelter Reference List'!$E:$E,0)))</f>
        <v/>
      </c>
      <c r="C1453" s="297" t="str">
        <f>IF(LEN(A1453)=0,"",INDEX('Smelter Reference List'!$C:$C,MATCH($A1453,'Smelter Reference List'!$E:$E,0)))</f>
        <v/>
      </c>
      <c r="D1453" s="161" t="str">
        <f ca="1">IF(ISERROR($S1453),"",OFFSET('Smelter Reference List'!$C$4,$S1453-4,0)&amp;"")</f>
        <v/>
      </c>
      <c r="E1453" s="161" t="str">
        <f ca="1">IF(ISERROR($S1453),"",OFFSET('Smelter Reference List'!$D$4,$S1453-4,0)&amp;"")</f>
        <v/>
      </c>
      <c r="F1453" s="161" t="str">
        <f ca="1">IF(ISERROR($S1453),"",OFFSET('Smelter Reference List'!$E$4,$S1453-4,0))</f>
        <v/>
      </c>
      <c r="G1453" s="161" t="str">
        <f ca="1">IF(C1453=$U$4,"Enter smelter details", IF(ISERROR($S1453),"",OFFSET('Smelter Reference List'!$F$4,$S1453-4,0)))</f>
        <v/>
      </c>
      <c r="H1453" s="247" t="str">
        <f ca="1">IF(ISERROR($S1453),"",OFFSET('Smelter Reference List'!$G$4,$S1453-4,0))</f>
        <v/>
      </c>
      <c r="I1453" s="248" t="str">
        <f ca="1">IF(ISERROR($S1453),"",OFFSET('Smelter Reference List'!$H$4,$S1453-4,0))</f>
        <v/>
      </c>
      <c r="J1453" s="248" t="str">
        <f ca="1">IF(ISERROR($S1453),"",OFFSET('Smelter Reference List'!$I$4,$S1453-4,0))</f>
        <v/>
      </c>
      <c r="K1453" s="245"/>
      <c r="L1453" s="245"/>
      <c r="M1453" s="245"/>
      <c r="N1453" s="245"/>
      <c r="O1453" s="245"/>
      <c r="P1453" s="245"/>
      <c r="Q1453" s="246"/>
      <c r="R1453" s="233"/>
      <c r="S1453" s="234" t="e">
        <f>IF(C1453="",NA(),MATCH($B1453&amp;$C1453,'Smelter Reference List'!$J:$J,0))</f>
        <v>#N/A</v>
      </c>
      <c r="T1453" s="235"/>
      <c r="U1453" s="235">
        <f t="shared" ca="1" si="44"/>
        <v>0</v>
      </c>
      <c r="V1453" s="235"/>
      <c r="W1453" s="235"/>
      <c r="Y1453" s="228" t="str">
        <f t="shared" si="45"/>
        <v/>
      </c>
    </row>
    <row r="1454" spans="1:25" s="228" customFormat="1" ht="20.399999999999999">
      <c r="A1454" s="257"/>
      <c r="B1454" s="232" t="str">
        <f>IF(LEN(A1454)=0,"",INDEX('Smelter Reference List'!$A:$A,MATCH($A1454,'Smelter Reference List'!$E:$E,0)))</f>
        <v/>
      </c>
      <c r="C1454" s="297" t="str">
        <f>IF(LEN(A1454)=0,"",INDEX('Smelter Reference List'!$C:$C,MATCH($A1454,'Smelter Reference List'!$E:$E,0)))</f>
        <v/>
      </c>
      <c r="D1454" s="161" t="str">
        <f ca="1">IF(ISERROR($S1454),"",OFFSET('Smelter Reference List'!$C$4,$S1454-4,0)&amp;"")</f>
        <v/>
      </c>
      <c r="E1454" s="161" t="str">
        <f ca="1">IF(ISERROR($S1454),"",OFFSET('Smelter Reference List'!$D$4,$S1454-4,0)&amp;"")</f>
        <v/>
      </c>
      <c r="F1454" s="161" t="str">
        <f ca="1">IF(ISERROR($S1454),"",OFFSET('Smelter Reference List'!$E$4,$S1454-4,0))</f>
        <v/>
      </c>
      <c r="G1454" s="161" t="str">
        <f ca="1">IF(C1454=$U$4,"Enter smelter details", IF(ISERROR($S1454),"",OFFSET('Smelter Reference List'!$F$4,$S1454-4,0)))</f>
        <v/>
      </c>
      <c r="H1454" s="247" t="str">
        <f ca="1">IF(ISERROR($S1454),"",OFFSET('Smelter Reference List'!$G$4,$S1454-4,0))</f>
        <v/>
      </c>
      <c r="I1454" s="248" t="str">
        <f ca="1">IF(ISERROR($S1454),"",OFFSET('Smelter Reference List'!$H$4,$S1454-4,0))</f>
        <v/>
      </c>
      <c r="J1454" s="248" t="str">
        <f ca="1">IF(ISERROR($S1454),"",OFFSET('Smelter Reference List'!$I$4,$S1454-4,0))</f>
        <v/>
      </c>
      <c r="K1454" s="245"/>
      <c r="L1454" s="245"/>
      <c r="M1454" s="245"/>
      <c r="N1454" s="245"/>
      <c r="O1454" s="245"/>
      <c r="P1454" s="245"/>
      <c r="Q1454" s="246"/>
      <c r="R1454" s="233"/>
      <c r="S1454" s="234" t="e">
        <f>IF(C1454="",NA(),MATCH($B1454&amp;$C1454,'Smelter Reference List'!$J:$J,0))</f>
        <v>#N/A</v>
      </c>
      <c r="T1454" s="235"/>
      <c r="U1454" s="235">
        <f t="shared" ca="1" si="44"/>
        <v>0</v>
      </c>
      <c r="V1454" s="235"/>
      <c r="W1454" s="235"/>
      <c r="Y1454" s="228" t="str">
        <f t="shared" si="45"/>
        <v/>
      </c>
    </row>
    <row r="1455" spans="1:25" s="228" customFormat="1" ht="20.399999999999999">
      <c r="A1455" s="257"/>
      <c r="B1455" s="232" t="str">
        <f>IF(LEN(A1455)=0,"",INDEX('Smelter Reference List'!$A:$A,MATCH($A1455,'Smelter Reference List'!$E:$E,0)))</f>
        <v/>
      </c>
      <c r="C1455" s="297" t="str">
        <f>IF(LEN(A1455)=0,"",INDEX('Smelter Reference List'!$C:$C,MATCH($A1455,'Smelter Reference List'!$E:$E,0)))</f>
        <v/>
      </c>
      <c r="D1455" s="161" t="str">
        <f ca="1">IF(ISERROR($S1455),"",OFFSET('Smelter Reference List'!$C$4,$S1455-4,0)&amp;"")</f>
        <v/>
      </c>
      <c r="E1455" s="161" t="str">
        <f ca="1">IF(ISERROR($S1455),"",OFFSET('Smelter Reference List'!$D$4,$S1455-4,0)&amp;"")</f>
        <v/>
      </c>
      <c r="F1455" s="161" t="str">
        <f ca="1">IF(ISERROR($S1455),"",OFFSET('Smelter Reference List'!$E$4,$S1455-4,0))</f>
        <v/>
      </c>
      <c r="G1455" s="161" t="str">
        <f ca="1">IF(C1455=$U$4,"Enter smelter details", IF(ISERROR($S1455),"",OFFSET('Smelter Reference List'!$F$4,$S1455-4,0)))</f>
        <v/>
      </c>
      <c r="H1455" s="247" t="str">
        <f ca="1">IF(ISERROR($S1455),"",OFFSET('Smelter Reference List'!$G$4,$S1455-4,0))</f>
        <v/>
      </c>
      <c r="I1455" s="248" t="str">
        <f ca="1">IF(ISERROR($S1455),"",OFFSET('Smelter Reference List'!$H$4,$S1455-4,0))</f>
        <v/>
      </c>
      <c r="J1455" s="248" t="str">
        <f ca="1">IF(ISERROR($S1455),"",OFFSET('Smelter Reference List'!$I$4,$S1455-4,0))</f>
        <v/>
      </c>
      <c r="K1455" s="245"/>
      <c r="L1455" s="245"/>
      <c r="M1455" s="245"/>
      <c r="N1455" s="245"/>
      <c r="O1455" s="245"/>
      <c r="P1455" s="245"/>
      <c r="Q1455" s="246"/>
      <c r="R1455" s="233"/>
      <c r="S1455" s="234" t="e">
        <f>IF(C1455="",NA(),MATCH($B1455&amp;$C1455,'Smelter Reference List'!$J:$J,0))</f>
        <v>#N/A</v>
      </c>
      <c r="T1455" s="235"/>
      <c r="U1455" s="235">
        <f t="shared" ca="1" si="44"/>
        <v>0</v>
      </c>
      <c r="V1455" s="235"/>
      <c r="W1455" s="235"/>
      <c r="Y1455" s="228" t="str">
        <f t="shared" si="45"/>
        <v/>
      </c>
    </row>
    <row r="1456" spans="1:25" s="228" customFormat="1" ht="20.399999999999999">
      <c r="A1456" s="257"/>
      <c r="B1456" s="232" t="str">
        <f>IF(LEN(A1456)=0,"",INDEX('Smelter Reference List'!$A:$A,MATCH($A1456,'Smelter Reference List'!$E:$E,0)))</f>
        <v/>
      </c>
      <c r="C1456" s="297" t="str">
        <f>IF(LEN(A1456)=0,"",INDEX('Smelter Reference List'!$C:$C,MATCH($A1456,'Smelter Reference List'!$E:$E,0)))</f>
        <v/>
      </c>
      <c r="D1456" s="161" t="str">
        <f ca="1">IF(ISERROR($S1456),"",OFFSET('Smelter Reference List'!$C$4,$S1456-4,0)&amp;"")</f>
        <v/>
      </c>
      <c r="E1456" s="161" t="str">
        <f ca="1">IF(ISERROR($S1456),"",OFFSET('Smelter Reference List'!$D$4,$S1456-4,0)&amp;"")</f>
        <v/>
      </c>
      <c r="F1456" s="161" t="str">
        <f ca="1">IF(ISERROR($S1456),"",OFFSET('Smelter Reference List'!$E$4,$S1456-4,0))</f>
        <v/>
      </c>
      <c r="G1456" s="161" t="str">
        <f ca="1">IF(C1456=$U$4,"Enter smelter details", IF(ISERROR($S1456),"",OFFSET('Smelter Reference List'!$F$4,$S1456-4,0)))</f>
        <v/>
      </c>
      <c r="H1456" s="247" t="str">
        <f ca="1">IF(ISERROR($S1456),"",OFFSET('Smelter Reference List'!$G$4,$S1456-4,0))</f>
        <v/>
      </c>
      <c r="I1456" s="248" t="str">
        <f ca="1">IF(ISERROR($S1456),"",OFFSET('Smelter Reference List'!$H$4,$S1456-4,0))</f>
        <v/>
      </c>
      <c r="J1456" s="248" t="str">
        <f ca="1">IF(ISERROR($S1456),"",OFFSET('Smelter Reference List'!$I$4,$S1456-4,0))</f>
        <v/>
      </c>
      <c r="K1456" s="245"/>
      <c r="L1456" s="245"/>
      <c r="M1456" s="245"/>
      <c r="N1456" s="245"/>
      <c r="O1456" s="245"/>
      <c r="P1456" s="245"/>
      <c r="Q1456" s="246"/>
      <c r="R1456" s="233"/>
      <c r="S1456" s="234" t="e">
        <f>IF(C1456="",NA(),MATCH($B1456&amp;$C1456,'Smelter Reference List'!$J:$J,0))</f>
        <v>#N/A</v>
      </c>
      <c r="T1456" s="235"/>
      <c r="U1456" s="235">
        <f t="shared" ca="1" si="44"/>
        <v>0</v>
      </c>
      <c r="V1456" s="235"/>
      <c r="W1456" s="235"/>
      <c r="Y1456" s="228" t="str">
        <f t="shared" si="45"/>
        <v/>
      </c>
    </row>
    <row r="1457" spans="1:25" s="228" customFormat="1" ht="20.399999999999999">
      <c r="A1457" s="257"/>
      <c r="B1457" s="232" t="str">
        <f>IF(LEN(A1457)=0,"",INDEX('Smelter Reference List'!$A:$A,MATCH($A1457,'Smelter Reference List'!$E:$E,0)))</f>
        <v/>
      </c>
      <c r="C1457" s="297" t="str">
        <f>IF(LEN(A1457)=0,"",INDEX('Smelter Reference List'!$C:$C,MATCH($A1457,'Smelter Reference List'!$E:$E,0)))</f>
        <v/>
      </c>
      <c r="D1457" s="161" t="str">
        <f ca="1">IF(ISERROR($S1457),"",OFFSET('Smelter Reference List'!$C$4,$S1457-4,0)&amp;"")</f>
        <v/>
      </c>
      <c r="E1457" s="161" t="str">
        <f ca="1">IF(ISERROR($S1457),"",OFFSET('Smelter Reference List'!$D$4,$S1457-4,0)&amp;"")</f>
        <v/>
      </c>
      <c r="F1457" s="161" t="str">
        <f ca="1">IF(ISERROR($S1457),"",OFFSET('Smelter Reference List'!$E$4,$S1457-4,0))</f>
        <v/>
      </c>
      <c r="G1457" s="161" t="str">
        <f ca="1">IF(C1457=$U$4,"Enter smelter details", IF(ISERROR($S1457),"",OFFSET('Smelter Reference List'!$F$4,$S1457-4,0)))</f>
        <v/>
      </c>
      <c r="H1457" s="247" t="str">
        <f ca="1">IF(ISERROR($S1457),"",OFFSET('Smelter Reference List'!$G$4,$S1457-4,0))</f>
        <v/>
      </c>
      <c r="I1457" s="248" t="str">
        <f ca="1">IF(ISERROR($S1457),"",OFFSET('Smelter Reference List'!$H$4,$S1457-4,0))</f>
        <v/>
      </c>
      <c r="J1457" s="248" t="str">
        <f ca="1">IF(ISERROR($S1457),"",OFFSET('Smelter Reference List'!$I$4,$S1457-4,0))</f>
        <v/>
      </c>
      <c r="K1457" s="245"/>
      <c r="L1457" s="245"/>
      <c r="M1457" s="245"/>
      <c r="N1457" s="245"/>
      <c r="O1457" s="245"/>
      <c r="P1457" s="245"/>
      <c r="Q1457" s="246"/>
      <c r="R1457" s="233"/>
      <c r="S1457" s="234" t="e">
        <f>IF(C1457="",NA(),MATCH($B1457&amp;$C1457,'Smelter Reference List'!$J:$J,0))</f>
        <v>#N/A</v>
      </c>
      <c r="T1457" s="235"/>
      <c r="U1457" s="235">
        <f t="shared" ca="1" si="44"/>
        <v>0</v>
      </c>
      <c r="V1457" s="235"/>
      <c r="W1457" s="235"/>
      <c r="Y1457" s="228" t="str">
        <f t="shared" si="45"/>
        <v/>
      </c>
    </row>
    <row r="1458" spans="1:25" s="228" customFormat="1" ht="20.399999999999999">
      <c r="A1458" s="257"/>
      <c r="B1458" s="232" t="str">
        <f>IF(LEN(A1458)=0,"",INDEX('Smelter Reference List'!$A:$A,MATCH($A1458,'Smelter Reference List'!$E:$E,0)))</f>
        <v/>
      </c>
      <c r="C1458" s="297" t="str">
        <f>IF(LEN(A1458)=0,"",INDEX('Smelter Reference List'!$C:$C,MATCH($A1458,'Smelter Reference List'!$E:$E,0)))</f>
        <v/>
      </c>
      <c r="D1458" s="161" t="str">
        <f ca="1">IF(ISERROR($S1458),"",OFFSET('Smelter Reference List'!$C$4,$S1458-4,0)&amp;"")</f>
        <v/>
      </c>
      <c r="E1458" s="161" t="str">
        <f ca="1">IF(ISERROR($S1458),"",OFFSET('Smelter Reference List'!$D$4,$S1458-4,0)&amp;"")</f>
        <v/>
      </c>
      <c r="F1458" s="161" t="str">
        <f ca="1">IF(ISERROR($S1458),"",OFFSET('Smelter Reference List'!$E$4,$S1458-4,0))</f>
        <v/>
      </c>
      <c r="G1458" s="161" t="str">
        <f ca="1">IF(C1458=$U$4,"Enter smelter details", IF(ISERROR($S1458),"",OFFSET('Smelter Reference List'!$F$4,$S1458-4,0)))</f>
        <v/>
      </c>
      <c r="H1458" s="247" t="str">
        <f ca="1">IF(ISERROR($S1458),"",OFFSET('Smelter Reference List'!$G$4,$S1458-4,0))</f>
        <v/>
      </c>
      <c r="I1458" s="248" t="str">
        <f ca="1">IF(ISERROR($S1458),"",OFFSET('Smelter Reference List'!$H$4,$S1458-4,0))</f>
        <v/>
      </c>
      <c r="J1458" s="248" t="str">
        <f ca="1">IF(ISERROR($S1458),"",OFFSET('Smelter Reference List'!$I$4,$S1458-4,0))</f>
        <v/>
      </c>
      <c r="K1458" s="245"/>
      <c r="L1458" s="245"/>
      <c r="M1458" s="245"/>
      <c r="N1458" s="245"/>
      <c r="O1458" s="245"/>
      <c r="P1458" s="245"/>
      <c r="Q1458" s="246"/>
      <c r="R1458" s="233"/>
      <c r="S1458" s="234" t="e">
        <f>IF(C1458="",NA(),MATCH($B1458&amp;$C1458,'Smelter Reference List'!$J:$J,0))</f>
        <v>#N/A</v>
      </c>
      <c r="T1458" s="235"/>
      <c r="U1458" s="235">
        <f t="shared" ca="1" si="44"/>
        <v>0</v>
      </c>
      <c r="V1458" s="235"/>
      <c r="W1458" s="235"/>
      <c r="Y1458" s="228" t="str">
        <f t="shared" si="45"/>
        <v/>
      </c>
    </row>
    <row r="1459" spans="1:25" s="228" customFormat="1" ht="20.399999999999999">
      <c r="A1459" s="257"/>
      <c r="B1459" s="232" t="str">
        <f>IF(LEN(A1459)=0,"",INDEX('Smelter Reference List'!$A:$A,MATCH($A1459,'Smelter Reference List'!$E:$E,0)))</f>
        <v/>
      </c>
      <c r="C1459" s="297" t="str">
        <f>IF(LEN(A1459)=0,"",INDEX('Smelter Reference List'!$C:$C,MATCH($A1459,'Smelter Reference List'!$E:$E,0)))</f>
        <v/>
      </c>
      <c r="D1459" s="161" t="str">
        <f ca="1">IF(ISERROR($S1459),"",OFFSET('Smelter Reference List'!$C$4,$S1459-4,0)&amp;"")</f>
        <v/>
      </c>
      <c r="E1459" s="161" t="str">
        <f ca="1">IF(ISERROR($S1459),"",OFFSET('Smelter Reference List'!$D$4,$S1459-4,0)&amp;"")</f>
        <v/>
      </c>
      <c r="F1459" s="161" t="str">
        <f ca="1">IF(ISERROR($S1459),"",OFFSET('Smelter Reference List'!$E$4,$S1459-4,0))</f>
        <v/>
      </c>
      <c r="G1459" s="161" t="str">
        <f ca="1">IF(C1459=$U$4,"Enter smelter details", IF(ISERROR($S1459),"",OFFSET('Smelter Reference List'!$F$4,$S1459-4,0)))</f>
        <v/>
      </c>
      <c r="H1459" s="247" t="str">
        <f ca="1">IF(ISERROR($S1459),"",OFFSET('Smelter Reference List'!$G$4,$S1459-4,0))</f>
        <v/>
      </c>
      <c r="I1459" s="248" t="str">
        <f ca="1">IF(ISERROR($S1459),"",OFFSET('Smelter Reference List'!$H$4,$S1459-4,0))</f>
        <v/>
      </c>
      <c r="J1459" s="248" t="str">
        <f ca="1">IF(ISERROR($S1459),"",OFFSET('Smelter Reference List'!$I$4,$S1459-4,0))</f>
        <v/>
      </c>
      <c r="K1459" s="245"/>
      <c r="L1459" s="245"/>
      <c r="M1459" s="245"/>
      <c r="N1459" s="245"/>
      <c r="O1459" s="245"/>
      <c r="P1459" s="245"/>
      <c r="Q1459" s="246"/>
      <c r="R1459" s="233"/>
      <c r="S1459" s="234" t="e">
        <f>IF(C1459="",NA(),MATCH($B1459&amp;$C1459,'Smelter Reference List'!$J:$J,0))</f>
        <v>#N/A</v>
      </c>
      <c r="T1459" s="235"/>
      <c r="U1459" s="235">
        <f t="shared" ca="1" si="44"/>
        <v>0</v>
      </c>
      <c r="V1459" s="235"/>
      <c r="W1459" s="235"/>
      <c r="Y1459" s="228" t="str">
        <f t="shared" si="45"/>
        <v/>
      </c>
    </row>
    <row r="1460" spans="1:25" s="228" customFormat="1" ht="20.399999999999999">
      <c r="A1460" s="257"/>
      <c r="B1460" s="232" t="str">
        <f>IF(LEN(A1460)=0,"",INDEX('Smelter Reference List'!$A:$A,MATCH($A1460,'Smelter Reference List'!$E:$E,0)))</f>
        <v/>
      </c>
      <c r="C1460" s="297" t="str">
        <f>IF(LEN(A1460)=0,"",INDEX('Smelter Reference List'!$C:$C,MATCH($A1460,'Smelter Reference List'!$E:$E,0)))</f>
        <v/>
      </c>
      <c r="D1460" s="161" t="str">
        <f ca="1">IF(ISERROR($S1460),"",OFFSET('Smelter Reference List'!$C$4,$S1460-4,0)&amp;"")</f>
        <v/>
      </c>
      <c r="E1460" s="161" t="str">
        <f ca="1">IF(ISERROR($S1460),"",OFFSET('Smelter Reference List'!$D$4,$S1460-4,0)&amp;"")</f>
        <v/>
      </c>
      <c r="F1460" s="161" t="str">
        <f ca="1">IF(ISERROR($S1460),"",OFFSET('Smelter Reference List'!$E$4,$S1460-4,0))</f>
        <v/>
      </c>
      <c r="G1460" s="161" t="str">
        <f ca="1">IF(C1460=$U$4,"Enter smelter details", IF(ISERROR($S1460),"",OFFSET('Smelter Reference List'!$F$4,$S1460-4,0)))</f>
        <v/>
      </c>
      <c r="H1460" s="247" t="str">
        <f ca="1">IF(ISERROR($S1460),"",OFFSET('Smelter Reference List'!$G$4,$S1460-4,0))</f>
        <v/>
      </c>
      <c r="I1460" s="248" t="str">
        <f ca="1">IF(ISERROR($S1460),"",OFFSET('Smelter Reference List'!$H$4,$S1460-4,0))</f>
        <v/>
      </c>
      <c r="J1460" s="248" t="str">
        <f ca="1">IF(ISERROR($S1460),"",OFFSET('Smelter Reference List'!$I$4,$S1460-4,0))</f>
        <v/>
      </c>
      <c r="K1460" s="245"/>
      <c r="L1460" s="245"/>
      <c r="M1460" s="245"/>
      <c r="N1460" s="245"/>
      <c r="O1460" s="245"/>
      <c r="P1460" s="245"/>
      <c r="Q1460" s="246"/>
      <c r="R1460" s="233"/>
      <c r="S1460" s="234" t="e">
        <f>IF(C1460="",NA(),MATCH($B1460&amp;$C1460,'Smelter Reference List'!$J:$J,0))</f>
        <v>#N/A</v>
      </c>
      <c r="T1460" s="235"/>
      <c r="U1460" s="235">
        <f t="shared" ca="1" si="44"/>
        <v>0</v>
      </c>
      <c r="V1460" s="235"/>
      <c r="W1460" s="235"/>
      <c r="Y1460" s="228" t="str">
        <f t="shared" si="45"/>
        <v/>
      </c>
    </row>
    <row r="1461" spans="1:25" s="228" customFormat="1" ht="20.399999999999999">
      <c r="A1461" s="257"/>
      <c r="B1461" s="232" t="str">
        <f>IF(LEN(A1461)=0,"",INDEX('Smelter Reference List'!$A:$A,MATCH($A1461,'Smelter Reference List'!$E:$E,0)))</f>
        <v/>
      </c>
      <c r="C1461" s="297" t="str">
        <f>IF(LEN(A1461)=0,"",INDEX('Smelter Reference List'!$C:$C,MATCH($A1461,'Smelter Reference List'!$E:$E,0)))</f>
        <v/>
      </c>
      <c r="D1461" s="161" t="str">
        <f ca="1">IF(ISERROR($S1461),"",OFFSET('Smelter Reference List'!$C$4,$S1461-4,0)&amp;"")</f>
        <v/>
      </c>
      <c r="E1461" s="161" t="str">
        <f ca="1">IF(ISERROR($S1461),"",OFFSET('Smelter Reference List'!$D$4,$S1461-4,0)&amp;"")</f>
        <v/>
      </c>
      <c r="F1461" s="161" t="str">
        <f ca="1">IF(ISERROR($S1461),"",OFFSET('Smelter Reference List'!$E$4,$S1461-4,0))</f>
        <v/>
      </c>
      <c r="G1461" s="161" t="str">
        <f ca="1">IF(C1461=$U$4,"Enter smelter details", IF(ISERROR($S1461),"",OFFSET('Smelter Reference List'!$F$4,$S1461-4,0)))</f>
        <v/>
      </c>
      <c r="H1461" s="247" t="str">
        <f ca="1">IF(ISERROR($S1461),"",OFFSET('Smelter Reference List'!$G$4,$S1461-4,0))</f>
        <v/>
      </c>
      <c r="I1461" s="248" t="str">
        <f ca="1">IF(ISERROR($S1461),"",OFFSET('Smelter Reference List'!$H$4,$S1461-4,0))</f>
        <v/>
      </c>
      <c r="J1461" s="248" t="str">
        <f ca="1">IF(ISERROR($S1461),"",OFFSET('Smelter Reference List'!$I$4,$S1461-4,0))</f>
        <v/>
      </c>
      <c r="K1461" s="245"/>
      <c r="L1461" s="245"/>
      <c r="M1461" s="245"/>
      <c r="N1461" s="245"/>
      <c r="O1461" s="245"/>
      <c r="P1461" s="245"/>
      <c r="Q1461" s="246"/>
      <c r="R1461" s="233"/>
      <c r="S1461" s="234" t="e">
        <f>IF(C1461="",NA(),MATCH($B1461&amp;$C1461,'Smelter Reference List'!$J:$J,0))</f>
        <v>#N/A</v>
      </c>
      <c r="T1461" s="235"/>
      <c r="U1461" s="235">
        <f t="shared" ca="1" si="44"/>
        <v>0</v>
      </c>
      <c r="V1461" s="235"/>
      <c r="W1461" s="235"/>
      <c r="Y1461" s="228" t="str">
        <f t="shared" si="45"/>
        <v/>
      </c>
    </row>
    <row r="1462" spans="1:25" s="228" customFormat="1" ht="20.399999999999999">
      <c r="A1462" s="257"/>
      <c r="B1462" s="232" t="str">
        <f>IF(LEN(A1462)=0,"",INDEX('Smelter Reference List'!$A:$A,MATCH($A1462,'Smelter Reference List'!$E:$E,0)))</f>
        <v/>
      </c>
      <c r="C1462" s="297" t="str">
        <f>IF(LEN(A1462)=0,"",INDEX('Smelter Reference List'!$C:$C,MATCH($A1462,'Smelter Reference List'!$E:$E,0)))</f>
        <v/>
      </c>
      <c r="D1462" s="161" t="str">
        <f ca="1">IF(ISERROR($S1462),"",OFFSET('Smelter Reference List'!$C$4,$S1462-4,0)&amp;"")</f>
        <v/>
      </c>
      <c r="E1462" s="161" t="str">
        <f ca="1">IF(ISERROR($S1462),"",OFFSET('Smelter Reference List'!$D$4,$S1462-4,0)&amp;"")</f>
        <v/>
      </c>
      <c r="F1462" s="161" t="str">
        <f ca="1">IF(ISERROR($S1462),"",OFFSET('Smelter Reference List'!$E$4,$S1462-4,0))</f>
        <v/>
      </c>
      <c r="G1462" s="161" t="str">
        <f ca="1">IF(C1462=$U$4,"Enter smelter details", IF(ISERROR($S1462),"",OFFSET('Smelter Reference List'!$F$4,$S1462-4,0)))</f>
        <v/>
      </c>
      <c r="H1462" s="247" t="str">
        <f ca="1">IF(ISERROR($S1462),"",OFFSET('Smelter Reference List'!$G$4,$S1462-4,0))</f>
        <v/>
      </c>
      <c r="I1462" s="248" t="str">
        <f ca="1">IF(ISERROR($S1462),"",OFFSET('Smelter Reference List'!$H$4,$S1462-4,0))</f>
        <v/>
      </c>
      <c r="J1462" s="248" t="str">
        <f ca="1">IF(ISERROR($S1462),"",OFFSET('Smelter Reference List'!$I$4,$S1462-4,0))</f>
        <v/>
      </c>
      <c r="K1462" s="245"/>
      <c r="L1462" s="245"/>
      <c r="M1462" s="245"/>
      <c r="N1462" s="245"/>
      <c r="O1462" s="245"/>
      <c r="P1462" s="245"/>
      <c r="Q1462" s="246"/>
      <c r="R1462" s="233"/>
      <c r="S1462" s="234" t="e">
        <f>IF(C1462="",NA(),MATCH($B1462&amp;$C1462,'Smelter Reference List'!$J:$J,0))</f>
        <v>#N/A</v>
      </c>
      <c r="T1462" s="235"/>
      <c r="U1462" s="235">
        <f t="shared" ca="1" si="44"/>
        <v>0</v>
      </c>
      <c r="V1462" s="235"/>
      <c r="W1462" s="235"/>
      <c r="Y1462" s="228" t="str">
        <f t="shared" si="45"/>
        <v/>
      </c>
    </row>
    <row r="1463" spans="1:25" s="228" customFormat="1" ht="20.399999999999999">
      <c r="A1463" s="257"/>
      <c r="B1463" s="232" t="str">
        <f>IF(LEN(A1463)=0,"",INDEX('Smelter Reference List'!$A:$A,MATCH($A1463,'Smelter Reference List'!$E:$E,0)))</f>
        <v/>
      </c>
      <c r="C1463" s="297" t="str">
        <f>IF(LEN(A1463)=0,"",INDEX('Smelter Reference List'!$C:$C,MATCH($A1463,'Smelter Reference List'!$E:$E,0)))</f>
        <v/>
      </c>
      <c r="D1463" s="161" t="str">
        <f ca="1">IF(ISERROR($S1463),"",OFFSET('Smelter Reference List'!$C$4,$S1463-4,0)&amp;"")</f>
        <v/>
      </c>
      <c r="E1463" s="161" t="str">
        <f ca="1">IF(ISERROR($S1463),"",OFFSET('Smelter Reference List'!$D$4,$S1463-4,0)&amp;"")</f>
        <v/>
      </c>
      <c r="F1463" s="161" t="str">
        <f ca="1">IF(ISERROR($S1463),"",OFFSET('Smelter Reference List'!$E$4,$S1463-4,0))</f>
        <v/>
      </c>
      <c r="G1463" s="161" t="str">
        <f ca="1">IF(C1463=$U$4,"Enter smelter details", IF(ISERROR($S1463),"",OFFSET('Smelter Reference List'!$F$4,$S1463-4,0)))</f>
        <v/>
      </c>
      <c r="H1463" s="247" t="str">
        <f ca="1">IF(ISERROR($S1463),"",OFFSET('Smelter Reference List'!$G$4,$S1463-4,0))</f>
        <v/>
      </c>
      <c r="I1463" s="248" t="str">
        <f ca="1">IF(ISERROR($S1463),"",OFFSET('Smelter Reference List'!$H$4,$S1463-4,0))</f>
        <v/>
      </c>
      <c r="J1463" s="248" t="str">
        <f ca="1">IF(ISERROR($S1463),"",OFFSET('Smelter Reference List'!$I$4,$S1463-4,0))</f>
        <v/>
      </c>
      <c r="K1463" s="245"/>
      <c r="L1463" s="245"/>
      <c r="M1463" s="245"/>
      <c r="N1463" s="245"/>
      <c r="O1463" s="245"/>
      <c r="P1463" s="245"/>
      <c r="Q1463" s="246"/>
      <c r="R1463" s="233"/>
      <c r="S1463" s="234" t="e">
        <f>IF(C1463="",NA(),MATCH($B1463&amp;$C1463,'Smelter Reference List'!$J:$J,0))</f>
        <v>#N/A</v>
      </c>
      <c r="T1463" s="235"/>
      <c r="U1463" s="235">
        <f t="shared" ca="1" si="44"/>
        <v>0</v>
      </c>
      <c r="V1463" s="235"/>
      <c r="W1463" s="235"/>
      <c r="Y1463" s="228" t="str">
        <f t="shared" si="45"/>
        <v/>
      </c>
    </row>
    <row r="1464" spans="1:25" s="228" customFormat="1" ht="20.399999999999999">
      <c r="A1464" s="257"/>
      <c r="B1464" s="232" t="str">
        <f>IF(LEN(A1464)=0,"",INDEX('Smelter Reference List'!$A:$A,MATCH($A1464,'Smelter Reference List'!$E:$E,0)))</f>
        <v/>
      </c>
      <c r="C1464" s="297" t="str">
        <f>IF(LEN(A1464)=0,"",INDEX('Smelter Reference List'!$C:$C,MATCH($A1464,'Smelter Reference List'!$E:$E,0)))</f>
        <v/>
      </c>
      <c r="D1464" s="161" t="str">
        <f ca="1">IF(ISERROR($S1464),"",OFFSET('Smelter Reference List'!$C$4,$S1464-4,0)&amp;"")</f>
        <v/>
      </c>
      <c r="E1464" s="161" t="str">
        <f ca="1">IF(ISERROR($S1464),"",OFFSET('Smelter Reference List'!$D$4,$S1464-4,0)&amp;"")</f>
        <v/>
      </c>
      <c r="F1464" s="161" t="str">
        <f ca="1">IF(ISERROR($S1464),"",OFFSET('Smelter Reference List'!$E$4,$S1464-4,0))</f>
        <v/>
      </c>
      <c r="G1464" s="161" t="str">
        <f ca="1">IF(C1464=$U$4,"Enter smelter details", IF(ISERROR($S1464),"",OFFSET('Smelter Reference List'!$F$4,$S1464-4,0)))</f>
        <v/>
      </c>
      <c r="H1464" s="247" t="str">
        <f ca="1">IF(ISERROR($S1464),"",OFFSET('Smelter Reference List'!$G$4,$S1464-4,0))</f>
        <v/>
      </c>
      <c r="I1464" s="248" t="str">
        <f ca="1">IF(ISERROR($S1464),"",OFFSET('Smelter Reference List'!$H$4,$S1464-4,0))</f>
        <v/>
      </c>
      <c r="J1464" s="248" t="str">
        <f ca="1">IF(ISERROR($S1464),"",OFFSET('Smelter Reference List'!$I$4,$S1464-4,0))</f>
        <v/>
      </c>
      <c r="K1464" s="245"/>
      <c r="L1464" s="245"/>
      <c r="M1464" s="245"/>
      <c r="N1464" s="245"/>
      <c r="O1464" s="245"/>
      <c r="P1464" s="245"/>
      <c r="Q1464" s="246"/>
      <c r="R1464" s="233"/>
      <c r="S1464" s="234" t="e">
        <f>IF(C1464="",NA(),MATCH($B1464&amp;$C1464,'Smelter Reference List'!$J:$J,0))</f>
        <v>#N/A</v>
      </c>
      <c r="T1464" s="235"/>
      <c r="U1464" s="235">
        <f t="shared" ref="U1464:U1527" ca="1" si="46">IF(AND(C1464="Smelter not listed",OR(LEN(D1464)=0,LEN(E1464)=0)),1,0)</f>
        <v>0</v>
      </c>
      <c r="V1464" s="235"/>
      <c r="W1464" s="235"/>
      <c r="Y1464" s="228" t="str">
        <f t="shared" ref="Y1464:Y1527" si="47">B1464&amp;C1464</f>
        <v/>
      </c>
    </row>
    <row r="1465" spans="1:25" s="228" customFormat="1" ht="20.399999999999999">
      <c r="A1465" s="257"/>
      <c r="B1465" s="232" t="str">
        <f>IF(LEN(A1465)=0,"",INDEX('Smelter Reference List'!$A:$A,MATCH($A1465,'Smelter Reference List'!$E:$E,0)))</f>
        <v/>
      </c>
      <c r="C1465" s="297" t="str">
        <f>IF(LEN(A1465)=0,"",INDEX('Smelter Reference List'!$C:$C,MATCH($A1465,'Smelter Reference List'!$E:$E,0)))</f>
        <v/>
      </c>
      <c r="D1465" s="161" t="str">
        <f ca="1">IF(ISERROR($S1465),"",OFFSET('Smelter Reference List'!$C$4,$S1465-4,0)&amp;"")</f>
        <v/>
      </c>
      <c r="E1465" s="161" t="str">
        <f ca="1">IF(ISERROR($S1465),"",OFFSET('Smelter Reference List'!$D$4,$S1465-4,0)&amp;"")</f>
        <v/>
      </c>
      <c r="F1465" s="161" t="str">
        <f ca="1">IF(ISERROR($S1465),"",OFFSET('Smelter Reference List'!$E$4,$S1465-4,0))</f>
        <v/>
      </c>
      <c r="G1465" s="161" t="str">
        <f ca="1">IF(C1465=$U$4,"Enter smelter details", IF(ISERROR($S1465),"",OFFSET('Smelter Reference List'!$F$4,$S1465-4,0)))</f>
        <v/>
      </c>
      <c r="H1465" s="247" t="str">
        <f ca="1">IF(ISERROR($S1465),"",OFFSET('Smelter Reference List'!$G$4,$S1465-4,0))</f>
        <v/>
      </c>
      <c r="I1465" s="248" t="str">
        <f ca="1">IF(ISERROR($S1465),"",OFFSET('Smelter Reference List'!$H$4,$S1465-4,0))</f>
        <v/>
      </c>
      <c r="J1465" s="248" t="str">
        <f ca="1">IF(ISERROR($S1465),"",OFFSET('Smelter Reference List'!$I$4,$S1465-4,0))</f>
        <v/>
      </c>
      <c r="K1465" s="245"/>
      <c r="L1465" s="245"/>
      <c r="M1465" s="245"/>
      <c r="N1465" s="245"/>
      <c r="O1465" s="245"/>
      <c r="P1465" s="245"/>
      <c r="Q1465" s="246"/>
      <c r="R1465" s="233"/>
      <c r="S1465" s="234" t="e">
        <f>IF(C1465="",NA(),MATCH($B1465&amp;$C1465,'Smelter Reference List'!$J:$J,0))</f>
        <v>#N/A</v>
      </c>
      <c r="T1465" s="235"/>
      <c r="U1465" s="235">
        <f t="shared" ca="1" si="46"/>
        <v>0</v>
      </c>
      <c r="V1465" s="235"/>
      <c r="W1465" s="235"/>
      <c r="Y1465" s="228" t="str">
        <f t="shared" si="47"/>
        <v/>
      </c>
    </row>
    <row r="1466" spans="1:25" s="228" customFormat="1" ht="20.399999999999999">
      <c r="A1466" s="257"/>
      <c r="B1466" s="232" t="str">
        <f>IF(LEN(A1466)=0,"",INDEX('Smelter Reference List'!$A:$A,MATCH($A1466,'Smelter Reference List'!$E:$E,0)))</f>
        <v/>
      </c>
      <c r="C1466" s="297" t="str">
        <f>IF(LEN(A1466)=0,"",INDEX('Smelter Reference List'!$C:$C,MATCH($A1466,'Smelter Reference List'!$E:$E,0)))</f>
        <v/>
      </c>
      <c r="D1466" s="161" t="str">
        <f ca="1">IF(ISERROR($S1466),"",OFFSET('Smelter Reference List'!$C$4,$S1466-4,0)&amp;"")</f>
        <v/>
      </c>
      <c r="E1466" s="161" t="str">
        <f ca="1">IF(ISERROR($S1466),"",OFFSET('Smelter Reference List'!$D$4,$S1466-4,0)&amp;"")</f>
        <v/>
      </c>
      <c r="F1466" s="161" t="str">
        <f ca="1">IF(ISERROR($S1466),"",OFFSET('Smelter Reference List'!$E$4,$S1466-4,0))</f>
        <v/>
      </c>
      <c r="G1466" s="161" t="str">
        <f ca="1">IF(C1466=$U$4,"Enter smelter details", IF(ISERROR($S1466),"",OFFSET('Smelter Reference List'!$F$4,$S1466-4,0)))</f>
        <v/>
      </c>
      <c r="H1466" s="247" t="str">
        <f ca="1">IF(ISERROR($S1466),"",OFFSET('Smelter Reference List'!$G$4,$S1466-4,0))</f>
        <v/>
      </c>
      <c r="I1466" s="248" t="str">
        <f ca="1">IF(ISERROR($S1466),"",OFFSET('Smelter Reference List'!$H$4,$S1466-4,0))</f>
        <v/>
      </c>
      <c r="J1466" s="248" t="str">
        <f ca="1">IF(ISERROR($S1466),"",OFFSET('Smelter Reference List'!$I$4,$S1466-4,0))</f>
        <v/>
      </c>
      <c r="K1466" s="245"/>
      <c r="L1466" s="245"/>
      <c r="M1466" s="245"/>
      <c r="N1466" s="245"/>
      <c r="O1466" s="245"/>
      <c r="P1466" s="245"/>
      <c r="Q1466" s="246"/>
      <c r="R1466" s="233"/>
      <c r="S1466" s="234" t="e">
        <f>IF(C1466="",NA(),MATCH($B1466&amp;$C1466,'Smelter Reference List'!$J:$J,0))</f>
        <v>#N/A</v>
      </c>
      <c r="T1466" s="235"/>
      <c r="U1466" s="235">
        <f t="shared" ca="1" si="46"/>
        <v>0</v>
      </c>
      <c r="V1466" s="235"/>
      <c r="W1466" s="235"/>
      <c r="Y1466" s="228" t="str">
        <f t="shared" si="47"/>
        <v/>
      </c>
    </row>
    <row r="1467" spans="1:25" s="228" customFormat="1" ht="20.399999999999999">
      <c r="A1467" s="257"/>
      <c r="B1467" s="232" t="str">
        <f>IF(LEN(A1467)=0,"",INDEX('Smelter Reference List'!$A:$A,MATCH($A1467,'Smelter Reference List'!$E:$E,0)))</f>
        <v/>
      </c>
      <c r="C1467" s="297" t="str">
        <f>IF(LEN(A1467)=0,"",INDEX('Smelter Reference List'!$C:$C,MATCH($A1467,'Smelter Reference List'!$E:$E,0)))</f>
        <v/>
      </c>
      <c r="D1467" s="161" t="str">
        <f ca="1">IF(ISERROR($S1467),"",OFFSET('Smelter Reference List'!$C$4,$S1467-4,0)&amp;"")</f>
        <v/>
      </c>
      <c r="E1467" s="161" t="str">
        <f ca="1">IF(ISERROR($S1467),"",OFFSET('Smelter Reference List'!$D$4,$S1467-4,0)&amp;"")</f>
        <v/>
      </c>
      <c r="F1467" s="161" t="str">
        <f ca="1">IF(ISERROR($S1467),"",OFFSET('Smelter Reference List'!$E$4,$S1467-4,0))</f>
        <v/>
      </c>
      <c r="G1467" s="161" t="str">
        <f ca="1">IF(C1467=$U$4,"Enter smelter details", IF(ISERROR($S1467),"",OFFSET('Smelter Reference List'!$F$4,$S1467-4,0)))</f>
        <v/>
      </c>
      <c r="H1467" s="247" t="str">
        <f ca="1">IF(ISERROR($S1467),"",OFFSET('Smelter Reference List'!$G$4,$S1467-4,0))</f>
        <v/>
      </c>
      <c r="I1467" s="248" t="str">
        <f ca="1">IF(ISERROR($S1467),"",OFFSET('Smelter Reference List'!$H$4,$S1467-4,0))</f>
        <v/>
      </c>
      <c r="J1467" s="248" t="str">
        <f ca="1">IF(ISERROR($S1467),"",OFFSET('Smelter Reference List'!$I$4,$S1467-4,0))</f>
        <v/>
      </c>
      <c r="K1467" s="245"/>
      <c r="L1467" s="245"/>
      <c r="M1467" s="245"/>
      <c r="N1467" s="245"/>
      <c r="O1467" s="245"/>
      <c r="P1467" s="245"/>
      <c r="Q1467" s="246"/>
      <c r="R1467" s="233"/>
      <c r="S1467" s="234" t="e">
        <f>IF(C1467="",NA(),MATCH($B1467&amp;$C1467,'Smelter Reference List'!$J:$J,0))</f>
        <v>#N/A</v>
      </c>
      <c r="T1467" s="235"/>
      <c r="U1467" s="235">
        <f t="shared" ca="1" si="46"/>
        <v>0</v>
      </c>
      <c r="V1467" s="235"/>
      <c r="W1467" s="235"/>
      <c r="Y1467" s="228" t="str">
        <f t="shared" si="47"/>
        <v/>
      </c>
    </row>
    <row r="1468" spans="1:25" s="228" customFormat="1" ht="20.399999999999999">
      <c r="A1468" s="257"/>
      <c r="B1468" s="232" t="str">
        <f>IF(LEN(A1468)=0,"",INDEX('Smelter Reference List'!$A:$A,MATCH($A1468,'Smelter Reference List'!$E:$E,0)))</f>
        <v/>
      </c>
      <c r="C1468" s="297" t="str">
        <f>IF(LEN(A1468)=0,"",INDEX('Smelter Reference List'!$C:$C,MATCH($A1468,'Smelter Reference List'!$E:$E,0)))</f>
        <v/>
      </c>
      <c r="D1468" s="161" t="str">
        <f ca="1">IF(ISERROR($S1468),"",OFFSET('Smelter Reference List'!$C$4,$S1468-4,0)&amp;"")</f>
        <v/>
      </c>
      <c r="E1468" s="161" t="str">
        <f ca="1">IF(ISERROR($S1468),"",OFFSET('Smelter Reference List'!$D$4,$S1468-4,0)&amp;"")</f>
        <v/>
      </c>
      <c r="F1468" s="161" t="str">
        <f ca="1">IF(ISERROR($S1468),"",OFFSET('Smelter Reference List'!$E$4,$S1468-4,0))</f>
        <v/>
      </c>
      <c r="G1468" s="161" t="str">
        <f ca="1">IF(C1468=$U$4,"Enter smelter details", IF(ISERROR($S1468),"",OFFSET('Smelter Reference List'!$F$4,$S1468-4,0)))</f>
        <v/>
      </c>
      <c r="H1468" s="247" t="str">
        <f ca="1">IF(ISERROR($S1468),"",OFFSET('Smelter Reference List'!$G$4,$S1468-4,0))</f>
        <v/>
      </c>
      <c r="I1468" s="248" t="str">
        <f ca="1">IF(ISERROR($S1468),"",OFFSET('Smelter Reference List'!$H$4,$S1468-4,0))</f>
        <v/>
      </c>
      <c r="J1468" s="248" t="str">
        <f ca="1">IF(ISERROR($S1468),"",OFFSET('Smelter Reference List'!$I$4,$S1468-4,0))</f>
        <v/>
      </c>
      <c r="K1468" s="245"/>
      <c r="L1468" s="245"/>
      <c r="M1468" s="245"/>
      <c r="N1468" s="245"/>
      <c r="O1468" s="245"/>
      <c r="P1468" s="245"/>
      <c r="Q1468" s="246"/>
      <c r="R1468" s="233"/>
      <c r="S1468" s="234" t="e">
        <f>IF(C1468="",NA(),MATCH($B1468&amp;$C1468,'Smelter Reference List'!$J:$J,0))</f>
        <v>#N/A</v>
      </c>
      <c r="T1468" s="235"/>
      <c r="U1468" s="235">
        <f t="shared" ca="1" si="46"/>
        <v>0</v>
      </c>
      <c r="V1468" s="235"/>
      <c r="W1468" s="235"/>
      <c r="Y1468" s="228" t="str">
        <f t="shared" si="47"/>
        <v/>
      </c>
    </row>
    <row r="1469" spans="1:25" s="228" customFormat="1" ht="20.399999999999999">
      <c r="A1469" s="257"/>
      <c r="B1469" s="232" t="str">
        <f>IF(LEN(A1469)=0,"",INDEX('Smelter Reference List'!$A:$A,MATCH($A1469,'Smelter Reference List'!$E:$E,0)))</f>
        <v/>
      </c>
      <c r="C1469" s="297" t="str">
        <f>IF(LEN(A1469)=0,"",INDEX('Smelter Reference List'!$C:$C,MATCH($A1469,'Smelter Reference List'!$E:$E,0)))</f>
        <v/>
      </c>
      <c r="D1469" s="161" t="str">
        <f ca="1">IF(ISERROR($S1469),"",OFFSET('Smelter Reference List'!$C$4,$S1469-4,0)&amp;"")</f>
        <v/>
      </c>
      <c r="E1469" s="161" t="str">
        <f ca="1">IF(ISERROR($S1469),"",OFFSET('Smelter Reference List'!$D$4,$S1469-4,0)&amp;"")</f>
        <v/>
      </c>
      <c r="F1469" s="161" t="str">
        <f ca="1">IF(ISERROR($S1469),"",OFFSET('Smelter Reference List'!$E$4,$S1469-4,0))</f>
        <v/>
      </c>
      <c r="G1469" s="161" t="str">
        <f ca="1">IF(C1469=$U$4,"Enter smelter details", IF(ISERROR($S1469),"",OFFSET('Smelter Reference List'!$F$4,$S1469-4,0)))</f>
        <v/>
      </c>
      <c r="H1469" s="247" t="str">
        <f ca="1">IF(ISERROR($S1469),"",OFFSET('Smelter Reference List'!$G$4,$S1469-4,0))</f>
        <v/>
      </c>
      <c r="I1469" s="248" t="str">
        <f ca="1">IF(ISERROR($S1469),"",OFFSET('Smelter Reference List'!$H$4,$S1469-4,0))</f>
        <v/>
      </c>
      <c r="J1469" s="248" t="str">
        <f ca="1">IF(ISERROR($S1469),"",OFFSET('Smelter Reference List'!$I$4,$S1469-4,0))</f>
        <v/>
      </c>
      <c r="K1469" s="245"/>
      <c r="L1469" s="245"/>
      <c r="M1469" s="245"/>
      <c r="N1469" s="245"/>
      <c r="O1469" s="245"/>
      <c r="P1469" s="245"/>
      <c r="Q1469" s="246"/>
      <c r="R1469" s="233"/>
      <c r="S1469" s="234" t="e">
        <f>IF(C1469="",NA(),MATCH($B1469&amp;$C1469,'Smelter Reference List'!$J:$J,0))</f>
        <v>#N/A</v>
      </c>
      <c r="T1469" s="235"/>
      <c r="U1469" s="235">
        <f t="shared" ca="1" si="46"/>
        <v>0</v>
      </c>
      <c r="V1469" s="235"/>
      <c r="W1469" s="235"/>
      <c r="Y1469" s="228" t="str">
        <f t="shared" si="47"/>
        <v/>
      </c>
    </row>
    <row r="1470" spans="1:25" s="228" customFormat="1" ht="20.399999999999999">
      <c r="A1470" s="257"/>
      <c r="B1470" s="232" t="str">
        <f>IF(LEN(A1470)=0,"",INDEX('Smelter Reference List'!$A:$A,MATCH($A1470,'Smelter Reference List'!$E:$E,0)))</f>
        <v/>
      </c>
      <c r="C1470" s="297" t="str">
        <f>IF(LEN(A1470)=0,"",INDEX('Smelter Reference List'!$C:$C,MATCH($A1470,'Smelter Reference List'!$E:$E,0)))</f>
        <v/>
      </c>
      <c r="D1470" s="161" t="str">
        <f ca="1">IF(ISERROR($S1470),"",OFFSET('Smelter Reference List'!$C$4,$S1470-4,0)&amp;"")</f>
        <v/>
      </c>
      <c r="E1470" s="161" t="str">
        <f ca="1">IF(ISERROR($S1470),"",OFFSET('Smelter Reference List'!$D$4,$S1470-4,0)&amp;"")</f>
        <v/>
      </c>
      <c r="F1470" s="161" t="str">
        <f ca="1">IF(ISERROR($S1470),"",OFFSET('Smelter Reference List'!$E$4,$S1470-4,0))</f>
        <v/>
      </c>
      <c r="G1470" s="161" t="str">
        <f ca="1">IF(C1470=$U$4,"Enter smelter details", IF(ISERROR($S1470),"",OFFSET('Smelter Reference List'!$F$4,$S1470-4,0)))</f>
        <v/>
      </c>
      <c r="H1470" s="247" t="str">
        <f ca="1">IF(ISERROR($S1470),"",OFFSET('Smelter Reference List'!$G$4,$S1470-4,0))</f>
        <v/>
      </c>
      <c r="I1470" s="248" t="str">
        <f ca="1">IF(ISERROR($S1470),"",OFFSET('Smelter Reference List'!$H$4,$S1470-4,0))</f>
        <v/>
      </c>
      <c r="J1470" s="248" t="str">
        <f ca="1">IF(ISERROR($S1470),"",OFFSET('Smelter Reference List'!$I$4,$S1470-4,0))</f>
        <v/>
      </c>
      <c r="K1470" s="245"/>
      <c r="L1470" s="245"/>
      <c r="M1470" s="245"/>
      <c r="N1470" s="245"/>
      <c r="O1470" s="245"/>
      <c r="P1470" s="245"/>
      <c r="Q1470" s="246"/>
      <c r="R1470" s="233"/>
      <c r="S1470" s="234" t="e">
        <f>IF(C1470="",NA(),MATCH($B1470&amp;$C1470,'Smelter Reference List'!$J:$J,0))</f>
        <v>#N/A</v>
      </c>
      <c r="T1470" s="235"/>
      <c r="U1470" s="235">
        <f t="shared" ca="1" si="46"/>
        <v>0</v>
      </c>
      <c r="V1470" s="235"/>
      <c r="W1470" s="235"/>
      <c r="Y1470" s="228" t="str">
        <f t="shared" si="47"/>
        <v/>
      </c>
    </row>
    <row r="1471" spans="1:25" s="228" customFormat="1" ht="20.399999999999999">
      <c r="A1471" s="257"/>
      <c r="B1471" s="232" t="str">
        <f>IF(LEN(A1471)=0,"",INDEX('Smelter Reference List'!$A:$A,MATCH($A1471,'Smelter Reference List'!$E:$E,0)))</f>
        <v/>
      </c>
      <c r="C1471" s="297" t="str">
        <f>IF(LEN(A1471)=0,"",INDEX('Smelter Reference List'!$C:$C,MATCH($A1471,'Smelter Reference List'!$E:$E,0)))</f>
        <v/>
      </c>
      <c r="D1471" s="161" t="str">
        <f ca="1">IF(ISERROR($S1471),"",OFFSET('Smelter Reference List'!$C$4,$S1471-4,0)&amp;"")</f>
        <v/>
      </c>
      <c r="E1471" s="161" t="str">
        <f ca="1">IF(ISERROR($S1471),"",OFFSET('Smelter Reference List'!$D$4,$S1471-4,0)&amp;"")</f>
        <v/>
      </c>
      <c r="F1471" s="161" t="str">
        <f ca="1">IF(ISERROR($S1471),"",OFFSET('Smelter Reference List'!$E$4,$S1471-4,0))</f>
        <v/>
      </c>
      <c r="G1471" s="161" t="str">
        <f ca="1">IF(C1471=$U$4,"Enter smelter details", IF(ISERROR($S1471),"",OFFSET('Smelter Reference List'!$F$4,$S1471-4,0)))</f>
        <v/>
      </c>
      <c r="H1471" s="247" t="str">
        <f ca="1">IF(ISERROR($S1471),"",OFFSET('Smelter Reference List'!$G$4,$S1471-4,0))</f>
        <v/>
      </c>
      <c r="I1471" s="248" t="str">
        <f ca="1">IF(ISERROR($S1471),"",OFFSET('Smelter Reference List'!$H$4,$S1471-4,0))</f>
        <v/>
      </c>
      <c r="J1471" s="248" t="str">
        <f ca="1">IF(ISERROR($S1471),"",OFFSET('Smelter Reference List'!$I$4,$S1471-4,0))</f>
        <v/>
      </c>
      <c r="K1471" s="245"/>
      <c r="L1471" s="245"/>
      <c r="M1471" s="245"/>
      <c r="N1471" s="245"/>
      <c r="O1471" s="245"/>
      <c r="P1471" s="245"/>
      <c r="Q1471" s="246"/>
      <c r="R1471" s="233"/>
      <c r="S1471" s="234" t="e">
        <f>IF(C1471="",NA(),MATCH($B1471&amp;$C1471,'Smelter Reference List'!$J:$J,0))</f>
        <v>#N/A</v>
      </c>
      <c r="T1471" s="235"/>
      <c r="U1471" s="235">
        <f t="shared" ca="1" si="46"/>
        <v>0</v>
      </c>
      <c r="V1471" s="235"/>
      <c r="W1471" s="235"/>
      <c r="Y1471" s="228" t="str">
        <f t="shared" si="47"/>
        <v/>
      </c>
    </row>
    <row r="1472" spans="1:25" s="228" customFormat="1" ht="20.399999999999999">
      <c r="A1472" s="257"/>
      <c r="B1472" s="232" t="str">
        <f>IF(LEN(A1472)=0,"",INDEX('Smelter Reference List'!$A:$A,MATCH($A1472,'Smelter Reference List'!$E:$E,0)))</f>
        <v/>
      </c>
      <c r="C1472" s="297" t="str">
        <f>IF(LEN(A1472)=0,"",INDEX('Smelter Reference List'!$C:$C,MATCH($A1472,'Smelter Reference List'!$E:$E,0)))</f>
        <v/>
      </c>
      <c r="D1472" s="161" t="str">
        <f ca="1">IF(ISERROR($S1472),"",OFFSET('Smelter Reference List'!$C$4,$S1472-4,0)&amp;"")</f>
        <v/>
      </c>
      <c r="E1472" s="161" t="str">
        <f ca="1">IF(ISERROR($S1472),"",OFFSET('Smelter Reference List'!$D$4,$S1472-4,0)&amp;"")</f>
        <v/>
      </c>
      <c r="F1472" s="161" t="str">
        <f ca="1">IF(ISERROR($S1472),"",OFFSET('Smelter Reference List'!$E$4,$S1472-4,0))</f>
        <v/>
      </c>
      <c r="G1472" s="161" t="str">
        <f ca="1">IF(C1472=$U$4,"Enter smelter details", IF(ISERROR($S1472),"",OFFSET('Smelter Reference List'!$F$4,$S1472-4,0)))</f>
        <v/>
      </c>
      <c r="H1472" s="247" t="str">
        <f ca="1">IF(ISERROR($S1472),"",OFFSET('Smelter Reference List'!$G$4,$S1472-4,0))</f>
        <v/>
      </c>
      <c r="I1472" s="248" t="str">
        <f ca="1">IF(ISERROR($S1472),"",OFFSET('Smelter Reference List'!$H$4,$S1472-4,0))</f>
        <v/>
      </c>
      <c r="J1472" s="248" t="str">
        <f ca="1">IF(ISERROR($S1472),"",OFFSET('Smelter Reference List'!$I$4,$S1472-4,0))</f>
        <v/>
      </c>
      <c r="K1472" s="245"/>
      <c r="L1472" s="245"/>
      <c r="M1472" s="245"/>
      <c r="N1472" s="245"/>
      <c r="O1472" s="245"/>
      <c r="P1472" s="245"/>
      <c r="Q1472" s="246"/>
      <c r="R1472" s="233"/>
      <c r="S1472" s="234" t="e">
        <f>IF(C1472="",NA(),MATCH($B1472&amp;$C1472,'Smelter Reference List'!$J:$J,0))</f>
        <v>#N/A</v>
      </c>
      <c r="T1472" s="235"/>
      <c r="U1472" s="235">
        <f t="shared" ca="1" si="46"/>
        <v>0</v>
      </c>
      <c r="V1472" s="235"/>
      <c r="W1472" s="235"/>
      <c r="Y1472" s="228" t="str">
        <f t="shared" si="47"/>
        <v/>
      </c>
    </row>
    <row r="1473" spans="1:25" s="228" customFormat="1" ht="20.399999999999999">
      <c r="A1473" s="257"/>
      <c r="B1473" s="232" t="str">
        <f>IF(LEN(A1473)=0,"",INDEX('Smelter Reference List'!$A:$A,MATCH($A1473,'Smelter Reference List'!$E:$E,0)))</f>
        <v/>
      </c>
      <c r="C1473" s="297" t="str">
        <f>IF(LEN(A1473)=0,"",INDEX('Smelter Reference List'!$C:$C,MATCH($A1473,'Smelter Reference List'!$E:$E,0)))</f>
        <v/>
      </c>
      <c r="D1473" s="161" t="str">
        <f ca="1">IF(ISERROR($S1473),"",OFFSET('Smelter Reference List'!$C$4,$S1473-4,0)&amp;"")</f>
        <v/>
      </c>
      <c r="E1473" s="161" t="str">
        <f ca="1">IF(ISERROR($S1473),"",OFFSET('Smelter Reference List'!$D$4,$S1473-4,0)&amp;"")</f>
        <v/>
      </c>
      <c r="F1473" s="161" t="str">
        <f ca="1">IF(ISERROR($S1473),"",OFFSET('Smelter Reference List'!$E$4,$S1473-4,0))</f>
        <v/>
      </c>
      <c r="G1473" s="161" t="str">
        <f ca="1">IF(C1473=$U$4,"Enter smelter details", IF(ISERROR($S1473),"",OFFSET('Smelter Reference List'!$F$4,$S1473-4,0)))</f>
        <v/>
      </c>
      <c r="H1473" s="247" t="str">
        <f ca="1">IF(ISERROR($S1473),"",OFFSET('Smelter Reference List'!$G$4,$S1473-4,0))</f>
        <v/>
      </c>
      <c r="I1473" s="248" t="str">
        <f ca="1">IF(ISERROR($S1473),"",OFFSET('Smelter Reference List'!$H$4,$S1473-4,0))</f>
        <v/>
      </c>
      <c r="J1473" s="248" t="str">
        <f ca="1">IF(ISERROR($S1473),"",OFFSET('Smelter Reference List'!$I$4,$S1473-4,0))</f>
        <v/>
      </c>
      <c r="K1473" s="245"/>
      <c r="L1473" s="245"/>
      <c r="M1473" s="245"/>
      <c r="N1473" s="245"/>
      <c r="O1473" s="245"/>
      <c r="P1473" s="245"/>
      <c r="Q1473" s="246"/>
      <c r="R1473" s="233"/>
      <c r="S1473" s="234" t="e">
        <f>IF(C1473="",NA(),MATCH($B1473&amp;$C1473,'Smelter Reference List'!$J:$J,0))</f>
        <v>#N/A</v>
      </c>
      <c r="T1473" s="235"/>
      <c r="U1473" s="235">
        <f t="shared" ca="1" si="46"/>
        <v>0</v>
      </c>
      <c r="V1473" s="235"/>
      <c r="W1473" s="235"/>
      <c r="Y1473" s="228" t="str">
        <f t="shared" si="47"/>
        <v/>
      </c>
    </row>
    <row r="1474" spans="1:25" s="228" customFormat="1" ht="20.399999999999999">
      <c r="A1474" s="257"/>
      <c r="B1474" s="232" t="str">
        <f>IF(LEN(A1474)=0,"",INDEX('Smelter Reference List'!$A:$A,MATCH($A1474,'Smelter Reference List'!$E:$E,0)))</f>
        <v/>
      </c>
      <c r="C1474" s="297" t="str">
        <f>IF(LEN(A1474)=0,"",INDEX('Smelter Reference List'!$C:$C,MATCH($A1474,'Smelter Reference List'!$E:$E,0)))</f>
        <v/>
      </c>
      <c r="D1474" s="161" t="str">
        <f ca="1">IF(ISERROR($S1474),"",OFFSET('Smelter Reference List'!$C$4,$S1474-4,0)&amp;"")</f>
        <v/>
      </c>
      <c r="E1474" s="161" t="str">
        <f ca="1">IF(ISERROR($S1474),"",OFFSET('Smelter Reference List'!$D$4,$S1474-4,0)&amp;"")</f>
        <v/>
      </c>
      <c r="F1474" s="161" t="str">
        <f ca="1">IF(ISERROR($S1474),"",OFFSET('Smelter Reference List'!$E$4,$S1474-4,0))</f>
        <v/>
      </c>
      <c r="G1474" s="161" t="str">
        <f ca="1">IF(C1474=$U$4,"Enter smelter details", IF(ISERROR($S1474),"",OFFSET('Smelter Reference List'!$F$4,$S1474-4,0)))</f>
        <v/>
      </c>
      <c r="H1474" s="247" t="str">
        <f ca="1">IF(ISERROR($S1474),"",OFFSET('Smelter Reference List'!$G$4,$S1474-4,0))</f>
        <v/>
      </c>
      <c r="I1474" s="248" t="str">
        <f ca="1">IF(ISERROR($S1474),"",OFFSET('Smelter Reference List'!$H$4,$S1474-4,0))</f>
        <v/>
      </c>
      <c r="J1474" s="248" t="str">
        <f ca="1">IF(ISERROR($S1474),"",OFFSET('Smelter Reference List'!$I$4,$S1474-4,0))</f>
        <v/>
      </c>
      <c r="K1474" s="245"/>
      <c r="L1474" s="245"/>
      <c r="M1474" s="245"/>
      <c r="N1474" s="245"/>
      <c r="O1474" s="245"/>
      <c r="P1474" s="245"/>
      <c r="Q1474" s="246"/>
      <c r="R1474" s="233"/>
      <c r="S1474" s="234" t="e">
        <f>IF(C1474="",NA(),MATCH($B1474&amp;$C1474,'Smelter Reference List'!$J:$J,0))</f>
        <v>#N/A</v>
      </c>
      <c r="T1474" s="235"/>
      <c r="U1474" s="235">
        <f t="shared" ca="1" si="46"/>
        <v>0</v>
      </c>
      <c r="V1474" s="235"/>
      <c r="W1474" s="235"/>
      <c r="Y1474" s="228" t="str">
        <f t="shared" si="47"/>
        <v/>
      </c>
    </row>
    <row r="1475" spans="1:25" s="228" customFormat="1" ht="20.399999999999999">
      <c r="A1475" s="257"/>
      <c r="B1475" s="232" t="str">
        <f>IF(LEN(A1475)=0,"",INDEX('Smelter Reference List'!$A:$A,MATCH($A1475,'Smelter Reference List'!$E:$E,0)))</f>
        <v/>
      </c>
      <c r="C1475" s="297" t="str">
        <f>IF(LEN(A1475)=0,"",INDEX('Smelter Reference List'!$C:$C,MATCH($A1475,'Smelter Reference List'!$E:$E,0)))</f>
        <v/>
      </c>
      <c r="D1475" s="161" t="str">
        <f ca="1">IF(ISERROR($S1475),"",OFFSET('Smelter Reference List'!$C$4,$S1475-4,0)&amp;"")</f>
        <v/>
      </c>
      <c r="E1475" s="161" t="str">
        <f ca="1">IF(ISERROR($S1475),"",OFFSET('Smelter Reference List'!$D$4,$S1475-4,0)&amp;"")</f>
        <v/>
      </c>
      <c r="F1475" s="161" t="str">
        <f ca="1">IF(ISERROR($S1475),"",OFFSET('Smelter Reference List'!$E$4,$S1475-4,0))</f>
        <v/>
      </c>
      <c r="G1475" s="161" t="str">
        <f ca="1">IF(C1475=$U$4,"Enter smelter details", IF(ISERROR($S1475),"",OFFSET('Smelter Reference List'!$F$4,$S1475-4,0)))</f>
        <v/>
      </c>
      <c r="H1475" s="247" t="str">
        <f ca="1">IF(ISERROR($S1475),"",OFFSET('Smelter Reference List'!$G$4,$S1475-4,0))</f>
        <v/>
      </c>
      <c r="I1475" s="248" t="str">
        <f ca="1">IF(ISERROR($S1475),"",OFFSET('Smelter Reference List'!$H$4,$S1475-4,0))</f>
        <v/>
      </c>
      <c r="J1475" s="248" t="str">
        <f ca="1">IF(ISERROR($S1475),"",OFFSET('Smelter Reference List'!$I$4,$S1475-4,0))</f>
        <v/>
      </c>
      <c r="K1475" s="245"/>
      <c r="L1475" s="245"/>
      <c r="M1475" s="245"/>
      <c r="N1475" s="245"/>
      <c r="O1475" s="245"/>
      <c r="P1475" s="245"/>
      <c r="Q1475" s="246"/>
      <c r="R1475" s="233"/>
      <c r="S1475" s="234" t="e">
        <f>IF(C1475="",NA(),MATCH($B1475&amp;$C1475,'Smelter Reference List'!$J:$J,0))</f>
        <v>#N/A</v>
      </c>
      <c r="T1475" s="235"/>
      <c r="U1475" s="235">
        <f t="shared" ca="1" si="46"/>
        <v>0</v>
      </c>
      <c r="V1475" s="235"/>
      <c r="W1475" s="235"/>
      <c r="Y1475" s="228" t="str">
        <f t="shared" si="47"/>
        <v/>
      </c>
    </row>
    <row r="1476" spans="1:25" s="228" customFormat="1" ht="20.399999999999999">
      <c r="A1476" s="257"/>
      <c r="B1476" s="232" t="str">
        <f>IF(LEN(A1476)=0,"",INDEX('Smelter Reference List'!$A:$A,MATCH($A1476,'Smelter Reference List'!$E:$E,0)))</f>
        <v/>
      </c>
      <c r="C1476" s="297" t="str">
        <f>IF(LEN(A1476)=0,"",INDEX('Smelter Reference List'!$C:$C,MATCH($A1476,'Smelter Reference List'!$E:$E,0)))</f>
        <v/>
      </c>
      <c r="D1476" s="161" t="str">
        <f ca="1">IF(ISERROR($S1476),"",OFFSET('Smelter Reference List'!$C$4,$S1476-4,0)&amp;"")</f>
        <v/>
      </c>
      <c r="E1476" s="161" t="str">
        <f ca="1">IF(ISERROR($S1476),"",OFFSET('Smelter Reference List'!$D$4,$S1476-4,0)&amp;"")</f>
        <v/>
      </c>
      <c r="F1476" s="161" t="str">
        <f ca="1">IF(ISERROR($S1476),"",OFFSET('Smelter Reference List'!$E$4,$S1476-4,0))</f>
        <v/>
      </c>
      <c r="G1476" s="161" t="str">
        <f ca="1">IF(C1476=$U$4,"Enter smelter details", IF(ISERROR($S1476),"",OFFSET('Smelter Reference List'!$F$4,$S1476-4,0)))</f>
        <v/>
      </c>
      <c r="H1476" s="247" t="str">
        <f ca="1">IF(ISERROR($S1476),"",OFFSET('Smelter Reference List'!$G$4,$S1476-4,0))</f>
        <v/>
      </c>
      <c r="I1476" s="248" t="str">
        <f ca="1">IF(ISERROR($S1476),"",OFFSET('Smelter Reference List'!$H$4,$S1476-4,0))</f>
        <v/>
      </c>
      <c r="J1476" s="248" t="str">
        <f ca="1">IF(ISERROR($S1476),"",OFFSET('Smelter Reference List'!$I$4,$S1476-4,0))</f>
        <v/>
      </c>
      <c r="K1476" s="245"/>
      <c r="L1476" s="245"/>
      <c r="M1476" s="245"/>
      <c r="N1476" s="245"/>
      <c r="O1476" s="245"/>
      <c r="P1476" s="245"/>
      <c r="Q1476" s="246"/>
      <c r="R1476" s="233"/>
      <c r="S1476" s="234" t="e">
        <f>IF(C1476="",NA(),MATCH($B1476&amp;$C1476,'Smelter Reference List'!$J:$J,0))</f>
        <v>#N/A</v>
      </c>
      <c r="T1476" s="235"/>
      <c r="U1476" s="235">
        <f t="shared" ca="1" si="46"/>
        <v>0</v>
      </c>
      <c r="V1476" s="235"/>
      <c r="W1476" s="235"/>
      <c r="Y1476" s="228" t="str">
        <f t="shared" si="47"/>
        <v/>
      </c>
    </row>
    <row r="1477" spans="1:25" s="228" customFormat="1" ht="20.399999999999999">
      <c r="A1477" s="257"/>
      <c r="B1477" s="232" t="str">
        <f>IF(LEN(A1477)=0,"",INDEX('Smelter Reference List'!$A:$A,MATCH($A1477,'Smelter Reference List'!$E:$E,0)))</f>
        <v/>
      </c>
      <c r="C1477" s="297" t="str">
        <f>IF(LEN(A1477)=0,"",INDEX('Smelter Reference List'!$C:$C,MATCH($A1477,'Smelter Reference List'!$E:$E,0)))</f>
        <v/>
      </c>
      <c r="D1477" s="161" t="str">
        <f ca="1">IF(ISERROR($S1477),"",OFFSET('Smelter Reference List'!$C$4,$S1477-4,0)&amp;"")</f>
        <v/>
      </c>
      <c r="E1477" s="161" t="str">
        <f ca="1">IF(ISERROR($S1477),"",OFFSET('Smelter Reference List'!$D$4,$S1477-4,0)&amp;"")</f>
        <v/>
      </c>
      <c r="F1477" s="161" t="str">
        <f ca="1">IF(ISERROR($S1477),"",OFFSET('Smelter Reference List'!$E$4,$S1477-4,0))</f>
        <v/>
      </c>
      <c r="G1477" s="161" t="str">
        <f ca="1">IF(C1477=$U$4,"Enter smelter details", IF(ISERROR($S1477),"",OFFSET('Smelter Reference List'!$F$4,$S1477-4,0)))</f>
        <v/>
      </c>
      <c r="H1477" s="247" t="str">
        <f ca="1">IF(ISERROR($S1477),"",OFFSET('Smelter Reference List'!$G$4,$S1477-4,0))</f>
        <v/>
      </c>
      <c r="I1477" s="248" t="str">
        <f ca="1">IF(ISERROR($S1477),"",OFFSET('Smelter Reference List'!$H$4,$S1477-4,0))</f>
        <v/>
      </c>
      <c r="J1477" s="248" t="str">
        <f ca="1">IF(ISERROR($S1477),"",OFFSET('Smelter Reference List'!$I$4,$S1477-4,0))</f>
        <v/>
      </c>
      <c r="K1477" s="245"/>
      <c r="L1477" s="245"/>
      <c r="M1477" s="245"/>
      <c r="N1477" s="245"/>
      <c r="O1477" s="245"/>
      <c r="P1477" s="245"/>
      <c r="Q1477" s="246"/>
      <c r="R1477" s="233"/>
      <c r="S1477" s="234" t="e">
        <f>IF(C1477="",NA(),MATCH($B1477&amp;$C1477,'Smelter Reference List'!$J:$J,0))</f>
        <v>#N/A</v>
      </c>
      <c r="T1477" s="235"/>
      <c r="U1477" s="235">
        <f t="shared" ca="1" si="46"/>
        <v>0</v>
      </c>
      <c r="V1477" s="235"/>
      <c r="W1477" s="235"/>
      <c r="Y1477" s="228" t="str">
        <f t="shared" si="47"/>
        <v/>
      </c>
    </row>
    <row r="1478" spans="1:25" s="228" customFormat="1" ht="20.399999999999999">
      <c r="A1478" s="257"/>
      <c r="B1478" s="232" t="str">
        <f>IF(LEN(A1478)=0,"",INDEX('Smelter Reference List'!$A:$A,MATCH($A1478,'Smelter Reference List'!$E:$E,0)))</f>
        <v/>
      </c>
      <c r="C1478" s="297" t="str">
        <f>IF(LEN(A1478)=0,"",INDEX('Smelter Reference List'!$C:$C,MATCH($A1478,'Smelter Reference List'!$E:$E,0)))</f>
        <v/>
      </c>
      <c r="D1478" s="161" t="str">
        <f ca="1">IF(ISERROR($S1478),"",OFFSET('Smelter Reference List'!$C$4,$S1478-4,0)&amp;"")</f>
        <v/>
      </c>
      <c r="E1478" s="161" t="str">
        <f ca="1">IF(ISERROR($S1478),"",OFFSET('Smelter Reference List'!$D$4,$S1478-4,0)&amp;"")</f>
        <v/>
      </c>
      <c r="F1478" s="161" t="str">
        <f ca="1">IF(ISERROR($S1478),"",OFFSET('Smelter Reference List'!$E$4,$S1478-4,0))</f>
        <v/>
      </c>
      <c r="G1478" s="161" t="str">
        <f ca="1">IF(C1478=$U$4,"Enter smelter details", IF(ISERROR($S1478),"",OFFSET('Smelter Reference List'!$F$4,$S1478-4,0)))</f>
        <v/>
      </c>
      <c r="H1478" s="247" t="str">
        <f ca="1">IF(ISERROR($S1478),"",OFFSET('Smelter Reference List'!$G$4,$S1478-4,0))</f>
        <v/>
      </c>
      <c r="I1478" s="248" t="str">
        <f ca="1">IF(ISERROR($S1478),"",OFFSET('Smelter Reference List'!$H$4,$S1478-4,0))</f>
        <v/>
      </c>
      <c r="J1478" s="248" t="str">
        <f ca="1">IF(ISERROR($S1478),"",OFFSET('Smelter Reference List'!$I$4,$S1478-4,0))</f>
        <v/>
      </c>
      <c r="K1478" s="245"/>
      <c r="L1478" s="245"/>
      <c r="M1478" s="245"/>
      <c r="N1478" s="245"/>
      <c r="O1478" s="245"/>
      <c r="P1478" s="245"/>
      <c r="Q1478" s="246"/>
      <c r="R1478" s="233"/>
      <c r="S1478" s="234" t="e">
        <f>IF(C1478="",NA(),MATCH($B1478&amp;$C1478,'Smelter Reference List'!$J:$J,0))</f>
        <v>#N/A</v>
      </c>
      <c r="T1478" s="235"/>
      <c r="U1478" s="235">
        <f t="shared" ca="1" si="46"/>
        <v>0</v>
      </c>
      <c r="V1478" s="235"/>
      <c r="W1478" s="235"/>
      <c r="Y1478" s="228" t="str">
        <f t="shared" si="47"/>
        <v/>
      </c>
    </row>
    <row r="1479" spans="1:25" s="228" customFormat="1" ht="20.399999999999999">
      <c r="A1479" s="257"/>
      <c r="B1479" s="232" t="str">
        <f>IF(LEN(A1479)=0,"",INDEX('Smelter Reference List'!$A:$A,MATCH($A1479,'Smelter Reference List'!$E:$E,0)))</f>
        <v/>
      </c>
      <c r="C1479" s="297" t="str">
        <f>IF(LEN(A1479)=0,"",INDEX('Smelter Reference List'!$C:$C,MATCH($A1479,'Smelter Reference List'!$E:$E,0)))</f>
        <v/>
      </c>
      <c r="D1479" s="161" t="str">
        <f ca="1">IF(ISERROR($S1479),"",OFFSET('Smelter Reference List'!$C$4,$S1479-4,0)&amp;"")</f>
        <v/>
      </c>
      <c r="E1479" s="161" t="str">
        <f ca="1">IF(ISERROR($S1479),"",OFFSET('Smelter Reference List'!$D$4,$S1479-4,0)&amp;"")</f>
        <v/>
      </c>
      <c r="F1479" s="161" t="str">
        <f ca="1">IF(ISERROR($S1479),"",OFFSET('Smelter Reference List'!$E$4,$S1479-4,0))</f>
        <v/>
      </c>
      <c r="G1479" s="161" t="str">
        <f ca="1">IF(C1479=$U$4,"Enter smelter details", IF(ISERROR($S1479),"",OFFSET('Smelter Reference List'!$F$4,$S1479-4,0)))</f>
        <v/>
      </c>
      <c r="H1479" s="247" t="str">
        <f ca="1">IF(ISERROR($S1479),"",OFFSET('Smelter Reference List'!$G$4,$S1479-4,0))</f>
        <v/>
      </c>
      <c r="I1479" s="248" t="str">
        <f ca="1">IF(ISERROR($S1479),"",OFFSET('Smelter Reference List'!$H$4,$S1479-4,0))</f>
        <v/>
      </c>
      <c r="J1479" s="248" t="str">
        <f ca="1">IF(ISERROR($S1479),"",OFFSET('Smelter Reference List'!$I$4,$S1479-4,0))</f>
        <v/>
      </c>
      <c r="K1479" s="245"/>
      <c r="L1479" s="245"/>
      <c r="M1479" s="245"/>
      <c r="N1479" s="245"/>
      <c r="O1479" s="245"/>
      <c r="P1479" s="245"/>
      <c r="Q1479" s="246"/>
      <c r="R1479" s="233"/>
      <c r="S1479" s="234" t="e">
        <f>IF(C1479="",NA(),MATCH($B1479&amp;$C1479,'Smelter Reference List'!$J:$J,0))</f>
        <v>#N/A</v>
      </c>
      <c r="T1479" s="235"/>
      <c r="U1479" s="235">
        <f t="shared" ca="1" si="46"/>
        <v>0</v>
      </c>
      <c r="V1479" s="235"/>
      <c r="W1479" s="235"/>
      <c r="Y1479" s="228" t="str">
        <f t="shared" si="47"/>
        <v/>
      </c>
    </row>
    <row r="1480" spans="1:25" s="228" customFormat="1" ht="20.399999999999999">
      <c r="A1480" s="257"/>
      <c r="B1480" s="232" t="str">
        <f>IF(LEN(A1480)=0,"",INDEX('Smelter Reference List'!$A:$A,MATCH($A1480,'Smelter Reference List'!$E:$E,0)))</f>
        <v/>
      </c>
      <c r="C1480" s="297" t="str">
        <f>IF(LEN(A1480)=0,"",INDEX('Smelter Reference List'!$C:$C,MATCH($A1480,'Smelter Reference List'!$E:$E,0)))</f>
        <v/>
      </c>
      <c r="D1480" s="161" t="str">
        <f ca="1">IF(ISERROR($S1480),"",OFFSET('Smelter Reference List'!$C$4,$S1480-4,0)&amp;"")</f>
        <v/>
      </c>
      <c r="E1480" s="161" t="str">
        <f ca="1">IF(ISERROR($S1480),"",OFFSET('Smelter Reference List'!$D$4,$S1480-4,0)&amp;"")</f>
        <v/>
      </c>
      <c r="F1480" s="161" t="str">
        <f ca="1">IF(ISERROR($S1480),"",OFFSET('Smelter Reference List'!$E$4,$S1480-4,0))</f>
        <v/>
      </c>
      <c r="G1480" s="161" t="str">
        <f ca="1">IF(C1480=$U$4,"Enter smelter details", IF(ISERROR($S1480),"",OFFSET('Smelter Reference List'!$F$4,$S1480-4,0)))</f>
        <v/>
      </c>
      <c r="H1480" s="247" t="str">
        <f ca="1">IF(ISERROR($S1480),"",OFFSET('Smelter Reference List'!$G$4,$S1480-4,0))</f>
        <v/>
      </c>
      <c r="I1480" s="248" t="str">
        <f ca="1">IF(ISERROR($S1480),"",OFFSET('Smelter Reference List'!$H$4,$S1480-4,0))</f>
        <v/>
      </c>
      <c r="J1480" s="248" t="str">
        <f ca="1">IF(ISERROR($S1480),"",OFFSET('Smelter Reference List'!$I$4,$S1480-4,0))</f>
        <v/>
      </c>
      <c r="K1480" s="245"/>
      <c r="L1480" s="245"/>
      <c r="M1480" s="245"/>
      <c r="N1480" s="245"/>
      <c r="O1480" s="245"/>
      <c r="P1480" s="245"/>
      <c r="Q1480" s="246"/>
      <c r="R1480" s="233"/>
      <c r="S1480" s="234" t="e">
        <f>IF(C1480="",NA(),MATCH($B1480&amp;$C1480,'Smelter Reference List'!$J:$J,0))</f>
        <v>#N/A</v>
      </c>
      <c r="T1480" s="235"/>
      <c r="U1480" s="235">
        <f t="shared" ca="1" si="46"/>
        <v>0</v>
      </c>
      <c r="V1480" s="235"/>
      <c r="W1480" s="235"/>
      <c r="Y1480" s="228" t="str">
        <f t="shared" si="47"/>
        <v/>
      </c>
    </row>
    <row r="1481" spans="1:25" s="228" customFormat="1" ht="20.399999999999999">
      <c r="A1481" s="257"/>
      <c r="B1481" s="232" t="str">
        <f>IF(LEN(A1481)=0,"",INDEX('Smelter Reference List'!$A:$A,MATCH($A1481,'Smelter Reference List'!$E:$E,0)))</f>
        <v/>
      </c>
      <c r="C1481" s="297" t="str">
        <f>IF(LEN(A1481)=0,"",INDEX('Smelter Reference List'!$C:$C,MATCH($A1481,'Smelter Reference List'!$E:$E,0)))</f>
        <v/>
      </c>
      <c r="D1481" s="161" t="str">
        <f ca="1">IF(ISERROR($S1481),"",OFFSET('Smelter Reference List'!$C$4,$S1481-4,0)&amp;"")</f>
        <v/>
      </c>
      <c r="E1481" s="161" t="str">
        <f ca="1">IF(ISERROR($S1481),"",OFFSET('Smelter Reference List'!$D$4,$S1481-4,0)&amp;"")</f>
        <v/>
      </c>
      <c r="F1481" s="161" t="str">
        <f ca="1">IF(ISERROR($S1481),"",OFFSET('Smelter Reference List'!$E$4,$S1481-4,0))</f>
        <v/>
      </c>
      <c r="G1481" s="161" t="str">
        <f ca="1">IF(C1481=$U$4,"Enter smelter details", IF(ISERROR($S1481),"",OFFSET('Smelter Reference List'!$F$4,$S1481-4,0)))</f>
        <v/>
      </c>
      <c r="H1481" s="247" t="str">
        <f ca="1">IF(ISERROR($S1481),"",OFFSET('Smelter Reference List'!$G$4,$S1481-4,0))</f>
        <v/>
      </c>
      <c r="I1481" s="248" t="str">
        <f ca="1">IF(ISERROR($S1481),"",OFFSET('Smelter Reference List'!$H$4,$S1481-4,0))</f>
        <v/>
      </c>
      <c r="J1481" s="248" t="str">
        <f ca="1">IF(ISERROR($S1481),"",OFFSET('Smelter Reference List'!$I$4,$S1481-4,0))</f>
        <v/>
      </c>
      <c r="K1481" s="245"/>
      <c r="L1481" s="245"/>
      <c r="M1481" s="245"/>
      <c r="N1481" s="245"/>
      <c r="O1481" s="245"/>
      <c r="P1481" s="245"/>
      <c r="Q1481" s="246"/>
      <c r="R1481" s="233"/>
      <c r="S1481" s="234" t="e">
        <f>IF(C1481="",NA(),MATCH($B1481&amp;$C1481,'Smelter Reference List'!$J:$J,0))</f>
        <v>#N/A</v>
      </c>
      <c r="T1481" s="235"/>
      <c r="U1481" s="235">
        <f t="shared" ca="1" si="46"/>
        <v>0</v>
      </c>
      <c r="V1481" s="235"/>
      <c r="W1481" s="235"/>
      <c r="Y1481" s="228" t="str">
        <f t="shared" si="47"/>
        <v/>
      </c>
    </row>
    <row r="1482" spans="1:25" s="228" customFormat="1" ht="20.399999999999999">
      <c r="A1482" s="257"/>
      <c r="B1482" s="232" t="str">
        <f>IF(LEN(A1482)=0,"",INDEX('Smelter Reference List'!$A:$A,MATCH($A1482,'Smelter Reference List'!$E:$E,0)))</f>
        <v/>
      </c>
      <c r="C1482" s="297" t="str">
        <f>IF(LEN(A1482)=0,"",INDEX('Smelter Reference List'!$C:$C,MATCH($A1482,'Smelter Reference List'!$E:$E,0)))</f>
        <v/>
      </c>
      <c r="D1482" s="161" t="str">
        <f ca="1">IF(ISERROR($S1482),"",OFFSET('Smelter Reference List'!$C$4,$S1482-4,0)&amp;"")</f>
        <v/>
      </c>
      <c r="E1482" s="161" t="str">
        <f ca="1">IF(ISERROR($S1482),"",OFFSET('Smelter Reference List'!$D$4,$S1482-4,0)&amp;"")</f>
        <v/>
      </c>
      <c r="F1482" s="161" t="str">
        <f ca="1">IF(ISERROR($S1482),"",OFFSET('Smelter Reference List'!$E$4,$S1482-4,0))</f>
        <v/>
      </c>
      <c r="G1482" s="161" t="str">
        <f ca="1">IF(C1482=$U$4,"Enter smelter details", IF(ISERROR($S1482),"",OFFSET('Smelter Reference List'!$F$4,$S1482-4,0)))</f>
        <v/>
      </c>
      <c r="H1482" s="247" t="str">
        <f ca="1">IF(ISERROR($S1482),"",OFFSET('Smelter Reference List'!$G$4,$S1482-4,0))</f>
        <v/>
      </c>
      <c r="I1482" s="248" t="str">
        <f ca="1">IF(ISERROR($S1482),"",OFFSET('Smelter Reference List'!$H$4,$S1482-4,0))</f>
        <v/>
      </c>
      <c r="J1482" s="248" t="str">
        <f ca="1">IF(ISERROR($S1482),"",OFFSET('Smelter Reference List'!$I$4,$S1482-4,0))</f>
        <v/>
      </c>
      <c r="K1482" s="245"/>
      <c r="L1482" s="245"/>
      <c r="M1482" s="245"/>
      <c r="N1482" s="245"/>
      <c r="O1482" s="245"/>
      <c r="P1482" s="245"/>
      <c r="Q1482" s="246"/>
      <c r="R1482" s="233"/>
      <c r="S1482" s="234" t="e">
        <f>IF(C1482="",NA(),MATCH($B1482&amp;$C1482,'Smelter Reference List'!$J:$J,0))</f>
        <v>#N/A</v>
      </c>
      <c r="T1482" s="235"/>
      <c r="U1482" s="235">
        <f t="shared" ca="1" si="46"/>
        <v>0</v>
      </c>
      <c r="V1482" s="235"/>
      <c r="W1482" s="235"/>
      <c r="Y1482" s="228" t="str">
        <f t="shared" si="47"/>
        <v/>
      </c>
    </row>
    <row r="1483" spans="1:25" s="228" customFormat="1" ht="20.399999999999999">
      <c r="A1483" s="257"/>
      <c r="B1483" s="232" t="str">
        <f>IF(LEN(A1483)=0,"",INDEX('Smelter Reference List'!$A:$A,MATCH($A1483,'Smelter Reference List'!$E:$E,0)))</f>
        <v/>
      </c>
      <c r="C1483" s="297" t="str">
        <f>IF(LEN(A1483)=0,"",INDEX('Smelter Reference List'!$C:$C,MATCH($A1483,'Smelter Reference List'!$E:$E,0)))</f>
        <v/>
      </c>
      <c r="D1483" s="161" t="str">
        <f ca="1">IF(ISERROR($S1483),"",OFFSET('Smelter Reference List'!$C$4,$S1483-4,0)&amp;"")</f>
        <v/>
      </c>
      <c r="E1483" s="161" t="str">
        <f ca="1">IF(ISERROR($S1483),"",OFFSET('Smelter Reference List'!$D$4,$S1483-4,0)&amp;"")</f>
        <v/>
      </c>
      <c r="F1483" s="161" t="str">
        <f ca="1">IF(ISERROR($S1483),"",OFFSET('Smelter Reference List'!$E$4,$S1483-4,0))</f>
        <v/>
      </c>
      <c r="G1483" s="161" t="str">
        <f ca="1">IF(C1483=$U$4,"Enter smelter details", IF(ISERROR($S1483),"",OFFSET('Smelter Reference List'!$F$4,$S1483-4,0)))</f>
        <v/>
      </c>
      <c r="H1483" s="247" t="str">
        <f ca="1">IF(ISERROR($S1483),"",OFFSET('Smelter Reference List'!$G$4,$S1483-4,0))</f>
        <v/>
      </c>
      <c r="I1483" s="248" t="str">
        <f ca="1">IF(ISERROR($S1483),"",OFFSET('Smelter Reference List'!$H$4,$S1483-4,0))</f>
        <v/>
      </c>
      <c r="J1483" s="248" t="str">
        <f ca="1">IF(ISERROR($S1483),"",OFFSET('Smelter Reference List'!$I$4,$S1483-4,0))</f>
        <v/>
      </c>
      <c r="K1483" s="245"/>
      <c r="L1483" s="245"/>
      <c r="M1483" s="245"/>
      <c r="N1483" s="245"/>
      <c r="O1483" s="245"/>
      <c r="P1483" s="245"/>
      <c r="Q1483" s="246"/>
      <c r="R1483" s="233"/>
      <c r="S1483" s="234" t="e">
        <f>IF(C1483="",NA(),MATCH($B1483&amp;$C1483,'Smelter Reference List'!$J:$J,0))</f>
        <v>#N/A</v>
      </c>
      <c r="T1483" s="235"/>
      <c r="U1483" s="235">
        <f t="shared" ca="1" si="46"/>
        <v>0</v>
      </c>
      <c r="V1483" s="235"/>
      <c r="W1483" s="235"/>
      <c r="Y1483" s="228" t="str">
        <f t="shared" si="47"/>
        <v/>
      </c>
    </row>
    <row r="1484" spans="1:25" s="228" customFormat="1" ht="20.399999999999999">
      <c r="A1484" s="257"/>
      <c r="B1484" s="232" t="str">
        <f>IF(LEN(A1484)=0,"",INDEX('Smelter Reference List'!$A:$A,MATCH($A1484,'Smelter Reference List'!$E:$E,0)))</f>
        <v/>
      </c>
      <c r="C1484" s="297" t="str">
        <f>IF(LEN(A1484)=0,"",INDEX('Smelter Reference List'!$C:$C,MATCH($A1484,'Smelter Reference List'!$E:$E,0)))</f>
        <v/>
      </c>
      <c r="D1484" s="161" t="str">
        <f ca="1">IF(ISERROR($S1484),"",OFFSET('Smelter Reference List'!$C$4,$S1484-4,0)&amp;"")</f>
        <v/>
      </c>
      <c r="E1484" s="161" t="str">
        <f ca="1">IF(ISERROR($S1484),"",OFFSET('Smelter Reference List'!$D$4,$S1484-4,0)&amp;"")</f>
        <v/>
      </c>
      <c r="F1484" s="161" t="str">
        <f ca="1">IF(ISERROR($S1484),"",OFFSET('Smelter Reference List'!$E$4,$S1484-4,0))</f>
        <v/>
      </c>
      <c r="G1484" s="161" t="str">
        <f ca="1">IF(C1484=$U$4,"Enter smelter details", IF(ISERROR($S1484),"",OFFSET('Smelter Reference List'!$F$4,$S1484-4,0)))</f>
        <v/>
      </c>
      <c r="H1484" s="247" t="str">
        <f ca="1">IF(ISERROR($S1484),"",OFFSET('Smelter Reference List'!$G$4,$S1484-4,0))</f>
        <v/>
      </c>
      <c r="I1484" s="248" t="str">
        <f ca="1">IF(ISERROR($S1484),"",OFFSET('Smelter Reference List'!$H$4,$S1484-4,0))</f>
        <v/>
      </c>
      <c r="J1484" s="248" t="str">
        <f ca="1">IF(ISERROR($S1484),"",OFFSET('Smelter Reference List'!$I$4,$S1484-4,0))</f>
        <v/>
      </c>
      <c r="K1484" s="245"/>
      <c r="L1484" s="245"/>
      <c r="M1484" s="245"/>
      <c r="N1484" s="245"/>
      <c r="O1484" s="245"/>
      <c r="P1484" s="245"/>
      <c r="Q1484" s="246"/>
      <c r="R1484" s="233"/>
      <c r="S1484" s="234" t="e">
        <f>IF(C1484="",NA(),MATCH($B1484&amp;$C1484,'Smelter Reference List'!$J:$J,0))</f>
        <v>#N/A</v>
      </c>
      <c r="T1484" s="235"/>
      <c r="U1484" s="235">
        <f t="shared" ca="1" si="46"/>
        <v>0</v>
      </c>
      <c r="V1484" s="235"/>
      <c r="W1484" s="235"/>
      <c r="Y1484" s="228" t="str">
        <f t="shared" si="47"/>
        <v/>
      </c>
    </row>
    <row r="1485" spans="1:25" s="228" customFormat="1" ht="20.399999999999999">
      <c r="A1485" s="257"/>
      <c r="B1485" s="232" t="str">
        <f>IF(LEN(A1485)=0,"",INDEX('Smelter Reference List'!$A:$A,MATCH($A1485,'Smelter Reference List'!$E:$E,0)))</f>
        <v/>
      </c>
      <c r="C1485" s="297" t="str">
        <f>IF(LEN(A1485)=0,"",INDEX('Smelter Reference List'!$C:$C,MATCH($A1485,'Smelter Reference List'!$E:$E,0)))</f>
        <v/>
      </c>
      <c r="D1485" s="161" t="str">
        <f ca="1">IF(ISERROR($S1485),"",OFFSET('Smelter Reference List'!$C$4,$S1485-4,0)&amp;"")</f>
        <v/>
      </c>
      <c r="E1485" s="161" t="str">
        <f ca="1">IF(ISERROR($S1485),"",OFFSET('Smelter Reference List'!$D$4,$S1485-4,0)&amp;"")</f>
        <v/>
      </c>
      <c r="F1485" s="161" t="str">
        <f ca="1">IF(ISERROR($S1485),"",OFFSET('Smelter Reference List'!$E$4,$S1485-4,0))</f>
        <v/>
      </c>
      <c r="G1485" s="161" t="str">
        <f ca="1">IF(C1485=$U$4,"Enter smelter details", IF(ISERROR($S1485),"",OFFSET('Smelter Reference List'!$F$4,$S1485-4,0)))</f>
        <v/>
      </c>
      <c r="H1485" s="247" t="str">
        <f ca="1">IF(ISERROR($S1485),"",OFFSET('Smelter Reference List'!$G$4,$S1485-4,0))</f>
        <v/>
      </c>
      <c r="I1485" s="248" t="str">
        <f ca="1">IF(ISERROR($S1485),"",OFFSET('Smelter Reference List'!$H$4,$S1485-4,0))</f>
        <v/>
      </c>
      <c r="J1485" s="248" t="str">
        <f ca="1">IF(ISERROR($S1485),"",OFFSET('Smelter Reference List'!$I$4,$S1485-4,0))</f>
        <v/>
      </c>
      <c r="K1485" s="245"/>
      <c r="L1485" s="245"/>
      <c r="M1485" s="245"/>
      <c r="N1485" s="245"/>
      <c r="O1485" s="245"/>
      <c r="P1485" s="245"/>
      <c r="Q1485" s="246"/>
      <c r="R1485" s="233"/>
      <c r="S1485" s="234" t="e">
        <f>IF(C1485="",NA(),MATCH($B1485&amp;$C1485,'Smelter Reference List'!$J:$J,0))</f>
        <v>#N/A</v>
      </c>
      <c r="T1485" s="235"/>
      <c r="U1485" s="235">
        <f t="shared" ca="1" si="46"/>
        <v>0</v>
      </c>
      <c r="V1485" s="235"/>
      <c r="W1485" s="235"/>
      <c r="Y1485" s="228" t="str">
        <f t="shared" si="47"/>
        <v/>
      </c>
    </row>
    <row r="1486" spans="1:25" s="228" customFormat="1" ht="20.399999999999999">
      <c r="A1486" s="257"/>
      <c r="B1486" s="232" t="str">
        <f>IF(LEN(A1486)=0,"",INDEX('Smelter Reference List'!$A:$A,MATCH($A1486,'Smelter Reference List'!$E:$E,0)))</f>
        <v/>
      </c>
      <c r="C1486" s="297" t="str">
        <f>IF(LEN(A1486)=0,"",INDEX('Smelter Reference List'!$C:$C,MATCH($A1486,'Smelter Reference List'!$E:$E,0)))</f>
        <v/>
      </c>
      <c r="D1486" s="161" t="str">
        <f ca="1">IF(ISERROR($S1486),"",OFFSET('Smelter Reference List'!$C$4,$S1486-4,0)&amp;"")</f>
        <v/>
      </c>
      <c r="E1486" s="161" t="str">
        <f ca="1">IF(ISERROR($S1486),"",OFFSET('Smelter Reference List'!$D$4,$S1486-4,0)&amp;"")</f>
        <v/>
      </c>
      <c r="F1486" s="161" t="str">
        <f ca="1">IF(ISERROR($S1486),"",OFFSET('Smelter Reference List'!$E$4,$S1486-4,0))</f>
        <v/>
      </c>
      <c r="G1486" s="161" t="str">
        <f ca="1">IF(C1486=$U$4,"Enter smelter details", IF(ISERROR($S1486),"",OFFSET('Smelter Reference List'!$F$4,$S1486-4,0)))</f>
        <v/>
      </c>
      <c r="H1486" s="247" t="str">
        <f ca="1">IF(ISERROR($S1486),"",OFFSET('Smelter Reference List'!$G$4,$S1486-4,0))</f>
        <v/>
      </c>
      <c r="I1486" s="248" t="str">
        <f ca="1">IF(ISERROR($S1486),"",OFFSET('Smelter Reference List'!$H$4,$S1486-4,0))</f>
        <v/>
      </c>
      <c r="J1486" s="248" t="str">
        <f ca="1">IF(ISERROR($S1486),"",OFFSET('Smelter Reference List'!$I$4,$S1486-4,0))</f>
        <v/>
      </c>
      <c r="K1486" s="245"/>
      <c r="L1486" s="245"/>
      <c r="M1486" s="245"/>
      <c r="N1486" s="245"/>
      <c r="O1486" s="245"/>
      <c r="P1486" s="245"/>
      <c r="Q1486" s="246"/>
      <c r="R1486" s="233"/>
      <c r="S1486" s="234" t="e">
        <f>IF(C1486="",NA(),MATCH($B1486&amp;$C1486,'Smelter Reference List'!$J:$J,0))</f>
        <v>#N/A</v>
      </c>
      <c r="T1486" s="235"/>
      <c r="U1486" s="235">
        <f t="shared" ca="1" si="46"/>
        <v>0</v>
      </c>
      <c r="V1486" s="235"/>
      <c r="W1486" s="235"/>
      <c r="Y1486" s="228" t="str">
        <f t="shared" si="47"/>
        <v/>
      </c>
    </row>
    <row r="1487" spans="1:25" s="228" customFormat="1" ht="20.399999999999999">
      <c r="A1487" s="257"/>
      <c r="B1487" s="232" t="str">
        <f>IF(LEN(A1487)=0,"",INDEX('Smelter Reference List'!$A:$A,MATCH($A1487,'Smelter Reference List'!$E:$E,0)))</f>
        <v/>
      </c>
      <c r="C1487" s="297" t="str">
        <f>IF(LEN(A1487)=0,"",INDEX('Smelter Reference List'!$C:$C,MATCH($A1487,'Smelter Reference List'!$E:$E,0)))</f>
        <v/>
      </c>
      <c r="D1487" s="161" t="str">
        <f ca="1">IF(ISERROR($S1487),"",OFFSET('Smelter Reference List'!$C$4,$S1487-4,0)&amp;"")</f>
        <v/>
      </c>
      <c r="E1487" s="161" t="str">
        <f ca="1">IF(ISERROR($S1487),"",OFFSET('Smelter Reference List'!$D$4,$S1487-4,0)&amp;"")</f>
        <v/>
      </c>
      <c r="F1487" s="161" t="str">
        <f ca="1">IF(ISERROR($S1487),"",OFFSET('Smelter Reference List'!$E$4,$S1487-4,0))</f>
        <v/>
      </c>
      <c r="G1487" s="161" t="str">
        <f ca="1">IF(C1487=$U$4,"Enter smelter details", IF(ISERROR($S1487),"",OFFSET('Smelter Reference List'!$F$4,$S1487-4,0)))</f>
        <v/>
      </c>
      <c r="H1487" s="247" t="str">
        <f ca="1">IF(ISERROR($S1487),"",OFFSET('Smelter Reference List'!$G$4,$S1487-4,0))</f>
        <v/>
      </c>
      <c r="I1487" s="248" t="str">
        <f ca="1">IF(ISERROR($S1487),"",OFFSET('Smelter Reference List'!$H$4,$S1487-4,0))</f>
        <v/>
      </c>
      <c r="J1487" s="248" t="str">
        <f ca="1">IF(ISERROR($S1487),"",OFFSET('Smelter Reference List'!$I$4,$S1487-4,0))</f>
        <v/>
      </c>
      <c r="K1487" s="245"/>
      <c r="L1487" s="245"/>
      <c r="M1487" s="245"/>
      <c r="N1487" s="245"/>
      <c r="O1487" s="245"/>
      <c r="P1487" s="245"/>
      <c r="Q1487" s="246"/>
      <c r="R1487" s="233"/>
      <c r="S1487" s="234" t="e">
        <f>IF(C1487="",NA(),MATCH($B1487&amp;$C1487,'Smelter Reference List'!$J:$J,0))</f>
        <v>#N/A</v>
      </c>
      <c r="T1487" s="235"/>
      <c r="U1487" s="235">
        <f t="shared" ca="1" si="46"/>
        <v>0</v>
      </c>
      <c r="V1487" s="235"/>
      <c r="W1487" s="235"/>
      <c r="Y1487" s="228" t="str">
        <f t="shared" si="47"/>
        <v/>
      </c>
    </row>
    <row r="1488" spans="1:25" s="228" customFormat="1" ht="20.399999999999999">
      <c r="A1488" s="257"/>
      <c r="B1488" s="232" t="str">
        <f>IF(LEN(A1488)=0,"",INDEX('Smelter Reference List'!$A:$A,MATCH($A1488,'Smelter Reference List'!$E:$E,0)))</f>
        <v/>
      </c>
      <c r="C1488" s="297" t="str">
        <f>IF(LEN(A1488)=0,"",INDEX('Smelter Reference List'!$C:$C,MATCH($A1488,'Smelter Reference List'!$E:$E,0)))</f>
        <v/>
      </c>
      <c r="D1488" s="161" t="str">
        <f ca="1">IF(ISERROR($S1488),"",OFFSET('Smelter Reference List'!$C$4,$S1488-4,0)&amp;"")</f>
        <v/>
      </c>
      <c r="E1488" s="161" t="str">
        <f ca="1">IF(ISERROR($S1488),"",OFFSET('Smelter Reference List'!$D$4,$S1488-4,0)&amp;"")</f>
        <v/>
      </c>
      <c r="F1488" s="161" t="str">
        <f ca="1">IF(ISERROR($S1488),"",OFFSET('Smelter Reference List'!$E$4,$S1488-4,0))</f>
        <v/>
      </c>
      <c r="G1488" s="161" t="str">
        <f ca="1">IF(C1488=$U$4,"Enter smelter details", IF(ISERROR($S1488),"",OFFSET('Smelter Reference List'!$F$4,$S1488-4,0)))</f>
        <v/>
      </c>
      <c r="H1488" s="247" t="str">
        <f ca="1">IF(ISERROR($S1488),"",OFFSET('Smelter Reference List'!$G$4,$S1488-4,0))</f>
        <v/>
      </c>
      <c r="I1488" s="248" t="str">
        <f ca="1">IF(ISERROR($S1488),"",OFFSET('Smelter Reference List'!$H$4,$S1488-4,0))</f>
        <v/>
      </c>
      <c r="J1488" s="248" t="str">
        <f ca="1">IF(ISERROR($S1488),"",OFFSET('Smelter Reference List'!$I$4,$S1488-4,0))</f>
        <v/>
      </c>
      <c r="K1488" s="245"/>
      <c r="L1488" s="245"/>
      <c r="M1488" s="245"/>
      <c r="N1488" s="245"/>
      <c r="O1488" s="245"/>
      <c r="P1488" s="245"/>
      <c r="Q1488" s="246"/>
      <c r="R1488" s="233"/>
      <c r="S1488" s="234" t="e">
        <f>IF(C1488="",NA(),MATCH($B1488&amp;$C1488,'Smelter Reference List'!$J:$J,0))</f>
        <v>#N/A</v>
      </c>
      <c r="T1488" s="235"/>
      <c r="U1488" s="235">
        <f t="shared" ca="1" si="46"/>
        <v>0</v>
      </c>
      <c r="V1488" s="235"/>
      <c r="W1488" s="235"/>
      <c r="Y1488" s="228" t="str">
        <f t="shared" si="47"/>
        <v/>
      </c>
    </row>
    <row r="1489" spans="1:25" s="228" customFormat="1" ht="20.399999999999999">
      <c r="A1489" s="257"/>
      <c r="B1489" s="232" t="str">
        <f>IF(LEN(A1489)=0,"",INDEX('Smelter Reference List'!$A:$A,MATCH($A1489,'Smelter Reference List'!$E:$E,0)))</f>
        <v/>
      </c>
      <c r="C1489" s="297" t="str">
        <f>IF(LEN(A1489)=0,"",INDEX('Smelter Reference List'!$C:$C,MATCH($A1489,'Smelter Reference List'!$E:$E,0)))</f>
        <v/>
      </c>
      <c r="D1489" s="161" t="str">
        <f ca="1">IF(ISERROR($S1489),"",OFFSET('Smelter Reference List'!$C$4,$S1489-4,0)&amp;"")</f>
        <v/>
      </c>
      <c r="E1489" s="161" t="str">
        <f ca="1">IF(ISERROR($S1489),"",OFFSET('Smelter Reference List'!$D$4,$S1489-4,0)&amp;"")</f>
        <v/>
      </c>
      <c r="F1489" s="161" t="str">
        <f ca="1">IF(ISERROR($S1489),"",OFFSET('Smelter Reference List'!$E$4,$S1489-4,0))</f>
        <v/>
      </c>
      <c r="G1489" s="161" t="str">
        <f ca="1">IF(C1489=$U$4,"Enter smelter details", IF(ISERROR($S1489),"",OFFSET('Smelter Reference List'!$F$4,$S1489-4,0)))</f>
        <v/>
      </c>
      <c r="H1489" s="247" t="str">
        <f ca="1">IF(ISERROR($S1489),"",OFFSET('Smelter Reference List'!$G$4,$S1489-4,0))</f>
        <v/>
      </c>
      <c r="I1489" s="248" t="str">
        <f ca="1">IF(ISERROR($S1489),"",OFFSET('Smelter Reference List'!$H$4,$S1489-4,0))</f>
        <v/>
      </c>
      <c r="J1489" s="248" t="str">
        <f ca="1">IF(ISERROR($S1489),"",OFFSET('Smelter Reference List'!$I$4,$S1489-4,0))</f>
        <v/>
      </c>
      <c r="K1489" s="245"/>
      <c r="L1489" s="245"/>
      <c r="M1489" s="245"/>
      <c r="N1489" s="245"/>
      <c r="O1489" s="245"/>
      <c r="P1489" s="245"/>
      <c r="Q1489" s="246"/>
      <c r="R1489" s="233"/>
      <c r="S1489" s="234" t="e">
        <f>IF(C1489="",NA(),MATCH($B1489&amp;$C1489,'Smelter Reference List'!$J:$J,0))</f>
        <v>#N/A</v>
      </c>
      <c r="T1489" s="235"/>
      <c r="U1489" s="235">
        <f t="shared" ca="1" si="46"/>
        <v>0</v>
      </c>
      <c r="V1489" s="235"/>
      <c r="W1489" s="235"/>
      <c r="Y1489" s="228" t="str">
        <f t="shared" si="47"/>
        <v/>
      </c>
    </row>
    <row r="1490" spans="1:25" s="228" customFormat="1" ht="20.399999999999999">
      <c r="A1490" s="257"/>
      <c r="B1490" s="232" t="str">
        <f>IF(LEN(A1490)=0,"",INDEX('Smelter Reference List'!$A:$A,MATCH($A1490,'Smelter Reference List'!$E:$E,0)))</f>
        <v/>
      </c>
      <c r="C1490" s="297" t="str">
        <f>IF(LEN(A1490)=0,"",INDEX('Smelter Reference List'!$C:$C,MATCH($A1490,'Smelter Reference List'!$E:$E,0)))</f>
        <v/>
      </c>
      <c r="D1490" s="161" t="str">
        <f ca="1">IF(ISERROR($S1490),"",OFFSET('Smelter Reference List'!$C$4,$S1490-4,0)&amp;"")</f>
        <v/>
      </c>
      <c r="E1490" s="161" t="str">
        <f ca="1">IF(ISERROR($S1490),"",OFFSET('Smelter Reference List'!$D$4,$S1490-4,0)&amp;"")</f>
        <v/>
      </c>
      <c r="F1490" s="161" t="str">
        <f ca="1">IF(ISERROR($S1490),"",OFFSET('Smelter Reference List'!$E$4,$S1490-4,0))</f>
        <v/>
      </c>
      <c r="G1490" s="161" t="str">
        <f ca="1">IF(C1490=$U$4,"Enter smelter details", IF(ISERROR($S1490),"",OFFSET('Smelter Reference List'!$F$4,$S1490-4,0)))</f>
        <v/>
      </c>
      <c r="H1490" s="247" t="str">
        <f ca="1">IF(ISERROR($S1490),"",OFFSET('Smelter Reference List'!$G$4,$S1490-4,0))</f>
        <v/>
      </c>
      <c r="I1490" s="248" t="str">
        <f ca="1">IF(ISERROR($S1490),"",OFFSET('Smelter Reference List'!$H$4,$S1490-4,0))</f>
        <v/>
      </c>
      <c r="J1490" s="248" t="str">
        <f ca="1">IF(ISERROR($S1490),"",OFFSET('Smelter Reference List'!$I$4,$S1490-4,0))</f>
        <v/>
      </c>
      <c r="K1490" s="245"/>
      <c r="L1490" s="245"/>
      <c r="M1490" s="245"/>
      <c r="N1490" s="245"/>
      <c r="O1490" s="245"/>
      <c r="P1490" s="245"/>
      <c r="Q1490" s="246"/>
      <c r="R1490" s="233"/>
      <c r="S1490" s="234" t="e">
        <f>IF(C1490="",NA(),MATCH($B1490&amp;$C1490,'Smelter Reference List'!$J:$J,0))</f>
        <v>#N/A</v>
      </c>
      <c r="T1490" s="235"/>
      <c r="U1490" s="235">
        <f t="shared" ca="1" si="46"/>
        <v>0</v>
      </c>
      <c r="V1490" s="235"/>
      <c r="W1490" s="235"/>
      <c r="Y1490" s="228" t="str">
        <f t="shared" si="47"/>
        <v/>
      </c>
    </row>
    <row r="1491" spans="1:25" s="228" customFormat="1" ht="20.399999999999999">
      <c r="A1491" s="257"/>
      <c r="B1491" s="232" t="str">
        <f>IF(LEN(A1491)=0,"",INDEX('Smelter Reference List'!$A:$A,MATCH($A1491,'Smelter Reference List'!$E:$E,0)))</f>
        <v/>
      </c>
      <c r="C1491" s="297" t="str">
        <f>IF(LEN(A1491)=0,"",INDEX('Smelter Reference List'!$C:$C,MATCH($A1491,'Smelter Reference List'!$E:$E,0)))</f>
        <v/>
      </c>
      <c r="D1491" s="161" t="str">
        <f ca="1">IF(ISERROR($S1491),"",OFFSET('Smelter Reference List'!$C$4,$S1491-4,0)&amp;"")</f>
        <v/>
      </c>
      <c r="E1491" s="161" t="str">
        <f ca="1">IF(ISERROR($S1491),"",OFFSET('Smelter Reference List'!$D$4,$S1491-4,0)&amp;"")</f>
        <v/>
      </c>
      <c r="F1491" s="161" t="str">
        <f ca="1">IF(ISERROR($S1491),"",OFFSET('Smelter Reference List'!$E$4,$S1491-4,0))</f>
        <v/>
      </c>
      <c r="G1491" s="161" t="str">
        <f ca="1">IF(C1491=$U$4,"Enter smelter details", IF(ISERROR($S1491),"",OFFSET('Smelter Reference List'!$F$4,$S1491-4,0)))</f>
        <v/>
      </c>
      <c r="H1491" s="247" t="str">
        <f ca="1">IF(ISERROR($S1491),"",OFFSET('Smelter Reference List'!$G$4,$S1491-4,0))</f>
        <v/>
      </c>
      <c r="I1491" s="248" t="str">
        <f ca="1">IF(ISERROR($S1491),"",OFFSET('Smelter Reference List'!$H$4,$S1491-4,0))</f>
        <v/>
      </c>
      <c r="J1491" s="248" t="str">
        <f ca="1">IF(ISERROR($S1491),"",OFFSET('Smelter Reference List'!$I$4,$S1491-4,0))</f>
        <v/>
      </c>
      <c r="K1491" s="245"/>
      <c r="L1491" s="245"/>
      <c r="M1491" s="245"/>
      <c r="N1491" s="245"/>
      <c r="O1491" s="245"/>
      <c r="P1491" s="245"/>
      <c r="Q1491" s="246"/>
      <c r="R1491" s="233"/>
      <c r="S1491" s="234" t="e">
        <f>IF(C1491="",NA(),MATCH($B1491&amp;$C1491,'Smelter Reference List'!$J:$J,0))</f>
        <v>#N/A</v>
      </c>
      <c r="T1491" s="235"/>
      <c r="U1491" s="235">
        <f t="shared" ca="1" si="46"/>
        <v>0</v>
      </c>
      <c r="V1491" s="235"/>
      <c r="W1491" s="235"/>
      <c r="Y1491" s="228" t="str">
        <f t="shared" si="47"/>
        <v/>
      </c>
    </row>
    <row r="1492" spans="1:25" s="228" customFormat="1" ht="20.399999999999999">
      <c r="A1492" s="257"/>
      <c r="B1492" s="232" t="str">
        <f>IF(LEN(A1492)=0,"",INDEX('Smelter Reference List'!$A:$A,MATCH($A1492,'Smelter Reference List'!$E:$E,0)))</f>
        <v/>
      </c>
      <c r="C1492" s="297" t="str">
        <f>IF(LEN(A1492)=0,"",INDEX('Smelter Reference List'!$C:$C,MATCH($A1492,'Smelter Reference List'!$E:$E,0)))</f>
        <v/>
      </c>
      <c r="D1492" s="161" t="str">
        <f ca="1">IF(ISERROR($S1492),"",OFFSET('Smelter Reference List'!$C$4,$S1492-4,0)&amp;"")</f>
        <v/>
      </c>
      <c r="E1492" s="161" t="str">
        <f ca="1">IF(ISERROR($S1492),"",OFFSET('Smelter Reference List'!$D$4,$S1492-4,0)&amp;"")</f>
        <v/>
      </c>
      <c r="F1492" s="161" t="str">
        <f ca="1">IF(ISERROR($S1492),"",OFFSET('Smelter Reference List'!$E$4,$S1492-4,0))</f>
        <v/>
      </c>
      <c r="G1492" s="161" t="str">
        <f ca="1">IF(C1492=$U$4,"Enter smelter details", IF(ISERROR($S1492),"",OFFSET('Smelter Reference List'!$F$4,$S1492-4,0)))</f>
        <v/>
      </c>
      <c r="H1492" s="247" t="str">
        <f ca="1">IF(ISERROR($S1492),"",OFFSET('Smelter Reference List'!$G$4,$S1492-4,0))</f>
        <v/>
      </c>
      <c r="I1492" s="248" t="str">
        <f ca="1">IF(ISERROR($S1492),"",OFFSET('Smelter Reference List'!$H$4,$S1492-4,0))</f>
        <v/>
      </c>
      <c r="J1492" s="248" t="str">
        <f ca="1">IF(ISERROR($S1492),"",OFFSET('Smelter Reference List'!$I$4,$S1492-4,0))</f>
        <v/>
      </c>
      <c r="K1492" s="245"/>
      <c r="L1492" s="245"/>
      <c r="M1492" s="245"/>
      <c r="N1492" s="245"/>
      <c r="O1492" s="245"/>
      <c r="P1492" s="245"/>
      <c r="Q1492" s="246"/>
      <c r="R1492" s="233"/>
      <c r="S1492" s="234" t="e">
        <f>IF(C1492="",NA(),MATCH($B1492&amp;$C1492,'Smelter Reference List'!$J:$J,0))</f>
        <v>#N/A</v>
      </c>
      <c r="T1492" s="235"/>
      <c r="U1492" s="235">
        <f t="shared" ca="1" si="46"/>
        <v>0</v>
      </c>
      <c r="V1492" s="235"/>
      <c r="W1492" s="235"/>
      <c r="Y1492" s="228" t="str">
        <f t="shared" si="47"/>
        <v/>
      </c>
    </row>
    <row r="1493" spans="1:25" s="228" customFormat="1" ht="20.399999999999999">
      <c r="A1493" s="257"/>
      <c r="B1493" s="232" t="str">
        <f>IF(LEN(A1493)=0,"",INDEX('Smelter Reference List'!$A:$A,MATCH($A1493,'Smelter Reference List'!$E:$E,0)))</f>
        <v/>
      </c>
      <c r="C1493" s="297" t="str">
        <f>IF(LEN(A1493)=0,"",INDEX('Smelter Reference List'!$C:$C,MATCH($A1493,'Smelter Reference List'!$E:$E,0)))</f>
        <v/>
      </c>
      <c r="D1493" s="161" t="str">
        <f ca="1">IF(ISERROR($S1493),"",OFFSET('Smelter Reference List'!$C$4,$S1493-4,0)&amp;"")</f>
        <v/>
      </c>
      <c r="E1493" s="161" t="str">
        <f ca="1">IF(ISERROR($S1493),"",OFFSET('Smelter Reference List'!$D$4,$S1493-4,0)&amp;"")</f>
        <v/>
      </c>
      <c r="F1493" s="161" t="str">
        <f ca="1">IF(ISERROR($S1493),"",OFFSET('Smelter Reference List'!$E$4,$S1493-4,0))</f>
        <v/>
      </c>
      <c r="G1493" s="161" t="str">
        <f ca="1">IF(C1493=$U$4,"Enter smelter details", IF(ISERROR($S1493),"",OFFSET('Smelter Reference List'!$F$4,$S1493-4,0)))</f>
        <v/>
      </c>
      <c r="H1493" s="247" t="str">
        <f ca="1">IF(ISERROR($S1493),"",OFFSET('Smelter Reference List'!$G$4,$S1493-4,0))</f>
        <v/>
      </c>
      <c r="I1493" s="248" t="str">
        <f ca="1">IF(ISERROR($S1493),"",OFFSET('Smelter Reference List'!$H$4,$S1493-4,0))</f>
        <v/>
      </c>
      <c r="J1493" s="248" t="str">
        <f ca="1">IF(ISERROR($S1493),"",OFFSET('Smelter Reference List'!$I$4,$S1493-4,0))</f>
        <v/>
      </c>
      <c r="K1493" s="245"/>
      <c r="L1493" s="245"/>
      <c r="M1493" s="245"/>
      <c r="N1493" s="245"/>
      <c r="O1493" s="245"/>
      <c r="P1493" s="245"/>
      <c r="Q1493" s="246"/>
      <c r="R1493" s="233"/>
      <c r="S1493" s="234" t="e">
        <f>IF(C1493="",NA(),MATCH($B1493&amp;$C1493,'Smelter Reference List'!$J:$J,0))</f>
        <v>#N/A</v>
      </c>
      <c r="T1493" s="235"/>
      <c r="U1493" s="235">
        <f t="shared" ca="1" si="46"/>
        <v>0</v>
      </c>
      <c r="V1493" s="235"/>
      <c r="W1493" s="235"/>
      <c r="Y1493" s="228" t="str">
        <f t="shared" si="47"/>
        <v/>
      </c>
    </row>
    <row r="1494" spans="1:25" s="228" customFormat="1" ht="20.399999999999999">
      <c r="A1494" s="257"/>
      <c r="B1494" s="232" t="str">
        <f>IF(LEN(A1494)=0,"",INDEX('Smelter Reference List'!$A:$A,MATCH($A1494,'Smelter Reference List'!$E:$E,0)))</f>
        <v/>
      </c>
      <c r="C1494" s="297" t="str">
        <f>IF(LEN(A1494)=0,"",INDEX('Smelter Reference List'!$C:$C,MATCH($A1494,'Smelter Reference List'!$E:$E,0)))</f>
        <v/>
      </c>
      <c r="D1494" s="161" t="str">
        <f ca="1">IF(ISERROR($S1494),"",OFFSET('Smelter Reference List'!$C$4,$S1494-4,0)&amp;"")</f>
        <v/>
      </c>
      <c r="E1494" s="161" t="str">
        <f ca="1">IF(ISERROR($S1494),"",OFFSET('Smelter Reference List'!$D$4,$S1494-4,0)&amp;"")</f>
        <v/>
      </c>
      <c r="F1494" s="161" t="str">
        <f ca="1">IF(ISERROR($S1494),"",OFFSET('Smelter Reference List'!$E$4,$S1494-4,0))</f>
        <v/>
      </c>
      <c r="G1494" s="161" t="str">
        <f ca="1">IF(C1494=$U$4,"Enter smelter details", IF(ISERROR($S1494),"",OFFSET('Smelter Reference List'!$F$4,$S1494-4,0)))</f>
        <v/>
      </c>
      <c r="H1494" s="247" t="str">
        <f ca="1">IF(ISERROR($S1494),"",OFFSET('Smelter Reference List'!$G$4,$S1494-4,0))</f>
        <v/>
      </c>
      <c r="I1494" s="248" t="str">
        <f ca="1">IF(ISERROR($S1494),"",OFFSET('Smelter Reference List'!$H$4,$S1494-4,0))</f>
        <v/>
      </c>
      <c r="J1494" s="248" t="str">
        <f ca="1">IF(ISERROR($S1494),"",OFFSET('Smelter Reference List'!$I$4,$S1494-4,0))</f>
        <v/>
      </c>
      <c r="K1494" s="245"/>
      <c r="L1494" s="245"/>
      <c r="M1494" s="245"/>
      <c r="N1494" s="245"/>
      <c r="O1494" s="245"/>
      <c r="P1494" s="245"/>
      <c r="Q1494" s="246"/>
      <c r="R1494" s="233"/>
      <c r="S1494" s="234" t="e">
        <f>IF(C1494="",NA(),MATCH($B1494&amp;$C1494,'Smelter Reference List'!$J:$J,0))</f>
        <v>#N/A</v>
      </c>
      <c r="T1494" s="235"/>
      <c r="U1494" s="235">
        <f t="shared" ca="1" si="46"/>
        <v>0</v>
      </c>
      <c r="V1494" s="235"/>
      <c r="W1494" s="235"/>
      <c r="Y1494" s="228" t="str">
        <f t="shared" si="47"/>
        <v/>
      </c>
    </row>
    <row r="1495" spans="1:25" s="228" customFormat="1" ht="20.399999999999999">
      <c r="A1495" s="257"/>
      <c r="B1495" s="232" t="str">
        <f>IF(LEN(A1495)=0,"",INDEX('Smelter Reference List'!$A:$A,MATCH($A1495,'Smelter Reference List'!$E:$E,0)))</f>
        <v/>
      </c>
      <c r="C1495" s="297" t="str">
        <f>IF(LEN(A1495)=0,"",INDEX('Smelter Reference List'!$C:$C,MATCH($A1495,'Smelter Reference List'!$E:$E,0)))</f>
        <v/>
      </c>
      <c r="D1495" s="161" t="str">
        <f ca="1">IF(ISERROR($S1495),"",OFFSET('Smelter Reference List'!$C$4,$S1495-4,0)&amp;"")</f>
        <v/>
      </c>
      <c r="E1495" s="161" t="str">
        <f ca="1">IF(ISERROR($S1495),"",OFFSET('Smelter Reference List'!$D$4,$S1495-4,0)&amp;"")</f>
        <v/>
      </c>
      <c r="F1495" s="161" t="str">
        <f ca="1">IF(ISERROR($S1495),"",OFFSET('Smelter Reference List'!$E$4,$S1495-4,0))</f>
        <v/>
      </c>
      <c r="G1495" s="161" t="str">
        <f ca="1">IF(C1495=$U$4,"Enter smelter details", IF(ISERROR($S1495),"",OFFSET('Smelter Reference List'!$F$4,$S1495-4,0)))</f>
        <v/>
      </c>
      <c r="H1495" s="247" t="str">
        <f ca="1">IF(ISERROR($S1495),"",OFFSET('Smelter Reference List'!$G$4,$S1495-4,0))</f>
        <v/>
      </c>
      <c r="I1495" s="248" t="str">
        <f ca="1">IF(ISERROR($S1495),"",OFFSET('Smelter Reference List'!$H$4,$S1495-4,0))</f>
        <v/>
      </c>
      <c r="J1495" s="248" t="str">
        <f ca="1">IF(ISERROR($S1495),"",OFFSET('Smelter Reference List'!$I$4,$S1495-4,0))</f>
        <v/>
      </c>
      <c r="K1495" s="245"/>
      <c r="L1495" s="245"/>
      <c r="M1495" s="245"/>
      <c r="N1495" s="245"/>
      <c r="O1495" s="245"/>
      <c r="P1495" s="245"/>
      <c r="Q1495" s="246"/>
      <c r="R1495" s="233"/>
      <c r="S1495" s="234" t="e">
        <f>IF(C1495="",NA(),MATCH($B1495&amp;$C1495,'Smelter Reference List'!$J:$J,0))</f>
        <v>#N/A</v>
      </c>
      <c r="T1495" s="235"/>
      <c r="U1495" s="235">
        <f t="shared" ca="1" si="46"/>
        <v>0</v>
      </c>
      <c r="V1495" s="235"/>
      <c r="W1495" s="235"/>
      <c r="Y1495" s="228" t="str">
        <f t="shared" si="47"/>
        <v/>
      </c>
    </row>
    <row r="1496" spans="1:25" s="228" customFormat="1" ht="20.399999999999999">
      <c r="A1496" s="257"/>
      <c r="B1496" s="232" t="str">
        <f>IF(LEN(A1496)=0,"",INDEX('Smelter Reference List'!$A:$A,MATCH($A1496,'Smelter Reference List'!$E:$E,0)))</f>
        <v/>
      </c>
      <c r="C1496" s="297" t="str">
        <f>IF(LEN(A1496)=0,"",INDEX('Smelter Reference List'!$C:$C,MATCH($A1496,'Smelter Reference List'!$E:$E,0)))</f>
        <v/>
      </c>
      <c r="D1496" s="161" t="str">
        <f ca="1">IF(ISERROR($S1496),"",OFFSET('Smelter Reference List'!$C$4,$S1496-4,0)&amp;"")</f>
        <v/>
      </c>
      <c r="E1496" s="161" t="str">
        <f ca="1">IF(ISERROR($S1496),"",OFFSET('Smelter Reference List'!$D$4,$S1496-4,0)&amp;"")</f>
        <v/>
      </c>
      <c r="F1496" s="161" t="str">
        <f ca="1">IF(ISERROR($S1496),"",OFFSET('Smelter Reference List'!$E$4,$S1496-4,0))</f>
        <v/>
      </c>
      <c r="G1496" s="161" t="str">
        <f ca="1">IF(C1496=$U$4,"Enter smelter details", IF(ISERROR($S1496),"",OFFSET('Smelter Reference List'!$F$4,$S1496-4,0)))</f>
        <v/>
      </c>
      <c r="H1496" s="247" t="str">
        <f ca="1">IF(ISERROR($S1496),"",OFFSET('Smelter Reference List'!$G$4,$S1496-4,0))</f>
        <v/>
      </c>
      <c r="I1496" s="248" t="str">
        <f ca="1">IF(ISERROR($S1496),"",OFFSET('Smelter Reference List'!$H$4,$S1496-4,0))</f>
        <v/>
      </c>
      <c r="J1496" s="248" t="str">
        <f ca="1">IF(ISERROR($S1496),"",OFFSET('Smelter Reference List'!$I$4,$S1496-4,0))</f>
        <v/>
      </c>
      <c r="K1496" s="245"/>
      <c r="L1496" s="245"/>
      <c r="M1496" s="245"/>
      <c r="N1496" s="245"/>
      <c r="O1496" s="245"/>
      <c r="P1496" s="245"/>
      <c r="Q1496" s="246"/>
      <c r="R1496" s="233"/>
      <c r="S1496" s="234" t="e">
        <f>IF(C1496="",NA(),MATCH($B1496&amp;$C1496,'Smelter Reference List'!$J:$J,0))</f>
        <v>#N/A</v>
      </c>
      <c r="T1496" s="235"/>
      <c r="U1496" s="235">
        <f t="shared" ca="1" si="46"/>
        <v>0</v>
      </c>
      <c r="V1496" s="235"/>
      <c r="W1496" s="235"/>
      <c r="Y1496" s="228" t="str">
        <f t="shared" si="47"/>
        <v/>
      </c>
    </row>
    <row r="1497" spans="1:25" s="228" customFormat="1" ht="20.399999999999999">
      <c r="A1497" s="257"/>
      <c r="B1497" s="232" t="str">
        <f>IF(LEN(A1497)=0,"",INDEX('Smelter Reference List'!$A:$A,MATCH($A1497,'Smelter Reference List'!$E:$E,0)))</f>
        <v/>
      </c>
      <c r="C1497" s="297" t="str">
        <f>IF(LEN(A1497)=0,"",INDEX('Smelter Reference List'!$C:$C,MATCH($A1497,'Smelter Reference List'!$E:$E,0)))</f>
        <v/>
      </c>
      <c r="D1497" s="161" t="str">
        <f ca="1">IF(ISERROR($S1497),"",OFFSET('Smelter Reference List'!$C$4,$S1497-4,0)&amp;"")</f>
        <v/>
      </c>
      <c r="E1497" s="161" t="str">
        <f ca="1">IF(ISERROR($S1497),"",OFFSET('Smelter Reference List'!$D$4,$S1497-4,0)&amp;"")</f>
        <v/>
      </c>
      <c r="F1497" s="161" t="str">
        <f ca="1">IF(ISERROR($S1497),"",OFFSET('Smelter Reference List'!$E$4,$S1497-4,0))</f>
        <v/>
      </c>
      <c r="G1497" s="161" t="str">
        <f ca="1">IF(C1497=$U$4,"Enter smelter details", IF(ISERROR($S1497),"",OFFSET('Smelter Reference List'!$F$4,$S1497-4,0)))</f>
        <v/>
      </c>
      <c r="H1497" s="247" t="str">
        <f ca="1">IF(ISERROR($S1497),"",OFFSET('Smelter Reference List'!$G$4,$S1497-4,0))</f>
        <v/>
      </c>
      <c r="I1497" s="248" t="str">
        <f ca="1">IF(ISERROR($S1497),"",OFFSET('Smelter Reference List'!$H$4,$S1497-4,0))</f>
        <v/>
      </c>
      <c r="J1497" s="248" t="str">
        <f ca="1">IF(ISERROR($S1497),"",OFFSET('Smelter Reference List'!$I$4,$S1497-4,0))</f>
        <v/>
      </c>
      <c r="K1497" s="245"/>
      <c r="L1497" s="245"/>
      <c r="M1497" s="245"/>
      <c r="N1497" s="245"/>
      <c r="O1497" s="245"/>
      <c r="P1497" s="245"/>
      <c r="Q1497" s="246"/>
      <c r="R1497" s="233"/>
      <c r="S1497" s="234" t="e">
        <f>IF(C1497="",NA(),MATCH($B1497&amp;$C1497,'Smelter Reference List'!$J:$J,0))</f>
        <v>#N/A</v>
      </c>
      <c r="T1497" s="235"/>
      <c r="U1497" s="235">
        <f t="shared" ca="1" si="46"/>
        <v>0</v>
      </c>
      <c r="V1497" s="235"/>
      <c r="W1497" s="235"/>
      <c r="Y1497" s="228" t="str">
        <f t="shared" si="47"/>
        <v/>
      </c>
    </row>
    <row r="1498" spans="1:25" s="228" customFormat="1" ht="20.399999999999999">
      <c r="A1498" s="257"/>
      <c r="B1498" s="232" t="str">
        <f>IF(LEN(A1498)=0,"",INDEX('Smelter Reference List'!$A:$A,MATCH($A1498,'Smelter Reference List'!$E:$E,0)))</f>
        <v/>
      </c>
      <c r="C1498" s="297" t="str">
        <f>IF(LEN(A1498)=0,"",INDEX('Smelter Reference List'!$C:$C,MATCH($A1498,'Smelter Reference List'!$E:$E,0)))</f>
        <v/>
      </c>
      <c r="D1498" s="161" t="str">
        <f ca="1">IF(ISERROR($S1498),"",OFFSET('Smelter Reference List'!$C$4,$S1498-4,0)&amp;"")</f>
        <v/>
      </c>
      <c r="E1498" s="161" t="str">
        <f ca="1">IF(ISERROR($S1498),"",OFFSET('Smelter Reference List'!$D$4,$S1498-4,0)&amp;"")</f>
        <v/>
      </c>
      <c r="F1498" s="161" t="str">
        <f ca="1">IF(ISERROR($S1498),"",OFFSET('Smelter Reference List'!$E$4,$S1498-4,0))</f>
        <v/>
      </c>
      <c r="G1498" s="161" t="str">
        <f ca="1">IF(C1498=$U$4,"Enter smelter details", IF(ISERROR($S1498),"",OFFSET('Smelter Reference List'!$F$4,$S1498-4,0)))</f>
        <v/>
      </c>
      <c r="H1498" s="247" t="str">
        <f ca="1">IF(ISERROR($S1498),"",OFFSET('Smelter Reference List'!$G$4,$S1498-4,0))</f>
        <v/>
      </c>
      <c r="I1498" s="248" t="str">
        <f ca="1">IF(ISERROR($S1498),"",OFFSET('Smelter Reference List'!$H$4,$S1498-4,0))</f>
        <v/>
      </c>
      <c r="J1498" s="248" t="str">
        <f ca="1">IF(ISERROR($S1498),"",OFFSET('Smelter Reference List'!$I$4,$S1498-4,0))</f>
        <v/>
      </c>
      <c r="K1498" s="245"/>
      <c r="L1498" s="245"/>
      <c r="M1498" s="245"/>
      <c r="N1498" s="245"/>
      <c r="O1498" s="245"/>
      <c r="P1498" s="245"/>
      <c r="Q1498" s="246"/>
      <c r="R1498" s="233"/>
      <c r="S1498" s="234" t="e">
        <f>IF(C1498="",NA(),MATCH($B1498&amp;$C1498,'Smelter Reference List'!$J:$J,0))</f>
        <v>#N/A</v>
      </c>
      <c r="T1498" s="235"/>
      <c r="U1498" s="235">
        <f t="shared" ca="1" si="46"/>
        <v>0</v>
      </c>
      <c r="V1498" s="235"/>
      <c r="W1498" s="235"/>
      <c r="Y1498" s="228" t="str">
        <f t="shared" si="47"/>
        <v/>
      </c>
    </row>
    <row r="1499" spans="1:25" s="228" customFormat="1" ht="20.399999999999999">
      <c r="A1499" s="257"/>
      <c r="B1499" s="232" t="str">
        <f>IF(LEN(A1499)=0,"",INDEX('Smelter Reference List'!$A:$A,MATCH($A1499,'Smelter Reference List'!$E:$E,0)))</f>
        <v/>
      </c>
      <c r="C1499" s="297" t="str">
        <f>IF(LEN(A1499)=0,"",INDEX('Smelter Reference List'!$C:$C,MATCH($A1499,'Smelter Reference List'!$E:$E,0)))</f>
        <v/>
      </c>
      <c r="D1499" s="161" t="str">
        <f ca="1">IF(ISERROR($S1499),"",OFFSET('Smelter Reference List'!$C$4,$S1499-4,0)&amp;"")</f>
        <v/>
      </c>
      <c r="E1499" s="161" t="str">
        <f ca="1">IF(ISERROR($S1499),"",OFFSET('Smelter Reference List'!$D$4,$S1499-4,0)&amp;"")</f>
        <v/>
      </c>
      <c r="F1499" s="161" t="str">
        <f ca="1">IF(ISERROR($S1499),"",OFFSET('Smelter Reference List'!$E$4,$S1499-4,0))</f>
        <v/>
      </c>
      <c r="G1499" s="161" t="str">
        <f ca="1">IF(C1499=$U$4,"Enter smelter details", IF(ISERROR($S1499),"",OFFSET('Smelter Reference List'!$F$4,$S1499-4,0)))</f>
        <v/>
      </c>
      <c r="H1499" s="247" t="str">
        <f ca="1">IF(ISERROR($S1499),"",OFFSET('Smelter Reference List'!$G$4,$S1499-4,0))</f>
        <v/>
      </c>
      <c r="I1499" s="248" t="str">
        <f ca="1">IF(ISERROR($S1499),"",OFFSET('Smelter Reference List'!$H$4,$S1499-4,0))</f>
        <v/>
      </c>
      <c r="J1499" s="248" t="str">
        <f ca="1">IF(ISERROR($S1499),"",OFFSET('Smelter Reference List'!$I$4,$S1499-4,0))</f>
        <v/>
      </c>
      <c r="K1499" s="245"/>
      <c r="L1499" s="245"/>
      <c r="M1499" s="245"/>
      <c r="N1499" s="245"/>
      <c r="O1499" s="245"/>
      <c r="P1499" s="245"/>
      <c r="Q1499" s="246"/>
      <c r="R1499" s="233"/>
      <c r="S1499" s="234" t="e">
        <f>IF(C1499="",NA(),MATCH($B1499&amp;$C1499,'Smelter Reference List'!$J:$J,0))</f>
        <v>#N/A</v>
      </c>
      <c r="T1499" s="235"/>
      <c r="U1499" s="235">
        <f t="shared" ca="1" si="46"/>
        <v>0</v>
      </c>
      <c r="V1499" s="235"/>
      <c r="W1499" s="235"/>
      <c r="Y1499" s="228" t="str">
        <f t="shared" si="47"/>
        <v/>
      </c>
    </row>
    <row r="1500" spans="1:25" s="228" customFormat="1" ht="20.399999999999999">
      <c r="A1500" s="257"/>
      <c r="B1500" s="232" t="str">
        <f>IF(LEN(A1500)=0,"",INDEX('Smelter Reference List'!$A:$A,MATCH($A1500,'Smelter Reference List'!$E:$E,0)))</f>
        <v/>
      </c>
      <c r="C1500" s="297" t="str">
        <f>IF(LEN(A1500)=0,"",INDEX('Smelter Reference List'!$C:$C,MATCH($A1500,'Smelter Reference List'!$E:$E,0)))</f>
        <v/>
      </c>
      <c r="D1500" s="161" t="str">
        <f ca="1">IF(ISERROR($S1500),"",OFFSET('Smelter Reference List'!$C$4,$S1500-4,0)&amp;"")</f>
        <v/>
      </c>
      <c r="E1500" s="161" t="str">
        <f ca="1">IF(ISERROR($S1500),"",OFFSET('Smelter Reference List'!$D$4,$S1500-4,0)&amp;"")</f>
        <v/>
      </c>
      <c r="F1500" s="161" t="str">
        <f ca="1">IF(ISERROR($S1500),"",OFFSET('Smelter Reference List'!$E$4,$S1500-4,0))</f>
        <v/>
      </c>
      <c r="G1500" s="161" t="str">
        <f ca="1">IF(C1500=$U$4,"Enter smelter details", IF(ISERROR($S1500),"",OFFSET('Smelter Reference List'!$F$4,$S1500-4,0)))</f>
        <v/>
      </c>
      <c r="H1500" s="247" t="str">
        <f ca="1">IF(ISERROR($S1500),"",OFFSET('Smelter Reference List'!$G$4,$S1500-4,0))</f>
        <v/>
      </c>
      <c r="I1500" s="248" t="str">
        <f ca="1">IF(ISERROR($S1500),"",OFFSET('Smelter Reference List'!$H$4,$S1500-4,0))</f>
        <v/>
      </c>
      <c r="J1500" s="248" t="str">
        <f ca="1">IF(ISERROR($S1500),"",OFFSET('Smelter Reference List'!$I$4,$S1500-4,0))</f>
        <v/>
      </c>
      <c r="K1500" s="245"/>
      <c r="L1500" s="245"/>
      <c r="M1500" s="245"/>
      <c r="N1500" s="245"/>
      <c r="O1500" s="245"/>
      <c r="P1500" s="245"/>
      <c r="Q1500" s="246"/>
      <c r="R1500" s="233"/>
      <c r="S1500" s="234" t="e">
        <f>IF(C1500="",NA(),MATCH($B1500&amp;$C1500,'Smelter Reference List'!$J:$J,0))</f>
        <v>#N/A</v>
      </c>
      <c r="T1500" s="235"/>
      <c r="U1500" s="235">
        <f t="shared" ca="1" si="46"/>
        <v>0</v>
      </c>
      <c r="V1500" s="235"/>
      <c r="W1500" s="235"/>
      <c r="Y1500" s="228" t="str">
        <f t="shared" si="47"/>
        <v/>
      </c>
    </row>
    <row r="1501" spans="1:25" s="228" customFormat="1" ht="20.399999999999999">
      <c r="A1501" s="257"/>
      <c r="B1501" s="232" t="str">
        <f>IF(LEN(A1501)=0,"",INDEX('Smelter Reference List'!$A:$A,MATCH($A1501,'Smelter Reference List'!$E:$E,0)))</f>
        <v/>
      </c>
      <c r="C1501" s="297" t="str">
        <f>IF(LEN(A1501)=0,"",INDEX('Smelter Reference List'!$C:$C,MATCH($A1501,'Smelter Reference List'!$E:$E,0)))</f>
        <v/>
      </c>
      <c r="D1501" s="161" t="str">
        <f ca="1">IF(ISERROR($S1501),"",OFFSET('Smelter Reference List'!$C$4,$S1501-4,0)&amp;"")</f>
        <v/>
      </c>
      <c r="E1501" s="161" t="str">
        <f ca="1">IF(ISERROR($S1501),"",OFFSET('Smelter Reference List'!$D$4,$S1501-4,0)&amp;"")</f>
        <v/>
      </c>
      <c r="F1501" s="161" t="str">
        <f ca="1">IF(ISERROR($S1501),"",OFFSET('Smelter Reference List'!$E$4,$S1501-4,0))</f>
        <v/>
      </c>
      <c r="G1501" s="161" t="str">
        <f ca="1">IF(C1501=$U$4,"Enter smelter details", IF(ISERROR($S1501),"",OFFSET('Smelter Reference List'!$F$4,$S1501-4,0)))</f>
        <v/>
      </c>
      <c r="H1501" s="247" t="str">
        <f ca="1">IF(ISERROR($S1501),"",OFFSET('Smelter Reference List'!$G$4,$S1501-4,0))</f>
        <v/>
      </c>
      <c r="I1501" s="248" t="str">
        <f ca="1">IF(ISERROR($S1501),"",OFFSET('Smelter Reference List'!$H$4,$S1501-4,0))</f>
        <v/>
      </c>
      <c r="J1501" s="248" t="str">
        <f ca="1">IF(ISERROR($S1501),"",OFFSET('Smelter Reference List'!$I$4,$S1501-4,0))</f>
        <v/>
      </c>
      <c r="K1501" s="245"/>
      <c r="L1501" s="245"/>
      <c r="M1501" s="245"/>
      <c r="N1501" s="245"/>
      <c r="O1501" s="245"/>
      <c r="P1501" s="245"/>
      <c r="Q1501" s="246"/>
      <c r="R1501" s="233"/>
      <c r="S1501" s="234" t="e">
        <f>IF(C1501="",NA(),MATCH($B1501&amp;$C1501,'Smelter Reference List'!$J:$J,0))</f>
        <v>#N/A</v>
      </c>
      <c r="T1501" s="235"/>
      <c r="U1501" s="235">
        <f t="shared" ca="1" si="46"/>
        <v>0</v>
      </c>
      <c r="V1501" s="235"/>
      <c r="W1501" s="235"/>
      <c r="Y1501" s="228" t="str">
        <f t="shared" si="47"/>
        <v/>
      </c>
    </row>
    <row r="1502" spans="1:25" s="228" customFormat="1" ht="20.399999999999999">
      <c r="A1502" s="257"/>
      <c r="B1502" s="232" t="str">
        <f>IF(LEN(A1502)=0,"",INDEX('Smelter Reference List'!$A:$A,MATCH($A1502,'Smelter Reference List'!$E:$E,0)))</f>
        <v/>
      </c>
      <c r="C1502" s="297" t="str">
        <f>IF(LEN(A1502)=0,"",INDEX('Smelter Reference List'!$C:$C,MATCH($A1502,'Smelter Reference List'!$E:$E,0)))</f>
        <v/>
      </c>
      <c r="D1502" s="161" t="str">
        <f ca="1">IF(ISERROR($S1502),"",OFFSET('Smelter Reference List'!$C$4,$S1502-4,0)&amp;"")</f>
        <v/>
      </c>
      <c r="E1502" s="161" t="str">
        <f ca="1">IF(ISERROR($S1502),"",OFFSET('Smelter Reference List'!$D$4,$S1502-4,0)&amp;"")</f>
        <v/>
      </c>
      <c r="F1502" s="161" t="str">
        <f ca="1">IF(ISERROR($S1502),"",OFFSET('Smelter Reference List'!$E$4,$S1502-4,0))</f>
        <v/>
      </c>
      <c r="G1502" s="161" t="str">
        <f ca="1">IF(C1502=$U$4,"Enter smelter details", IF(ISERROR($S1502),"",OFFSET('Smelter Reference List'!$F$4,$S1502-4,0)))</f>
        <v/>
      </c>
      <c r="H1502" s="247" t="str">
        <f ca="1">IF(ISERROR($S1502),"",OFFSET('Smelter Reference List'!$G$4,$S1502-4,0))</f>
        <v/>
      </c>
      <c r="I1502" s="248" t="str">
        <f ca="1">IF(ISERROR($S1502),"",OFFSET('Smelter Reference List'!$H$4,$S1502-4,0))</f>
        <v/>
      </c>
      <c r="J1502" s="248" t="str">
        <f ca="1">IF(ISERROR($S1502),"",OFFSET('Smelter Reference List'!$I$4,$S1502-4,0))</f>
        <v/>
      </c>
      <c r="K1502" s="245"/>
      <c r="L1502" s="245"/>
      <c r="M1502" s="245"/>
      <c r="N1502" s="245"/>
      <c r="O1502" s="245"/>
      <c r="P1502" s="245"/>
      <c r="Q1502" s="246"/>
      <c r="R1502" s="233"/>
      <c r="S1502" s="234" t="e">
        <f>IF(C1502="",NA(),MATCH($B1502&amp;$C1502,'Smelter Reference List'!$J:$J,0))</f>
        <v>#N/A</v>
      </c>
      <c r="T1502" s="235"/>
      <c r="U1502" s="235">
        <f t="shared" ca="1" si="46"/>
        <v>0</v>
      </c>
      <c r="V1502" s="235"/>
      <c r="W1502" s="235"/>
      <c r="Y1502" s="228" t="str">
        <f t="shared" si="47"/>
        <v/>
      </c>
    </row>
    <row r="1503" spans="1:25" s="228" customFormat="1" ht="20.399999999999999">
      <c r="A1503" s="257"/>
      <c r="B1503" s="232" t="str">
        <f>IF(LEN(A1503)=0,"",INDEX('Smelter Reference List'!$A:$A,MATCH($A1503,'Smelter Reference List'!$E:$E,0)))</f>
        <v/>
      </c>
      <c r="C1503" s="297" t="str">
        <f>IF(LEN(A1503)=0,"",INDEX('Smelter Reference List'!$C:$C,MATCH($A1503,'Smelter Reference List'!$E:$E,0)))</f>
        <v/>
      </c>
      <c r="D1503" s="161" t="str">
        <f ca="1">IF(ISERROR($S1503),"",OFFSET('Smelter Reference List'!$C$4,$S1503-4,0)&amp;"")</f>
        <v/>
      </c>
      <c r="E1503" s="161" t="str">
        <f ca="1">IF(ISERROR($S1503),"",OFFSET('Smelter Reference List'!$D$4,$S1503-4,0)&amp;"")</f>
        <v/>
      </c>
      <c r="F1503" s="161" t="str">
        <f ca="1">IF(ISERROR($S1503),"",OFFSET('Smelter Reference List'!$E$4,$S1503-4,0))</f>
        <v/>
      </c>
      <c r="G1503" s="161" t="str">
        <f ca="1">IF(C1503=$U$4,"Enter smelter details", IF(ISERROR($S1503),"",OFFSET('Smelter Reference List'!$F$4,$S1503-4,0)))</f>
        <v/>
      </c>
      <c r="H1503" s="247" t="str">
        <f ca="1">IF(ISERROR($S1503),"",OFFSET('Smelter Reference List'!$G$4,$S1503-4,0))</f>
        <v/>
      </c>
      <c r="I1503" s="248" t="str">
        <f ca="1">IF(ISERROR($S1503),"",OFFSET('Smelter Reference List'!$H$4,$S1503-4,0))</f>
        <v/>
      </c>
      <c r="J1503" s="248" t="str">
        <f ca="1">IF(ISERROR($S1503),"",OFFSET('Smelter Reference List'!$I$4,$S1503-4,0))</f>
        <v/>
      </c>
      <c r="K1503" s="245"/>
      <c r="L1503" s="245"/>
      <c r="M1503" s="245"/>
      <c r="N1503" s="245"/>
      <c r="O1503" s="245"/>
      <c r="P1503" s="245"/>
      <c r="Q1503" s="246"/>
      <c r="R1503" s="233"/>
      <c r="S1503" s="234" t="e">
        <f>IF(C1503="",NA(),MATCH($B1503&amp;$C1503,'Smelter Reference List'!$J:$J,0))</f>
        <v>#N/A</v>
      </c>
      <c r="T1503" s="235"/>
      <c r="U1503" s="235">
        <f t="shared" ca="1" si="46"/>
        <v>0</v>
      </c>
      <c r="V1503" s="235"/>
      <c r="W1503" s="235"/>
      <c r="Y1503" s="228" t="str">
        <f t="shared" si="47"/>
        <v/>
      </c>
    </row>
    <row r="1504" spans="1:25" s="228" customFormat="1" ht="20.399999999999999">
      <c r="A1504" s="257"/>
      <c r="B1504" s="232" t="str">
        <f>IF(LEN(A1504)=0,"",INDEX('Smelter Reference List'!$A:$A,MATCH($A1504,'Smelter Reference List'!$E:$E,0)))</f>
        <v/>
      </c>
      <c r="C1504" s="297" t="str">
        <f>IF(LEN(A1504)=0,"",INDEX('Smelter Reference List'!$C:$C,MATCH($A1504,'Smelter Reference List'!$E:$E,0)))</f>
        <v/>
      </c>
      <c r="D1504" s="161" t="str">
        <f ca="1">IF(ISERROR($S1504),"",OFFSET('Smelter Reference List'!$C$4,$S1504-4,0)&amp;"")</f>
        <v/>
      </c>
      <c r="E1504" s="161" t="str">
        <f ca="1">IF(ISERROR($S1504),"",OFFSET('Smelter Reference List'!$D$4,$S1504-4,0)&amp;"")</f>
        <v/>
      </c>
      <c r="F1504" s="161" t="str">
        <f ca="1">IF(ISERROR($S1504),"",OFFSET('Smelter Reference List'!$E$4,$S1504-4,0))</f>
        <v/>
      </c>
      <c r="G1504" s="161" t="str">
        <f ca="1">IF(C1504=$U$4,"Enter smelter details", IF(ISERROR($S1504),"",OFFSET('Smelter Reference List'!$F$4,$S1504-4,0)))</f>
        <v/>
      </c>
      <c r="H1504" s="247" t="str">
        <f ca="1">IF(ISERROR($S1504),"",OFFSET('Smelter Reference List'!$G$4,$S1504-4,0))</f>
        <v/>
      </c>
      <c r="I1504" s="248" t="str">
        <f ca="1">IF(ISERROR($S1504),"",OFFSET('Smelter Reference List'!$H$4,$S1504-4,0))</f>
        <v/>
      </c>
      <c r="J1504" s="248" t="str">
        <f ca="1">IF(ISERROR($S1504),"",OFFSET('Smelter Reference List'!$I$4,$S1504-4,0))</f>
        <v/>
      </c>
      <c r="K1504" s="245"/>
      <c r="L1504" s="245"/>
      <c r="M1504" s="245"/>
      <c r="N1504" s="245"/>
      <c r="O1504" s="245"/>
      <c r="P1504" s="245"/>
      <c r="Q1504" s="246"/>
      <c r="R1504" s="233"/>
      <c r="S1504" s="234" t="e">
        <f>IF(C1504="",NA(),MATCH($B1504&amp;$C1504,'Smelter Reference List'!$J:$J,0))</f>
        <v>#N/A</v>
      </c>
      <c r="T1504" s="235"/>
      <c r="U1504" s="235">
        <f t="shared" ca="1" si="46"/>
        <v>0</v>
      </c>
      <c r="V1504" s="235"/>
      <c r="W1504" s="235"/>
      <c r="Y1504" s="228" t="str">
        <f t="shared" si="47"/>
        <v/>
      </c>
    </row>
    <row r="1505" spans="1:25" s="228" customFormat="1" ht="20.399999999999999">
      <c r="A1505" s="257"/>
      <c r="B1505" s="232" t="str">
        <f>IF(LEN(A1505)=0,"",INDEX('Smelter Reference List'!$A:$A,MATCH($A1505,'Smelter Reference List'!$E:$E,0)))</f>
        <v/>
      </c>
      <c r="C1505" s="297" t="str">
        <f>IF(LEN(A1505)=0,"",INDEX('Smelter Reference List'!$C:$C,MATCH($A1505,'Smelter Reference List'!$E:$E,0)))</f>
        <v/>
      </c>
      <c r="D1505" s="161" t="str">
        <f ca="1">IF(ISERROR($S1505),"",OFFSET('Smelter Reference List'!$C$4,$S1505-4,0)&amp;"")</f>
        <v/>
      </c>
      <c r="E1505" s="161" t="str">
        <f ca="1">IF(ISERROR($S1505),"",OFFSET('Smelter Reference List'!$D$4,$S1505-4,0)&amp;"")</f>
        <v/>
      </c>
      <c r="F1505" s="161" t="str">
        <f ca="1">IF(ISERROR($S1505),"",OFFSET('Smelter Reference List'!$E$4,$S1505-4,0))</f>
        <v/>
      </c>
      <c r="G1505" s="161" t="str">
        <f ca="1">IF(C1505=$U$4,"Enter smelter details", IF(ISERROR($S1505),"",OFFSET('Smelter Reference List'!$F$4,$S1505-4,0)))</f>
        <v/>
      </c>
      <c r="H1505" s="247" t="str">
        <f ca="1">IF(ISERROR($S1505),"",OFFSET('Smelter Reference List'!$G$4,$S1505-4,0))</f>
        <v/>
      </c>
      <c r="I1505" s="248" t="str">
        <f ca="1">IF(ISERROR($S1505),"",OFFSET('Smelter Reference List'!$H$4,$S1505-4,0))</f>
        <v/>
      </c>
      <c r="J1505" s="248" t="str">
        <f ca="1">IF(ISERROR($S1505),"",OFFSET('Smelter Reference List'!$I$4,$S1505-4,0))</f>
        <v/>
      </c>
      <c r="K1505" s="245"/>
      <c r="L1505" s="245"/>
      <c r="M1505" s="245"/>
      <c r="N1505" s="245"/>
      <c r="O1505" s="245"/>
      <c r="P1505" s="245"/>
      <c r="Q1505" s="246"/>
      <c r="R1505" s="233"/>
      <c r="S1505" s="234" t="e">
        <f>IF(C1505="",NA(),MATCH($B1505&amp;$C1505,'Smelter Reference List'!$J:$J,0))</f>
        <v>#N/A</v>
      </c>
      <c r="T1505" s="235"/>
      <c r="U1505" s="235">
        <f t="shared" ca="1" si="46"/>
        <v>0</v>
      </c>
      <c r="V1505" s="235"/>
      <c r="W1505" s="235"/>
      <c r="Y1505" s="228" t="str">
        <f t="shared" si="47"/>
        <v/>
      </c>
    </row>
    <row r="1506" spans="1:25" s="228" customFormat="1" ht="20.399999999999999">
      <c r="A1506" s="257"/>
      <c r="B1506" s="232" t="str">
        <f>IF(LEN(A1506)=0,"",INDEX('Smelter Reference List'!$A:$A,MATCH($A1506,'Smelter Reference List'!$E:$E,0)))</f>
        <v/>
      </c>
      <c r="C1506" s="297" t="str">
        <f>IF(LEN(A1506)=0,"",INDEX('Smelter Reference List'!$C:$C,MATCH($A1506,'Smelter Reference List'!$E:$E,0)))</f>
        <v/>
      </c>
      <c r="D1506" s="161" t="str">
        <f ca="1">IF(ISERROR($S1506),"",OFFSET('Smelter Reference List'!$C$4,$S1506-4,0)&amp;"")</f>
        <v/>
      </c>
      <c r="E1506" s="161" t="str">
        <f ca="1">IF(ISERROR($S1506),"",OFFSET('Smelter Reference List'!$D$4,$S1506-4,0)&amp;"")</f>
        <v/>
      </c>
      <c r="F1506" s="161" t="str">
        <f ca="1">IF(ISERROR($S1506),"",OFFSET('Smelter Reference List'!$E$4,$S1506-4,0))</f>
        <v/>
      </c>
      <c r="G1506" s="161" t="str">
        <f ca="1">IF(C1506=$U$4,"Enter smelter details", IF(ISERROR($S1506),"",OFFSET('Smelter Reference List'!$F$4,$S1506-4,0)))</f>
        <v/>
      </c>
      <c r="H1506" s="247" t="str">
        <f ca="1">IF(ISERROR($S1506),"",OFFSET('Smelter Reference List'!$G$4,$S1506-4,0))</f>
        <v/>
      </c>
      <c r="I1506" s="248" t="str">
        <f ca="1">IF(ISERROR($S1506),"",OFFSET('Smelter Reference List'!$H$4,$S1506-4,0))</f>
        <v/>
      </c>
      <c r="J1506" s="248" t="str">
        <f ca="1">IF(ISERROR($S1506),"",OFFSET('Smelter Reference List'!$I$4,$S1506-4,0))</f>
        <v/>
      </c>
      <c r="K1506" s="245"/>
      <c r="L1506" s="245"/>
      <c r="M1506" s="245"/>
      <c r="N1506" s="245"/>
      <c r="O1506" s="245"/>
      <c r="P1506" s="245"/>
      <c r="Q1506" s="246"/>
      <c r="R1506" s="233"/>
      <c r="S1506" s="234" t="e">
        <f>IF(C1506="",NA(),MATCH($B1506&amp;$C1506,'Smelter Reference List'!$J:$J,0))</f>
        <v>#N/A</v>
      </c>
      <c r="T1506" s="235"/>
      <c r="U1506" s="235">
        <f t="shared" ca="1" si="46"/>
        <v>0</v>
      </c>
      <c r="V1506" s="235"/>
      <c r="W1506" s="235"/>
      <c r="Y1506" s="228" t="str">
        <f t="shared" si="47"/>
        <v/>
      </c>
    </row>
    <row r="1507" spans="1:25" s="228" customFormat="1" ht="20.399999999999999">
      <c r="A1507" s="257"/>
      <c r="B1507" s="232" t="str">
        <f>IF(LEN(A1507)=0,"",INDEX('Smelter Reference List'!$A:$A,MATCH($A1507,'Smelter Reference List'!$E:$E,0)))</f>
        <v/>
      </c>
      <c r="C1507" s="297" t="str">
        <f>IF(LEN(A1507)=0,"",INDEX('Smelter Reference List'!$C:$C,MATCH($A1507,'Smelter Reference List'!$E:$E,0)))</f>
        <v/>
      </c>
      <c r="D1507" s="161" t="str">
        <f ca="1">IF(ISERROR($S1507),"",OFFSET('Smelter Reference List'!$C$4,$S1507-4,0)&amp;"")</f>
        <v/>
      </c>
      <c r="E1507" s="161" t="str">
        <f ca="1">IF(ISERROR($S1507),"",OFFSET('Smelter Reference List'!$D$4,$S1507-4,0)&amp;"")</f>
        <v/>
      </c>
      <c r="F1507" s="161" t="str">
        <f ca="1">IF(ISERROR($S1507),"",OFFSET('Smelter Reference List'!$E$4,$S1507-4,0))</f>
        <v/>
      </c>
      <c r="G1507" s="161" t="str">
        <f ca="1">IF(C1507=$U$4,"Enter smelter details", IF(ISERROR($S1507),"",OFFSET('Smelter Reference List'!$F$4,$S1507-4,0)))</f>
        <v/>
      </c>
      <c r="H1507" s="247" t="str">
        <f ca="1">IF(ISERROR($S1507),"",OFFSET('Smelter Reference List'!$G$4,$S1507-4,0))</f>
        <v/>
      </c>
      <c r="I1507" s="248" t="str">
        <f ca="1">IF(ISERROR($S1507),"",OFFSET('Smelter Reference List'!$H$4,$S1507-4,0))</f>
        <v/>
      </c>
      <c r="J1507" s="248" t="str">
        <f ca="1">IF(ISERROR($S1507),"",OFFSET('Smelter Reference List'!$I$4,$S1507-4,0))</f>
        <v/>
      </c>
      <c r="K1507" s="245"/>
      <c r="L1507" s="245"/>
      <c r="M1507" s="245"/>
      <c r="N1507" s="245"/>
      <c r="O1507" s="245"/>
      <c r="P1507" s="245"/>
      <c r="Q1507" s="246"/>
      <c r="R1507" s="233"/>
      <c r="S1507" s="234" t="e">
        <f>IF(C1507="",NA(),MATCH($B1507&amp;$C1507,'Smelter Reference List'!$J:$J,0))</f>
        <v>#N/A</v>
      </c>
      <c r="T1507" s="235"/>
      <c r="U1507" s="235">
        <f t="shared" ca="1" si="46"/>
        <v>0</v>
      </c>
      <c r="V1507" s="235"/>
      <c r="W1507" s="235"/>
      <c r="Y1507" s="228" t="str">
        <f t="shared" si="47"/>
        <v/>
      </c>
    </row>
    <row r="1508" spans="1:25" s="228" customFormat="1" ht="20.399999999999999">
      <c r="A1508" s="257"/>
      <c r="B1508" s="232" t="str">
        <f>IF(LEN(A1508)=0,"",INDEX('Smelter Reference List'!$A:$A,MATCH($A1508,'Smelter Reference List'!$E:$E,0)))</f>
        <v/>
      </c>
      <c r="C1508" s="297" t="str">
        <f>IF(LEN(A1508)=0,"",INDEX('Smelter Reference List'!$C:$C,MATCH($A1508,'Smelter Reference List'!$E:$E,0)))</f>
        <v/>
      </c>
      <c r="D1508" s="161" t="str">
        <f ca="1">IF(ISERROR($S1508),"",OFFSET('Smelter Reference List'!$C$4,$S1508-4,0)&amp;"")</f>
        <v/>
      </c>
      <c r="E1508" s="161" t="str">
        <f ca="1">IF(ISERROR($S1508),"",OFFSET('Smelter Reference List'!$D$4,$S1508-4,0)&amp;"")</f>
        <v/>
      </c>
      <c r="F1508" s="161" t="str">
        <f ca="1">IF(ISERROR($S1508),"",OFFSET('Smelter Reference List'!$E$4,$S1508-4,0))</f>
        <v/>
      </c>
      <c r="G1508" s="161" t="str">
        <f ca="1">IF(C1508=$U$4,"Enter smelter details", IF(ISERROR($S1508),"",OFFSET('Smelter Reference List'!$F$4,$S1508-4,0)))</f>
        <v/>
      </c>
      <c r="H1508" s="247" t="str">
        <f ca="1">IF(ISERROR($S1508),"",OFFSET('Smelter Reference List'!$G$4,$S1508-4,0))</f>
        <v/>
      </c>
      <c r="I1508" s="248" t="str">
        <f ca="1">IF(ISERROR($S1508),"",OFFSET('Smelter Reference List'!$H$4,$S1508-4,0))</f>
        <v/>
      </c>
      <c r="J1508" s="248" t="str">
        <f ca="1">IF(ISERROR($S1508),"",OFFSET('Smelter Reference List'!$I$4,$S1508-4,0))</f>
        <v/>
      </c>
      <c r="K1508" s="245"/>
      <c r="L1508" s="245"/>
      <c r="M1508" s="245"/>
      <c r="N1508" s="245"/>
      <c r="O1508" s="245"/>
      <c r="P1508" s="245"/>
      <c r="Q1508" s="246"/>
      <c r="R1508" s="233"/>
      <c r="S1508" s="234" t="e">
        <f>IF(C1508="",NA(),MATCH($B1508&amp;$C1508,'Smelter Reference List'!$J:$J,0))</f>
        <v>#N/A</v>
      </c>
      <c r="T1508" s="235"/>
      <c r="U1508" s="235">
        <f t="shared" ca="1" si="46"/>
        <v>0</v>
      </c>
      <c r="V1508" s="235"/>
      <c r="W1508" s="235"/>
      <c r="Y1508" s="228" t="str">
        <f t="shared" si="47"/>
        <v/>
      </c>
    </row>
    <row r="1509" spans="1:25" s="228" customFormat="1" ht="20.399999999999999">
      <c r="A1509" s="257"/>
      <c r="B1509" s="232" t="str">
        <f>IF(LEN(A1509)=0,"",INDEX('Smelter Reference List'!$A:$A,MATCH($A1509,'Smelter Reference List'!$E:$E,0)))</f>
        <v/>
      </c>
      <c r="C1509" s="297" t="str">
        <f>IF(LEN(A1509)=0,"",INDEX('Smelter Reference List'!$C:$C,MATCH($A1509,'Smelter Reference List'!$E:$E,0)))</f>
        <v/>
      </c>
      <c r="D1509" s="161" t="str">
        <f ca="1">IF(ISERROR($S1509),"",OFFSET('Smelter Reference List'!$C$4,$S1509-4,0)&amp;"")</f>
        <v/>
      </c>
      <c r="E1509" s="161" t="str">
        <f ca="1">IF(ISERROR($S1509),"",OFFSET('Smelter Reference List'!$D$4,$S1509-4,0)&amp;"")</f>
        <v/>
      </c>
      <c r="F1509" s="161" t="str">
        <f ca="1">IF(ISERROR($S1509),"",OFFSET('Smelter Reference List'!$E$4,$S1509-4,0))</f>
        <v/>
      </c>
      <c r="G1509" s="161" t="str">
        <f ca="1">IF(C1509=$U$4,"Enter smelter details", IF(ISERROR($S1509),"",OFFSET('Smelter Reference List'!$F$4,$S1509-4,0)))</f>
        <v/>
      </c>
      <c r="H1509" s="247" t="str">
        <f ca="1">IF(ISERROR($S1509),"",OFFSET('Smelter Reference List'!$G$4,$S1509-4,0))</f>
        <v/>
      </c>
      <c r="I1509" s="248" t="str">
        <f ca="1">IF(ISERROR($S1509),"",OFFSET('Smelter Reference List'!$H$4,$S1509-4,0))</f>
        <v/>
      </c>
      <c r="J1509" s="248" t="str">
        <f ca="1">IF(ISERROR($S1509),"",OFFSET('Smelter Reference List'!$I$4,$S1509-4,0))</f>
        <v/>
      </c>
      <c r="K1509" s="245"/>
      <c r="L1509" s="245"/>
      <c r="M1509" s="245"/>
      <c r="N1509" s="245"/>
      <c r="O1509" s="245"/>
      <c r="P1509" s="245"/>
      <c r="Q1509" s="246"/>
      <c r="R1509" s="233"/>
      <c r="S1509" s="234" t="e">
        <f>IF(C1509="",NA(),MATCH($B1509&amp;$C1509,'Smelter Reference List'!$J:$J,0))</f>
        <v>#N/A</v>
      </c>
      <c r="T1509" s="235"/>
      <c r="U1509" s="235">
        <f t="shared" ca="1" si="46"/>
        <v>0</v>
      </c>
      <c r="V1509" s="235"/>
      <c r="W1509" s="235"/>
      <c r="Y1509" s="228" t="str">
        <f t="shared" si="47"/>
        <v/>
      </c>
    </row>
    <row r="1510" spans="1:25" s="228" customFormat="1" ht="20.399999999999999">
      <c r="A1510" s="257"/>
      <c r="B1510" s="232" t="str">
        <f>IF(LEN(A1510)=0,"",INDEX('Smelter Reference List'!$A:$A,MATCH($A1510,'Smelter Reference List'!$E:$E,0)))</f>
        <v/>
      </c>
      <c r="C1510" s="297" t="str">
        <f>IF(LEN(A1510)=0,"",INDEX('Smelter Reference List'!$C:$C,MATCH($A1510,'Smelter Reference List'!$E:$E,0)))</f>
        <v/>
      </c>
      <c r="D1510" s="161" t="str">
        <f ca="1">IF(ISERROR($S1510),"",OFFSET('Smelter Reference List'!$C$4,$S1510-4,0)&amp;"")</f>
        <v/>
      </c>
      <c r="E1510" s="161" t="str">
        <f ca="1">IF(ISERROR($S1510),"",OFFSET('Smelter Reference List'!$D$4,$S1510-4,0)&amp;"")</f>
        <v/>
      </c>
      <c r="F1510" s="161" t="str">
        <f ca="1">IF(ISERROR($S1510),"",OFFSET('Smelter Reference List'!$E$4,$S1510-4,0))</f>
        <v/>
      </c>
      <c r="G1510" s="161" t="str">
        <f ca="1">IF(C1510=$U$4,"Enter smelter details", IF(ISERROR($S1510),"",OFFSET('Smelter Reference List'!$F$4,$S1510-4,0)))</f>
        <v/>
      </c>
      <c r="H1510" s="247" t="str">
        <f ca="1">IF(ISERROR($S1510),"",OFFSET('Smelter Reference List'!$G$4,$S1510-4,0))</f>
        <v/>
      </c>
      <c r="I1510" s="248" t="str">
        <f ca="1">IF(ISERROR($S1510),"",OFFSET('Smelter Reference List'!$H$4,$S1510-4,0))</f>
        <v/>
      </c>
      <c r="J1510" s="248" t="str">
        <f ca="1">IF(ISERROR($S1510),"",OFFSET('Smelter Reference List'!$I$4,$S1510-4,0))</f>
        <v/>
      </c>
      <c r="K1510" s="245"/>
      <c r="L1510" s="245"/>
      <c r="M1510" s="245"/>
      <c r="N1510" s="245"/>
      <c r="O1510" s="245"/>
      <c r="P1510" s="245"/>
      <c r="Q1510" s="246"/>
      <c r="R1510" s="233"/>
      <c r="S1510" s="234" t="e">
        <f>IF(C1510="",NA(),MATCH($B1510&amp;$C1510,'Smelter Reference List'!$J:$J,0))</f>
        <v>#N/A</v>
      </c>
      <c r="T1510" s="235"/>
      <c r="U1510" s="235">
        <f t="shared" ca="1" si="46"/>
        <v>0</v>
      </c>
      <c r="V1510" s="235"/>
      <c r="W1510" s="235"/>
      <c r="Y1510" s="228" t="str">
        <f t="shared" si="47"/>
        <v/>
      </c>
    </row>
    <row r="1511" spans="1:25" s="228" customFormat="1" ht="20.399999999999999">
      <c r="A1511" s="257"/>
      <c r="B1511" s="232" t="str">
        <f>IF(LEN(A1511)=0,"",INDEX('Smelter Reference List'!$A:$A,MATCH($A1511,'Smelter Reference List'!$E:$E,0)))</f>
        <v/>
      </c>
      <c r="C1511" s="297" t="str">
        <f>IF(LEN(A1511)=0,"",INDEX('Smelter Reference List'!$C:$C,MATCH($A1511,'Smelter Reference List'!$E:$E,0)))</f>
        <v/>
      </c>
      <c r="D1511" s="161" t="str">
        <f ca="1">IF(ISERROR($S1511),"",OFFSET('Smelter Reference List'!$C$4,$S1511-4,0)&amp;"")</f>
        <v/>
      </c>
      <c r="E1511" s="161" t="str">
        <f ca="1">IF(ISERROR($S1511),"",OFFSET('Smelter Reference List'!$D$4,$S1511-4,0)&amp;"")</f>
        <v/>
      </c>
      <c r="F1511" s="161" t="str">
        <f ca="1">IF(ISERROR($S1511),"",OFFSET('Smelter Reference List'!$E$4,$S1511-4,0))</f>
        <v/>
      </c>
      <c r="G1511" s="161" t="str">
        <f ca="1">IF(C1511=$U$4,"Enter smelter details", IF(ISERROR($S1511),"",OFFSET('Smelter Reference List'!$F$4,$S1511-4,0)))</f>
        <v/>
      </c>
      <c r="H1511" s="247" t="str">
        <f ca="1">IF(ISERROR($S1511),"",OFFSET('Smelter Reference List'!$G$4,$S1511-4,0))</f>
        <v/>
      </c>
      <c r="I1511" s="248" t="str">
        <f ca="1">IF(ISERROR($S1511),"",OFFSET('Smelter Reference List'!$H$4,$S1511-4,0))</f>
        <v/>
      </c>
      <c r="J1511" s="248" t="str">
        <f ca="1">IF(ISERROR($S1511),"",OFFSET('Smelter Reference List'!$I$4,$S1511-4,0))</f>
        <v/>
      </c>
      <c r="K1511" s="245"/>
      <c r="L1511" s="245"/>
      <c r="M1511" s="245"/>
      <c r="N1511" s="245"/>
      <c r="O1511" s="245"/>
      <c r="P1511" s="245"/>
      <c r="Q1511" s="246"/>
      <c r="R1511" s="233"/>
      <c r="S1511" s="234" t="e">
        <f>IF(C1511="",NA(),MATCH($B1511&amp;$C1511,'Smelter Reference List'!$J:$J,0))</f>
        <v>#N/A</v>
      </c>
      <c r="T1511" s="235"/>
      <c r="U1511" s="235">
        <f t="shared" ca="1" si="46"/>
        <v>0</v>
      </c>
      <c r="V1511" s="235"/>
      <c r="W1511" s="235"/>
      <c r="Y1511" s="228" t="str">
        <f t="shared" si="47"/>
        <v/>
      </c>
    </row>
    <row r="1512" spans="1:25" s="228" customFormat="1" ht="20.399999999999999">
      <c r="A1512" s="257"/>
      <c r="B1512" s="232" t="str">
        <f>IF(LEN(A1512)=0,"",INDEX('Smelter Reference List'!$A:$A,MATCH($A1512,'Smelter Reference List'!$E:$E,0)))</f>
        <v/>
      </c>
      <c r="C1512" s="297" t="str">
        <f>IF(LEN(A1512)=0,"",INDEX('Smelter Reference List'!$C:$C,MATCH($A1512,'Smelter Reference List'!$E:$E,0)))</f>
        <v/>
      </c>
      <c r="D1512" s="161" t="str">
        <f ca="1">IF(ISERROR($S1512),"",OFFSET('Smelter Reference List'!$C$4,$S1512-4,0)&amp;"")</f>
        <v/>
      </c>
      <c r="E1512" s="161" t="str">
        <f ca="1">IF(ISERROR($S1512),"",OFFSET('Smelter Reference List'!$D$4,$S1512-4,0)&amp;"")</f>
        <v/>
      </c>
      <c r="F1512" s="161" t="str">
        <f ca="1">IF(ISERROR($S1512),"",OFFSET('Smelter Reference List'!$E$4,$S1512-4,0))</f>
        <v/>
      </c>
      <c r="G1512" s="161" t="str">
        <f ca="1">IF(C1512=$U$4,"Enter smelter details", IF(ISERROR($S1512),"",OFFSET('Smelter Reference List'!$F$4,$S1512-4,0)))</f>
        <v/>
      </c>
      <c r="H1512" s="247" t="str">
        <f ca="1">IF(ISERROR($S1512),"",OFFSET('Smelter Reference List'!$G$4,$S1512-4,0))</f>
        <v/>
      </c>
      <c r="I1512" s="248" t="str">
        <f ca="1">IF(ISERROR($S1512),"",OFFSET('Smelter Reference List'!$H$4,$S1512-4,0))</f>
        <v/>
      </c>
      <c r="J1512" s="248" t="str">
        <f ca="1">IF(ISERROR($S1512),"",OFFSET('Smelter Reference List'!$I$4,$S1512-4,0))</f>
        <v/>
      </c>
      <c r="K1512" s="245"/>
      <c r="L1512" s="245"/>
      <c r="M1512" s="245"/>
      <c r="N1512" s="245"/>
      <c r="O1512" s="245"/>
      <c r="P1512" s="245"/>
      <c r="Q1512" s="246"/>
      <c r="R1512" s="233"/>
      <c r="S1512" s="234" t="e">
        <f>IF(C1512="",NA(),MATCH($B1512&amp;$C1512,'Smelter Reference List'!$J:$J,0))</f>
        <v>#N/A</v>
      </c>
      <c r="T1512" s="235"/>
      <c r="U1512" s="235">
        <f t="shared" ca="1" si="46"/>
        <v>0</v>
      </c>
      <c r="V1512" s="235"/>
      <c r="W1512" s="235"/>
      <c r="Y1512" s="228" t="str">
        <f t="shared" si="47"/>
        <v/>
      </c>
    </row>
    <row r="1513" spans="1:25" s="228" customFormat="1" ht="20.399999999999999">
      <c r="A1513" s="257"/>
      <c r="B1513" s="232" t="str">
        <f>IF(LEN(A1513)=0,"",INDEX('Smelter Reference List'!$A:$A,MATCH($A1513,'Smelter Reference List'!$E:$E,0)))</f>
        <v/>
      </c>
      <c r="C1513" s="297" t="str">
        <f>IF(LEN(A1513)=0,"",INDEX('Smelter Reference List'!$C:$C,MATCH($A1513,'Smelter Reference List'!$E:$E,0)))</f>
        <v/>
      </c>
      <c r="D1513" s="161" t="str">
        <f ca="1">IF(ISERROR($S1513),"",OFFSET('Smelter Reference List'!$C$4,$S1513-4,0)&amp;"")</f>
        <v/>
      </c>
      <c r="E1513" s="161" t="str">
        <f ca="1">IF(ISERROR($S1513),"",OFFSET('Smelter Reference List'!$D$4,$S1513-4,0)&amp;"")</f>
        <v/>
      </c>
      <c r="F1513" s="161" t="str">
        <f ca="1">IF(ISERROR($S1513),"",OFFSET('Smelter Reference List'!$E$4,$S1513-4,0))</f>
        <v/>
      </c>
      <c r="G1513" s="161" t="str">
        <f ca="1">IF(C1513=$U$4,"Enter smelter details", IF(ISERROR($S1513),"",OFFSET('Smelter Reference List'!$F$4,$S1513-4,0)))</f>
        <v/>
      </c>
      <c r="H1513" s="247" t="str">
        <f ca="1">IF(ISERROR($S1513),"",OFFSET('Smelter Reference List'!$G$4,$S1513-4,0))</f>
        <v/>
      </c>
      <c r="I1513" s="248" t="str">
        <f ca="1">IF(ISERROR($S1513),"",OFFSET('Smelter Reference List'!$H$4,$S1513-4,0))</f>
        <v/>
      </c>
      <c r="J1513" s="248" t="str">
        <f ca="1">IF(ISERROR($S1513),"",OFFSET('Smelter Reference List'!$I$4,$S1513-4,0))</f>
        <v/>
      </c>
      <c r="K1513" s="245"/>
      <c r="L1513" s="245"/>
      <c r="M1513" s="245"/>
      <c r="N1513" s="245"/>
      <c r="O1513" s="245"/>
      <c r="P1513" s="245"/>
      <c r="Q1513" s="246"/>
      <c r="R1513" s="233"/>
      <c r="S1513" s="234" t="e">
        <f>IF(C1513="",NA(),MATCH($B1513&amp;$C1513,'Smelter Reference List'!$J:$J,0))</f>
        <v>#N/A</v>
      </c>
      <c r="T1513" s="235"/>
      <c r="U1513" s="235">
        <f t="shared" ca="1" si="46"/>
        <v>0</v>
      </c>
      <c r="V1513" s="235"/>
      <c r="W1513" s="235"/>
      <c r="Y1513" s="228" t="str">
        <f t="shared" si="47"/>
        <v/>
      </c>
    </row>
    <row r="1514" spans="1:25" s="228" customFormat="1" ht="20.399999999999999">
      <c r="A1514" s="257"/>
      <c r="B1514" s="232" t="str">
        <f>IF(LEN(A1514)=0,"",INDEX('Smelter Reference List'!$A:$A,MATCH($A1514,'Smelter Reference List'!$E:$E,0)))</f>
        <v/>
      </c>
      <c r="C1514" s="297" t="str">
        <f>IF(LEN(A1514)=0,"",INDEX('Smelter Reference List'!$C:$C,MATCH($A1514,'Smelter Reference List'!$E:$E,0)))</f>
        <v/>
      </c>
      <c r="D1514" s="161" t="str">
        <f ca="1">IF(ISERROR($S1514),"",OFFSET('Smelter Reference List'!$C$4,$S1514-4,0)&amp;"")</f>
        <v/>
      </c>
      <c r="E1514" s="161" t="str">
        <f ca="1">IF(ISERROR($S1514),"",OFFSET('Smelter Reference List'!$D$4,$S1514-4,0)&amp;"")</f>
        <v/>
      </c>
      <c r="F1514" s="161" t="str">
        <f ca="1">IF(ISERROR($S1514),"",OFFSET('Smelter Reference List'!$E$4,$S1514-4,0))</f>
        <v/>
      </c>
      <c r="G1514" s="161" t="str">
        <f ca="1">IF(C1514=$U$4,"Enter smelter details", IF(ISERROR($S1514),"",OFFSET('Smelter Reference List'!$F$4,$S1514-4,0)))</f>
        <v/>
      </c>
      <c r="H1514" s="247" t="str">
        <f ca="1">IF(ISERROR($S1514),"",OFFSET('Smelter Reference List'!$G$4,$S1514-4,0))</f>
        <v/>
      </c>
      <c r="I1514" s="248" t="str">
        <f ca="1">IF(ISERROR($S1514),"",OFFSET('Smelter Reference List'!$H$4,$S1514-4,0))</f>
        <v/>
      </c>
      <c r="J1514" s="248" t="str">
        <f ca="1">IF(ISERROR($S1514),"",OFFSET('Smelter Reference List'!$I$4,$S1514-4,0))</f>
        <v/>
      </c>
      <c r="K1514" s="245"/>
      <c r="L1514" s="245"/>
      <c r="M1514" s="245"/>
      <c r="N1514" s="245"/>
      <c r="O1514" s="245"/>
      <c r="P1514" s="245"/>
      <c r="Q1514" s="246"/>
      <c r="R1514" s="233"/>
      <c r="S1514" s="234" t="e">
        <f>IF(C1514="",NA(),MATCH($B1514&amp;$C1514,'Smelter Reference List'!$J:$J,0))</f>
        <v>#N/A</v>
      </c>
      <c r="T1514" s="235"/>
      <c r="U1514" s="235">
        <f t="shared" ca="1" si="46"/>
        <v>0</v>
      </c>
      <c r="V1514" s="235"/>
      <c r="W1514" s="235"/>
      <c r="Y1514" s="228" t="str">
        <f t="shared" si="47"/>
        <v/>
      </c>
    </row>
    <row r="1515" spans="1:25" s="228" customFormat="1" ht="20.399999999999999">
      <c r="A1515" s="257"/>
      <c r="B1515" s="232" t="str">
        <f>IF(LEN(A1515)=0,"",INDEX('Smelter Reference List'!$A:$A,MATCH($A1515,'Smelter Reference List'!$E:$E,0)))</f>
        <v/>
      </c>
      <c r="C1515" s="297" t="str">
        <f>IF(LEN(A1515)=0,"",INDEX('Smelter Reference List'!$C:$C,MATCH($A1515,'Smelter Reference List'!$E:$E,0)))</f>
        <v/>
      </c>
      <c r="D1515" s="161" t="str">
        <f ca="1">IF(ISERROR($S1515),"",OFFSET('Smelter Reference List'!$C$4,$S1515-4,0)&amp;"")</f>
        <v/>
      </c>
      <c r="E1515" s="161" t="str">
        <f ca="1">IF(ISERROR($S1515),"",OFFSET('Smelter Reference List'!$D$4,$S1515-4,0)&amp;"")</f>
        <v/>
      </c>
      <c r="F1515" s="161" t="str">
        <f ca="1">IF(ISERROR($S1515),"",OFFSET('Smelter Reference List'!$E$4,$S1515-4,0))</f>
        <v/>
      </c>
      <c r="G1515" s="161" t="str">
        <f ca="1">IF(C1515=$U$4,"Enter smelter details", IF(ISERROR($S1515),"",OFFSET('Smelter Reference List'!$F$4,$S1515-4,0)))</f>
        <v/>
      </c>
      <c r="H1515" s="247" t="str">
        <f ca="1">IF(ISERROR($S1515),"",OFFSET('Smelter Reference List'!$G$4,$S1515-4,0))</f>
        <v/>
      </c>
      <c r="I1515" s="248" t="str">
        <f ca="1">IF(ISERROR($S1515),"",OFFSET('Smelter Reference List'!$H$4,$S1515-4,0))</f>
        <v/>
      </c>
      <c r="J1515" s="248" t="str">
        <f ca="1">IF(ISERROR($S1515),"",OFFSET('Smelter Reference List'!$I$4,$S1515-4,0))</f>
        <v/>
      </c>
      <c r="K1515" s="245"/>
      <c r="L1515" s="245"/>
      <c r="M1515" s="245"/>
      <c r="N1515" s="245"/>
      <c r="O1515" s="245"/>
      <c r="P1515" s="245"/>
      <c r="Q1515" s="246"/>
      <c r="R1515" s="233"/>
      <c r="S1515" s="234" t="e">
        <f>IF(C1515="",NA(),MATCH($B1515&amp;$C1515,'Smelter Reference List'!$J:$J,0))</f>
        <v>#N/A</v>
      </c>
      <c r="T1515" s="235"/>
      <c r="U1515" s="235">
        <f t="shared" ca="1" si="46"/>
        <v>0</v>
      </c>
      <c r="V1515" s="235"/>
      <c r="W1515" s="235"/>
      <c r="Y1515" s="228" t="str">
        <f t="shared" si="47"/>
        <v/>
      </c>
    </row>
    <row r="1516" spans="1:25" s="228" customFormat="1" ht="20.399999999999999">
      <c r="A1516" s="257"/>
      <c r="B1516" s="232" t="str">
        <f>IF(LEN(A1516)=0,"",INDEX('Smelter Reference List'!$A:$A,MATCH($A1516,'Smelter Reference List'!$E:$E,0)))</f>
        <v/>
      </c>
      <c r="C1516" s="297" t="str">
        <f>IF(LEN(A1516)=0,"",INDEX('Smelter Reference List'!$C:$C,MATCH($A1516,'Smelter Reference List'!$E:$E,0)))</f>
        <v/>
      </c>
      <c r="D1516" s="161" t="str">
        <f ca="1">IF(ISERROR($S1516),"",OFFSET('Smelter Reference List'!$C$4,$S1516-4,0)&amp;"")</f>
        <v/>
      </c>
      <c r="E1516" s="161" t="str">
        <f ca="1">IF(ISERROR($S1516),"",OFFSET('Smelter Reference List'!$D$4,$S1516-4,0)&amp;"")</f>
        <v/>
      </c>
      <c r="F1516" s="161" t="str">
        <f ca="1">IF(ISERROR($S1516),"",OFFSET('Smelter Reference List'!$E$4,$S1516-4,0))</f>
        <v/>
      </c>
      <c r="G1516" s="161" t="str">
        <f ca="1">IF(C1516=$U$4,"Enter smelter details", IF(ISERROR($S1516),"",OFFSET('Smelter Reference List'!$F$4,$S1516-4,0)))</f>
        <v/>
      </c>
      <c r="H1516" s="247" t="str">
        <f ca="1">IF(ISERROR($S1516),"",OFFSET('Smelter Reference List'!$G$4,$S1516-4,0))</f>
        <v/>
      </c>
      <c r="I1516" s="248" t="str">
        <f ca="1">IF(ISERROR($S1516),"",OFFSET('Smelter Reference List'!$H$4,$S1516-4,0))</f>
        <v/>
      </c>
      <c r="J1516" s="248" t="str">
        <f ca="1">IF(ISERROR($S1516),"",OFFSET('Smelter Reference List'!$I$4,$S1516-4,0))</f>
        <v/>
      </c>
      <c r="K1516" s="245"/>
      <c r="L1516" s="245"/>
      <c r="M1516" s="245"/>
      <c r="N1516" s="245"/>
      <c r="O1516" s="245"/>
      <c r="P1516" s="245"/>
      <c r="Q1516" s="246"/>
      <c r="R1516" s="233"/>
      <c r="S1516" s="234" t="e">
        <f>IF(C1516="",NA(),MATCH($B1516&amp;$C1516,'Smelter Reference List'!$J:$J,0))</f>
        <v>#N/A</v>
      </c>
      <c r="T1516" s="235"/>
      <c r="U1516" s="235">
        <f t="shared" ca="1" si="46"/>
        <v>0</v>
      </c>
      <c r="V1516" s="235"/>
      <c r="W1516" s="235"/>
      <c r="Y1516" s="228" t="str">
        <f t="shared" si="47"/>
        <v/>
      </c>
    </row>
    <row r="1517" spans="1:25" s="228" customFormat="1" ht="20.399999999999999">
      <c r="A1517" s="257"/>
      <c r="B1517" s="232" t="str">
        <f>IF(LEN(A1517)=0,"",INDEX('Smelter Reference List'!$A:$A,MATCH($A1517,'Smelter Reference List'!$E:$E,0)))</f>
        <v/>
      </c>
      <c r="C1517" s="297" t="str">
        <f>IF(LEN(A1517)=0,"",INDEX('Smelter Reference List'!$C:$C,MATCH($A1517,'Smelter Reference List'!$E:$E,0)))</f>
        <v/>
      </c>
      <c r="D1517" s="161" t="str">
        <f ca="1">IF(ISERROR($S1517),"",OFFSET('Smelter Reference List'!$C$4,$S1517-4,0)&amp;"")</f>
        <v/>
      </c>
      <c r="E1517" s="161" t="str">
        <f ca="1">IF(ISERROR($S1517),"",OFFSET('Smelter Reference List'!$D$4,$S1517-4,0)&amp;"")</f>
        <v/>
      </c>
      <c r="F1517" s="161" t="str">
        <f ca="1">IF(ISERROR($S1517),"",OFFSET('Smelter Reference List'!$E$4,$S1517-4,0))</f>
        <v/>
      </c>
      <c r="G1517" s="161" t="str">
        <f ca="1">IF(C1517=$U$4,"Enter smelter details", IF(ISERROR($S1517),"",OFFSET('Smelter Reference List'!$F$4,$S1517-4,0)))</f>
        <v/>
      </c>
      <c r="H1517" s="247" t="str">
        <f ca="1">IF(ISERROR($S1517),"",OFFSET('Smelter Reference List'!$G$4,$S1517-4,0))</f>
        <v/>
      </c>
      <c r="I1517" s="248" t="str">
        <f ca="1">IF(ISERROR($S1517),"",OFFSET('Smelter Reference List'!$H$4,$S1517-4,0))</f>
        <v/>
      </c>
      <c r="J1517" s="248" t="str">
        <f ca="1">IF(ISERROR($S1517),"",OFFSET('Smelter Reference List'!$I$4,$S1517-4,0))</f>
        <v/>
      </c>
      <c r="K1517" s="245"/>
      <c r="L1517" s="245"/>
      <c r="M1517" s="245"/>
      <c r="N1517" s="245"/>
      <c r="O1517" s="245"/>
      <c r="P1517" s="245"/>
      <c r="Q1517" s="246"/>
      <c r="R1517" s="233"/>
      <c r="S1517" s="234" t="e">
        <f>IF(C1517="",NA(),MATCH($B1517&amp;$C1517,'Smelter Reference List'!$J:$J,0))</f>
        <v>#N/A</v>
      </c>
      <c r="T1517" s="235"/>
      <c r="U1517" s="235">
        <f t="shared" ca="1" si="46"/>
        <v>0</v>
      </c>
      <c r="V1517" s="235"/>
      <c r="W1517" s="235"/>
      <c r="Y1517" s="228" t="str">
        <f t="shared" si="47"/>
        <v/>
      </c>
    </row>
    <row r="1518" spans="1:25" s="228" customFormat="1" ht="20.399999999999999">
      <c r="A1518" s="257"/>
      <c r="B1518" s="232" t="str">
        <f>IF(LEN(A1518)=0,"",INDEX('Smelter Reference List'!$A:$A,MATCH($A1518,'Smelter Reference List'!$E:$E,0)))</f>
        <v/>
      </c>
      <c r="C1518" s="297" t="str">
        <f>IF(LEN(A1518)=0,"",INDEX('Smelter Reference List'!$C:$C,MATCH($A1518,'Smelter Reference List'!$E:$E,0)))</f>
        <v/>
      </c>
      <c r="D1518" s="161" t="str">
        <f ca="1">IF(ISERROR($S1518),"",OFFSET('Smelter Reference List'!$C$4,$S1518-4,0)&amp;"")</f>
        <v/>
      </c>
      <c r="E1518" s="161" t="str">
        <f ca="1">IF(ISERROR($S1518),"",OFFSET('Smelter Reference List'!$D$4,$S1518-4,0)&amp;"")</f>
        <v/>
      </c>
      <c r="F1518" s="161" t="str">
        <f ca="1">IF(ISERROR($S1518),"",OFFSET('Smelter Reference List'!$E$4,$S1518-4,0))</f>
        <v/>
      </c>
      <c r="G1518" s="161" t="str">
        <f ca="1">IF(C1518=$U$4,"Enter smelter details", IF(ISERROR($S1518),"",OFFSET('Smelter Reference List'!$F$4,$S1518-4,0)))</f>
        <v/>
      </c>
      <c r="H1518" s="247" t="str">
        <f ca="1">IF(ISERROR($S1518),"",OFFSET('Smelter Reference List'!$G$4,$S1518-4,0))</f>
        <v/>
      </c>
      <c r="I1518" s="248" t="str">
        <f ca="1">IF(ISERROR($S1518),"",OFFSET('Smelter Reference List'!$H$4,$S1518-4,0))</f>
        <v/>
      </c>
      <c r="J1518" s="248" t="str">
        <f ca="1">IF(ISERROR($S1518),"",OFFSET('Smelter Reference List'!$I$4,$S1518-4,0))</f>
        <v/>
      </c>
      <c r="K1518" s="245"/>
      <c r="L1518" s="245"/>
      <c r="M1518" s="245"/>
      <c r="N1518" s="245"/>
      <c r="O1518" s="245"/>
      <c r="P1518" s="245"/>
      <c r="Q1518" s="246"/>
      <c r="R1518" s="233"/>
      <c r="S1518" s="234" t="e">
        <f>IF(C1518="",NA(),MATCH($B1518&amp;$C1518,'Smelter Reference List'!$J:$J,0))</f>
        <v>#N/A</v>
      </c>
      <c r="T1518" s="235"/>
      <c r="U1518" s="235">
        <f t="shared" ca="1" si="46"/>
        <v>0</v>
      </c>
      <c r="V1518" s="235"/>
      <c r="W1518" s="235"/>
      <c r="Y1518" s="228" t="str">
        <f t="shared" si="47"/>
        <v/>
      </c>
    </row>
    <row r="1519" spans="1:25" s="228" customFormat="1" ht="20.399999999999999">
      <c r="A1519" s="257"/>
      <c r="B1519" s="232" t="str">
        <f>IF(LEN(A1519)=0,"",INDEX('Smelter Reference List'!$A:$A,MATCH($A1519,'Smelter Reference List'!$E:$E,0)))</f>
        <v/>
      </c>
      <c r="C1519" s="297" t="str">
        <f>IF(LEN(A1519)=0,"",INDEX('Smelter Reference List'!$C:$C,MATCH($A1519,'Smelter Reference List'!$E:$E,0)))</f>
        <v/>
      </c>
      <c r="D1519" s="161" t="str">
        <f ca="1">IF(ISERROR($S1519),"",OFFSET('Smelter Reference List'!$C$4,$S1519-4,0)&amp;"")</f>
        <v/>
      </c>
      <c r="E1519" s="161" t="str">
        <f ca="1">IF(ISERROR($S1519),"",OFFSET('Smelter Reference List'!$D$4,$S1519-4,0)&amp;"")</f>
        <v/>
      </c>
      <c r="F1519" s="161" t="str">
        <f ca="1">IF(ISERROR($S1519),"",OFFSET('Smelter Reference List'!$E$4,$S1519-4,0))</f>
        <v/>
      </c>
      <c r="G1519" s="161" t="str">
        <f ca="1">IF(C1519=$U$4,"Enter smelter details", IF(ISERROR($S1519),"",OFFSET('Smelter Reference List'!$F$4,$S1519-4,0)))</f>
        <v/>
      </c>
      <c r="H1519" s="247" t="str">
        <f ca="1">IF(ISERROR($S1519),"",OFFSET('Smelter Reference List'!$G$4,$S1519-4,0))</f>
        <v/>
      </c>
      <c r="I1519" s="248" t="str">
        <f ca="1">IF(ISERROR($S1519),"",OFFSET('Smelter Reference List'!$H$4,$S1519-4,0))</f>
        <v/>
      </c>
      <c r="J1519" s="248" t="str">
        <f ca="1">IF(ISERROR($S1519),"",OFFSET('Smelter Reference List'!$I$4,$S1519-4,0))</f>
        <v/>
      </c>
      <c r="K1519" s="245"/>
      <c r="L1519" s="245"/>
      <c r="M1519" s="245"/>
      <c r="N1519" s="245"/>
      <c r="O1519" s="245"/>
      <c r="P1519" s="245"/>
      <c r="Q1519" s="246"/>
      <c r="R1519" s="233"/>
      <c r="S1519" s="234" t="e">
        <f>IF(C1519="",NA(),MATCH($B1519&amp;$C1519,'Smelter Reference List'!$J:$J,0))</f>
        <v>#N/A</v>
      </c>
      <c r="T1519" s="235"/>
      <c r="U1519" s="235">
        <f t="shared" ca="1" si="46"/>
        <v>0</v>
      </c>
      <c r="V1519" s="235"/>
      <c r="W1519" s="235"/>
      <c r="Y1519" s="228" t="str">
        <f t="shared" si="47"/>
        <v/>
      </c>
    </row>
    <row r="1520" spans="1:25" s="228" customFormat="1" ht="20.399999999999999">
      <c r="A1520" s="257"/>
      <c r="B1520" s="232" t="str">
        <f>IF(LEN(A1520)=0,"",INDEX('Smelter Reference List'!$A:$A,MATCH($A1520,'Smelter Reference List'!$E:$E,0)))</f>
        <v/>
      </c>
      <c r="C1520" s="297" t="str">
        <f>IF(LEN(A1520)=0,"",INDEX('Smelter Reference List'!$C:$C,MATCH($A1520,'Smelter Reference List'!$E:$E,0)))</f>
        <v/>
      </c>
      <c r="D1520" s="161" t="str">
        <f ca="1">IF(ISERROR($S1520),"",OFFSET('Smelter Reference List'!$C$4,$S1520-4,0)&amp;"")</f>
        <v/>
      </c>
      <c r="E1520" s="161" t="str">
        <f ca="1">IF(ISERROR($S1520),"",OFFSET('Smelter Reference List'!$D$4,$S1520-4,0)&amp;"")</f>
        <v/>
      </c>
      <c r="F1520" s="161" t="str">
        <f ca="1">IF(ISERROR($S1520),"",OFFSET('Smelter Reference List'!$E$4,$S1520-4,0))</f>
        <v/>
      </c>
      <c r="G1520" s="161" t="str">
        <f ca="1">IF(C1520=$U$4,"Enter smelter details", IF(ISERROR($S1520),"",OFFSET('Smelter Reference List'!$F$4,$S1520-4,0)))</f>
        <v/>
      </c>
      <c r="H1520" s="247" t="str">
        <f ca="1">IF(ISERROR($S1520),"",OFFSET('Smelter Reference List'!$G$4,$S1520-4,0))</f>
        <v/>
      </c>
      <c r="I1520" s="248" t="str">
        <f ca="1">IF(ISERROR($S1520),"",OFFSET('Smelter Reference List'!$H$4,$S1520-4,0))</f>
        <v/>
      </c>
      <c r="J1520" s="248" t="str">
        <f ca="1">IF(ISERROR($S1520),"",OFFSET('Smelter Reference List'!$I$4,$S1520-4,0))</f>
        <v/>
      </c>
      <c r="K1520" s="245"/>
      <c r="L1520" s="245"/>
      <c r="M1520" s="245"/>
      <c r="N1520" s="245"/>
      <c r="O1520" s="245"/>
      <c r="P1520" s="245"/>
      <c r="Q1520" s="246"/>
      <c r="R1520" s="233"/>
      <c r="S1520" s="234" t="e">
        <f>IF(C1520="",NA(),MATCH($B1520&amp;$C1520,'Smelter Reference List'!$J:$J,0))</f>
        <v>#N/A</v>
      </c>
      <c r="T1520" s="235"/>
      <c r="U1520" s="235">
        <f t="shared" ca="1" si="46"/>
        <v>0</v>
      </c>
      <c r="V1520" s="235"/>
      <c r="W1520" s="235"/>
      <c r="Y1520" s="228" t="str">
        <f t="shared" si="47"/>
        <v/>
      </c>
    </row>
    <row r="1521" spans="1:25" s="228" customFormat="1" ht="20.399999999999999">
      <c r="A1521" s="257"/>
      <c r="B1521" s="232" t="str">
        <f>IF(LEN(A1521)=0,"",INDEX('Smelter Reference List'!$A:$A,MATCH($A1521,'Smelter Reference List'!$E:$E,0)))</f>
        <v/>
      </c>
      <c r="C1521" s="297" t="str">
        <f>IF(LEN(A1521)=0,"",INDEX('Smelter Reference List'!$C:$C,MATCH($A1521,'Smelter Reference List'!$E:$E,0)))</f>
        <v/>
      </c>
      <c r="D1521" s="161" t="str">
        <f ca="1">IF(ISERROR($S1521),"",OFFSET('Smelter Reference List'!$C$4,$S1521-4,0)&amp;"")</f>
        <v/>
      </c>
      <c r="E1521" s="161" t="str">
        <f ca="1">IF(ISERROR($S1521),"",OFFSET('Smelter Reference List'!$D$4,$S1521-4,0)&amp;"")</f>
        <v/>
      </c>
      <c r="F1521" s="161" t="str">
        <f ca="1">IF(ISERROR($S1521),"",OFFSET('Smelter Reference List'!$E$4,$S1521-4,0))</f>
        <v/>
      </c>
      <c r="G1521" s="161" t="str">
        <f ca="1">IF(C1521=$U$4,"Enter smelter details", IF(ISERROR($S1521),"",OFFSET('Smelter Reference List'!$F$4,$S1521-4,0)))</f>
        <v/>
      </c>
      <c r="H1521" s="247" t="str">
        <f ca="1">IF(ISERROR($S1521),"",OFFSET('Smelter Reference List'!$G$4,$S1521-4,0))</f>
        <v/>
      </c>
      <c r="I1521" s="248" t="str">
        <f ca="1">IF(ISERROR($S1521),"",OFFSET('Smelter Reference List'!$H$4,$S1521-4,0))</f>
        <v/>
      </c>
      <c r="J1521" s="248" t="str">
        <f ca="1">IF(ISERROR($S1521),"",OFFSET('Smelter Reference List'!$I$4,$S1521-4,0))</f>
        <v/>
      </c>
      <c r="K1521" s="245"/>
      <c r="L1521" s="245"/>
      <c r="M1521" s="245"/>
      <c r="N1521" s="245"/>
      <c r="O1521" s="245"/>
      <c r="P1521" s="245"/>
      <c r="Q1521" s="246"/>
      <c r="R1521" s="233"/>
      <c r="S1521" s="234" t="e">
        <f>IF(C1521="",NA(),MATCH($B1521&amp;$C1521,'Smelter Reference List'!$J:$J,0))</f>
        <v>#N/A</v>
      </c>
      <c r="T1521" s="235"/>
      <c r="U1521" s="235">
        <f t="shared" ca="1" si="46"/>
        <v>0</v>
      </c>
      <c r="V1521" s="235"/>
      <c r="W1521" s="235"/>
      <c r="Y1521" s="228" t="str">
        <f t="shared" si="47"/>
        <v/>
      </c>
    </row>
    <row r="1522" spans="1:25" s="228" customFormat="1" ht="20.399999999999999">
      <c r="A1522" s="257"/>
      <c r="B1522" s="232" t="str">
        <f>IF(LEN(A1522)=0,"",INDEX('Smelter Reference List'!$A:$A,MATCH($A1522,'Smelter Reference List'!$E:$E,0)))</f>
        <v/>
      </c>
      <c r="C1522" s="297" t="str">
        <f>IF(LEN(A1522)=0,"",INDEX('Smelter Reference List'!$C:$C,MATCH($A1522,'Smelter Reference List'!$E:$E,0)))</f>
        <v/>
      </c>
      <c r="D1522" s="161" t="str">
        <f ca="1">IF(ISERROR($S1522),"",OFFSET('Smelter Reference List'!$C$4,$S1522-4,0)&amp;"")</f>
        <v/>
      </c>
      <c r="E1522" s="161" t="str">
        <f ca="1">IF(ISERROR($S1522),"",OFFSET('Smelter Reference List'!$D$4,$S1522-4,0)&amp;"")</f>
        <v/>
      </c>
      <c r="F1522" s="161" t="str">
        <f ca="1">IF(ISERROR($S1522),"",OFFSET('Smelter Reference List'!$E$4,$S1522-4,0))</f>
        <v/>
      </c>
      <c r="G1522" s="161" t="str">
        <f ca="1">IF(C1522=$U$4,"Enter smelter details", IF(ISERROR($S1522),"",OFFSET('Smelter Reference List'!$F$4,$S1522-4,0)))</f>
        <v/>
      </c>
      <c r="H1522" s="247" t="str">
        <f ca="1">IF(ISERROR($S1522),"",OFFSET('Smelter Reference List'!$G$4,$S1522-4,0))</f>
        <v/>
      </c>
      <c r="I1522" s="248" t="str">
        <f ca="1">IF(ISERROR($S1522),"",OFFSET('Smelter Reference List'!$H$4,$S1522-4,0))</f>
        <v/>
      </c>
      <c r="J1522" s="248" t="str">
        <f ca="1">IF(ISERROR($S1522),"",OFFSET('Smelter Reference List'!$I$4,$S1522-4,0))</f>
        <v/>
      </c>
      <c r="K1522" s="245"/>
      <c r="L1522" s="245"/>
      <c r="M1522" s="245"/>
      <c r="N1522" s="245"/>
      <c r="O1522" s="245"/>
      <c r="P1522" s="245"/>
      <c r="Q1522" s="246"/>
      <c r="R1522" s="233"/>
      <c r="S1522" s="234" t="e">
        <f>IF(C1522="",NA(),MATCH($B1522&amp;$C1522,'Smelter Reference List'!$J:$J,0))</f>
        <v>#N/A</v>
      </c>
      <c r="T1522" s="235"/>
      <c r="U1522" s="235">
        <f t="shared" ca="1" si="46"/>
        <v>0</v>
      </c>
      <c r="V1522" s="235"/>
      <c r="W1522" s="235"/>
      <c r="Y1522" s="228" t="str">
        <f t="shared" si="47"/>
        <v/>
      </c>
    </row>
    <row r="1523" spans="1:25" s="228" customFormat="1" ht="20.399999999999999">
      <c r="A1523" s="257"/>
      <c r="B1523" s="232" t="str">
        <f>IF(LEN(A1523)=0,"",INDEX('Smelter Reference List'!$A:$A,MATCH($A1523,'Smelter Reference List'!$E:$E,0)))</f>
        <v/>
      </c>
      <c r="C1523" s="297" t="str">
        <f>IF(LEN(A1523)=0,"",INDEX('Smelter Reference List'!$C:$C,MATCH($A1523,'Smelter Reference List'!$E:$E,0)))</f>
        <v/>
      </c>
      <c r="D1523" s="161" t="str">
        <f ca="1">IF(ISERROR($S1523),"",OFFSET('Smelter Reference List'!$C$4,$S1523-4,0)&amp;"")</f>
        <v/>
      </c>
      <c r="E1523" s="161" t="str">
        <f ca="1">IF(ISERROR($S1523),"",OFFSET('Smelter Reference List'!$D$4,$S1523-4,0)&amp;"")</f>
        <v/>
      </c>
      <c r="F1523" s="161" t="str">
        <f ca="1">IF(ISERROR($S1523),"",OFFSET('Smelter Reference List'!$E$4,$S1523-4,0))</f>
        <v/>
      </c>
      <c r="G1523" s="161" t="str">
        <f ca="1">IF(C1523=$U$4,"Enter smelter details", IF(ISERROR($S1523),"",OFFSET('Smelter Reference List'!$F$4,$S1523-4,0)))</f>
        <v/>
      </c>
      <c r="H1523" s="247" t="str">
        <f ca="1">IF(ISERROR($S1523),"",OFFSET('Smelter Reference List'!$G$4,$S1523-4,0))</f>
        <v/>
      </c>
      <c r="I1523" s="248" t="str">
        <f ca="1">IF(ISERROR($S1523),"",OFFSET('Smelter Reference List'!$H$4,$S1523-4,0))</f>
        <v/>
      </c>
      <c r="J1523" s="248" t="str">
        <f ca="1">IF(ISERROR($S1523),"",OFFSET('Smelter Reference List'!$I$4,$S1523-4,0))</f>
        <v/>
      </c>
      <c r="K1523" s="245"/>
      <c r="L1523" s="245"/>
      <c r="M1523" s="245"/>
      <c r="N1523" s="245"/>
      <c r="O1523" s="245"/>
      <c r="P1523" s="245"/>
      <c r="Q1523" s="246"/>
      <c r="R1523" s="233"/>
      <c r="S1523" s="234" t="e">
        <f>IF(C1523="",NA(),MATCH($B1523&amp;$C1523,'Smelter Reference List'!$J:$J,0))</f>
        <v>#N/A</v>
      </c>
      <c r="T1523" s="235"/>
      <c r="U1523" s="235">
        <f t="shared" ca="1" si="46"/>
        <v>0</v>
      </c>
      <c r="V1523" s="235"/>
      <c r="W1523" s="235"/>
      <c r="Y1523" s="228" t="str">
        <f t="shared" si="47"/>
        <v/>
      </c>
    </row>
    <row r="1524" spans="1:25" s="228" customFormat="1" ht="20.399999999999999">
      <c r="A1524" s="257"/>
      <c r="B1524" s="232" t="str">
        <f>IF(LEN(A1524)=0,"",INDEX('Smelter Reference List'!$A:$A,MATCH($A1524,'Smelter Reference List'!$E:$E,0)))</f>
        <v/>
      </c>
      <c r="C1524" s="297" t="str">
        <f>IF(LEN(A1524)=0,"",INDEX('Smelter Reference List'!$C:$C,MATCH($A1524,'Smelter Reference List'!$E:$E,0)))</f>
        <v/>
      </c>
      <c r="D1524" s="161" t="str">
        <f ca="1">IF(ISERROR($S1524),"",OFFSET('Smelter Reference List'!$C$4,$S1524-4,0)&amp;"")</f>
        <v/>
      </c>
      <c r="E1524" s="161" t="str">
        <f ca="1">IF(ISERROR($S1524),"",OFFSET('Smelter Reference List'!$D$4,$S1524-4,0)&amp;"")</f>
        <v/>
      </c>
      <c r="F1524" s="161" t="str">
        <f ca="1">IF(ISERROR($S1524),"",OFFSET('Smelter Reference List'!$E$4,$S1524-4,0))</f>
        <v/>
      </c>
      <c r="G1524" s="161" t="str">
        <f ca="1">IF(C1524=$U$4,"Enter smelter details", IF(ISERROR($S1524),"",OFFSET('Smelter Reference List'!$F$4,$S1524-4,0)))</f>
        <v/>
      </c>
      <c r="H1524" s="247" t="str">
        <f ca="1">IF(ISERROR($S1524),"",OFFSET('Smelter Reference List'!$G$4,$S1524-4,0))</f>
        <v/>
      </c>
      <c r="I1524" s="248" t="str">
        <f ca="1">IF(ISERROR($S1524),"",OFFSET('Smelter Reference List'!$H$4,$S1524-4,0))</f>
        <v/>
      </c>
      <c r="J1524" s="248" t="str">
        <f ca="1">IF(ISERROR($S1524),"",OFFSET('Smelter Reference List'!$I$4,$S1524-4,0))</f>
        <v/>
      </c>
      <c r="K1524" s="245"/>
      <c r="L1524" s="245"/>
      <c r="M1524" s="245"/>
      <c r="N1524" s="245"/>
      <c r="O1524" s="245"/>
      <c r="P1524" s="245"/>
      <c r="Q1524" s="246"/>
      <c r="R1524" s="233"/>
      <c r="S1524" s="234" t="e">
        <f>IF(C1524="",NA(),MATCH($B1524&amp;$C1524,'Smelter Reference List'!$J:$J,0))</f>
        <v>#N/A</v>
      </c>
      <c r="T1524" s="235"/>
      <c r="U1524" s="235">
        <f t="shared" ca="1" si="46"/>
        <v>0</v>
      </c>
      <c r="V1524" s="235"/>
      <c r="W1524" s="235"/>
      <c r="Y1524" s="228" t="str">
        <f t="shared" si="47"/>
        <v/>
      </c>
    </row>
    <row r="1525" spans="1:25" s="228" customFormat="1" ht="20.399999999999999">
      <c r="A1525" s="257"/>
      <c r="B1525" s="232" t="str">
        <f>IF(LEN(A1525)=0,"",INDEX('Smelter Reference List'!$A:$A,MATCH($A1525,'Smelter Reference List'!$E:$E,0)))</f>
        <v/>
      </c>
      <c r="C1525" s="297" t="str">
        <f>IF(LEN(A1525)=0,"",INDEX('Smelter Reference List'!$C:$C,MATCH($A1525,'Smelter Reference List'!$E:$E,0)))</f>
        <v/>
      </c>
      <c r="D1525" s="161" t="str">
        <f ca="1">IF(ISERROR($S1525),"",OFFSET('Smelter Reference List'!$C$4,$S1525-4,0)&amp;"")</f>
        <v/>
      </c>
      <c r="E1525" s="161" t="str">
        <f ca="1">IF(ISERROR($S1525),"",OFFSET('Smelter Reference List'!$D$4,$S1525-4,0)&amp;"")</f>
        <v/>
      </c>
      <c r="F1525" s="161" t="str">
        <f ca="1">IF(ISERROR($S1525),"",OFFSET('Smelter Reference List'!$E$4,$S1525-4,0))</f>
        <v/>
      </c>
      <c r="G1525" s="161" t="str">
        <f ca="1">IF(C1525=$U$4,"Enter smelter details", IF(ISERROR($S1525),"",OFFSET('Smelter Reference List'!$F$4,$S1525-4,0)))</f>
        <v/>
      </c>
      <c r="H1525" s="247" t="str">
        <f ca="1">IF(ISERROR($S1525),"",OFFSET('Smelter Reference List'!$G$4,$S1525-4,0))</f>
        <v/>
      </c>
      <c r="I1525" s="248" t="str">
        <f ca="1">IF(ISERROR($S1525),"",OFFSET('Smelter Reference List'!$H$4,$S1525-4,0))</f>
        <v/>
      </c>
      <c r="J1525" s="248" t="str">
        <f ca="1">IF(ISERROR($S1525),"",OFFSET('Smelter Reference List'!$I$4,$S1525-4,0))</f>
        <v/>
      </c>
      <c r="K1525" s="245"/>
      <c r="L1525" s="245"/>
      <c r="M1525" s="245"/>
      <c r="N1525" s="245"/>
      <c r="O1525" s="245"/>
      <c r="P1525" s="245"/>
      <c r="Q1525" s="246"/>
      <c r="R1525" s="233"/>
      <c r="S1525" s="234" t="e">
        <f>IF(C1525="",NA(),MATCH($B1525&amp;$C1525,'Smelter Reference List'!$J:$J,0))</f>
        <v>#N/A</v>
      </c>
      <c r="T1525" s="235"/>
      <c r="U1525" s="235">
        <f t="shared" ca="1" si="46"/>
        <v>0</v>
      </c>
      <c r="V1525" s="235"/>
      <c r="W1525" s="235"/>
      <c r="Y1525" s="228" t="str">
        <f t="shared" si="47"/>
        <v/>
      </c>
    </row>
    <row r="1526" spans="1:25" s="228" customFormat="1" ht="20.399999999999999">
      <c r="A1526" s="257"/>
      <c r="B1526" s="232" t="str">
        <f>IF(LEN(A1526)=0,"",INDEX('Smelter Reference List'!$A:$A,MATCH($A1526,'Smelter Reference List'!$E:$E,0)))</f>
        <v/>
      </c>
      <c r="C1526" s="297" t="str">
        <f>IF(LEN(A1526)=0,"",INDEX('Smelter Reference List'!$C:$C,MATCH($A1526,'Smelter Reference List'!$E:$E,0)))</f>
        <v/>
      </c>
      <c r="D1526" s="161" t="str">
        <f ca="1">IF(ISERROR($S1526),"",OFFSET('Smelter Reference List'!$C$4,$S1526-4,0)&amp;"")</f>
        <v/>
      </c>
      <c r="E1526" s="161" t="str">
        <f ca="1">IF(ISERROR($S1526),"",OFFSET('Smelter Reference List'!$D$4,$S1526-4,0)&amp;"")</f>
        <v/>
      </c>
      <c r="F1526" s="161" t="str">
        <f ca="1">IF(ISERROR($S1526),"",OFFSET('Smelter Reference List'!$E$4,$S1526-4,0))</f>
        <v/>
      </c>
      <c r="G1526" s="161" t="str">
        <f ca="1">IF(C1526=$U$4,"Enter smelter details", IF(ISERROR($S1526),"",OFFSET('Smelter Reference List'!$F$4,$S1526-4,0)))</f>
        <v/>
      </c>
      <c r="H1526" s="247" t="str">
        <f ca="1">IF(ISERROR($S1526),"",OFFSET('Smelter Reference List'!$G$4,$S1526-4,0))</f>
        <v/>
      </c>
      <c r="I1526" s="248" t="str">
        <f ca="1">IF(ISERROR($S1526),"",OFFSET('Smelter Reference List'!$H$4,$S1526-4,0))</f>
        <v/>
      </c>
      <c r="J1526" s="248" t="str">
        <f ca="1">IF(ISERROR($S1526),"",OFFSET('Smelter Reference List'!$I$4,$S1526-4,0))</f>
        <v/>
      </c>
      <c r="K1526" s="245"/>
      <c r="L1526" s="245"/>
      <c r="M1526" s="245"/>
      <c r="N1526" s="245"/>
      <c r="O1526" s="245"/>
      <c r="P1526" s="245"/>
      <c r="Q1526" s="246"/>
      <c r="R1526" s="233"/>
      <c r="S1526" s="234" t="e">
        <f>IF(C1526="",NA(),MATCH($B1526&amp;$C1526,'Smelter Reference List'!$J:$J,0))</f>
        <v>#N/A</v>
      </c>
      <c r="T1526" s="235"/>
      <c r="U1526" s="235">
        <f t="shared" ca="1" si="46"/>
        <v>0</v>
      </c>
      <c r="V1526" s="235"/>
      <c r="W1526" s="235"/>
      <c r="Y1526" s="228" t="str">
        <f t="shared" si="47"/>
        <v/>
      </c>
    </row>
    <row r="1527" spans="1:25" s="228" customFormat="1" ht="20.399999999999999">
      <c r="A1527" s="257"/>
      <c r="B1527" s="232" t="str">
        <f>IF(LEN(A1527)=0,"",INDEX('Smelter Reference List'!$A:$A,MATCH($A1527,'Smelter Reference List'!$E:$E,0)))</f>
        <v/>
      </c>
      <c r="C1527" s="297" t="str">
        <f>IF(LEN(A1527)=0,"",INDEX('Smelter Reference List'!$C:$C,MATCH($A1527,'Smelter Reference List'!$E:$E,0)))</f>
        <v/>
      </c>
      <c r="D1527" s="161" t="str">
        <f ca="1">IF(ISERROR($S1527),"",OFFSET('Smelter Reference List'!$C$4,$S1527-4,0)&amp;"")</f>
        <v/>
      </c>
      <c r="E1527" s="161" t="str">
        <f ca="1">IF(ISERROR($S1527),"",OFFSET('Smelter Reference List'!$D$4,$S1527-4,0)&amp;"")</f>
        <v/>
      </c>
      <c r="F1527" s="161" t="str">
        <f ca="1">IF(ISERROR($S1527),"",OFFSET('Smelter Reference List'!$E$4,$S1527-4,0))</f>
        <v/>
      </c>
      <c r="G1527" s="161" t="str">
        <f ca="1">IF(C1527=$U$4,"Enter smelter details", IF(ISERROR($S1527),"",OFFSET('Smelter Reference List'!$F$4,$S1527-4,0)))</f>
        <v/>
      </c>
      <c r="H1527" s="247" t="str">
        <f ca="1">IF(ISERROR($S1527),"",OFFSET('Smelter Reference List'!$G$4,$S1527-4,0))</f>
        <v/>
      </c>
      <c r="I1527" s="248" t="str">
        <f ca="1">IF(ISERROR($S1527),"",OFFSET('Smelter Reference List'!$H$4,$S1527-4,0))</f>
        <v/>
      </c>
      <c r="J1527" s="248" t="str">
        <f ca="1">IF(ISERROR($S1527),"",OFFSET('Smelter Reference List'!$I$4,$S1527-4,0))</f>
        <v/>
      </c>
      <c r="K1527" s="245"/>
      <c r="L1527" s="245"/>
      <c r="M1527" s="245"/>
      <c r="N1527" s="245"/>
      <c r="O1527" s="245"/>
      <c r="P1527" s="245"/>
      <c r="Q1527" s="246"/>
      <c r="R1527" s="233"/>
      <c r="S1527" s="234" t="e">
        <f>IF(C1527="",NA(),MATCH($B1527&amp;$C1527,'Smelter Reference List'!$J:$J,0))</f>
        <v>#N/A</v>
      </c>
      <c r="T1527" s="235"/>
      <c r="U1527" s="235">
        <f t="shared" ca="1" si="46"/>
        <v>0</v>
      </c>
      <c r="V1527" s="235"/>
      <c r="W1527" s="235"/>
      <c r="Y1527" s="228" t="str">
        <f t="shared" si="47"/>
        <v/>
      </c>
    </row>
    <row r="1528" spans="1:25" s="228" customFormat="1" ht="20.399999999999999">
      <c r="A1528" s="257"/>
      <c r="B1528" s="232" t="str">
        <f>IF(LEN(A1528)=0,"",INDEX('Smelter Reference List'!$A:$A,MATCH($A1528,'Smelter Reference List'!$E:$E,0)))</f>
        <v/>
      </c>
      <c r="C1528" s="297" t="str">
        <f>IF(LEN(A1528)=0,"",INDEX('Smelter Reference List'!$C:$C,MATCH($A1528,'Smelter Reference List'!$E:$E,0)))</f>
        <v/>
      </c>
      <c r="D1528" s="161" t="str">
        <f ca="1">IF(ISERROR($S1528),"",OFFSET('Smelter Reference List'!$C$4,$S1528-4,0)&amp;"")</f>
        <v/>
      </c>
      <c r="E1528" s="161" t="str">
        <f ca="1">IF(ISERROR($S1528),"",OFFSET('Smelter Reference List'!$D$4,$S1528-4,0)&amp;"")</f>
        <v/>
      </c>
      <c r="F1528" s="161" t="str">
        <f ca="1">IF(ISERROR($S1528),"",OFFSET('Smelter Reference List'!$E$4,$S1528-4,0))</f>
        <v/>
      </c>
      <c r="G1528" s="161" t="str">
        <f ca="1">IF(C1528=$U$4,"Enter smelter details", IF(ISERROR($S1528),"",OFFSET('Smelter Reference List'!$F$4,$S1528-4,0)))</f>
        <v/>
      </c>
      <c r="H1528" s="247" t="str">
        <f ca="1">IF(ISERROR($S1528),"",OFFSET('Smelter Reference List'!$G$4,$S1528-4,0))</f>
        <v/>
      </c>
      <c r="I1528" s="248" t="str">
        <f ca="1">IF(ISERROR($S1528),"",OFFSET('Smelter Reference List'!$H$4,$S1528-4,0))</f>
        <v/>
      </c>
      <c r="J1528" s="248" t="str">
        <f ca="1">IF(ISERROR($S1528),"",OFFSET('Smelter Reference List'!$I$4,$S1528-4,0))</f>
        <v/>
      </c>
      <c r="K1528" s="245"/>
      <c r="L1528" s="245"/>
      <c r="M1528" s="245"/>
      <c r="N1528" s="245"/>
      <c r="O1528" s="245"/>
      <c r="P1528" s="245"/>
      <c r="Q1528" s="246"/>
      <c r="R1528" s="233"/>
      <c r="S1528" s="234" t="e">
        <f>IF(C1528="",NA(),MATCH($B1528&amp;$C1528,'Smelter Reference List'!$J:$J,0))</f>
        <v>#N/A</v>
      </c>
      <c r="T1528" s="235"/>
      <c r="U1528" s="235">
        <f t="shared" ref="U1528:U1591" ca="1" si="48">IF(AND(C1528="Smelter not listed",OR(LEN(D1528)=0,LEN(E1528)=0)),1,0)</f>
        <v>0</v>
      </c>
      <c r="V1528" s="235"/>
      <c r="W1528" s="235"/>
      <c r="Y1528" s="228" t="str">
        <f t="shared" ref="Y1528:Y1591" si="49">B1528&amp;C1528</f>
        <v/>
      </c>
    </row>
    <row r="1529" spans="1:25" s="228" customFormat="1" ht="20.399999999999999">
      <c r="A1529" s="257"/>
      <c r="B1529" s="232" t="str">
        <f>IF(LEN(A1529)=0,"",INDEX('Smelter Reference List'!$A:$A,MATCH($A1529,'Smelter Reference List'!$E:$E,0)))</f>
        <v/>
      </c>
      <c r="C1529" s="297" t="str">
        <f>IF(LEN(A1529)=0,"",INDEX('Smelter Reference List'!$C:$C,MATCH($A1529,'Smelter Reference List'!$E:$E,0)))</f>
        <v/>
      </c>
      <c r="D1529" s="161" t="str">
        <f ca="1">IF(ISERROR($S1529),"",OFFSET('Smelter Reference List'!$C$4,$S1529-4,0)&amp;"")</f>
        <v/>
      </c>
      <c r="E1529" s="161" t="str">
        <f ca="1">IF(ISERROR($S1529),"",OFFSET('Smelter Reference List'!$D$4,$S1529-4,0)&amp;"")</f>
        <v/>
      </c>
      <c r="F1529" s="161" t="str">
        <f ca="1">IF(ISERROR($S1529),"",OFFSET('Smelter Reference List'!$E$4,$S1529-4,0))</f>
        <v/>
      </c>
      <c r="G1529" s="161" t="str">
        <f ca="1">IF(C1529=$U$4,"Enter smelter details", IF(ISERROR($S1529),"",OFFSET('Smelter Reference List'!$F$4,$S1529-4,0)))</f>
        <v/>
      </c>
      <c r="H1529" s="247" t="str">
        <f ca="1">IF(ISERROR($S1529),"",OFFSET('Smelter Reference List'!$G$4,$S1529-4,0))</f>
        <v/>
      </c>
      <c r="I1529" s="248" t="str">
        <f ca="1">IF(ISERROR($S1529),"",OFFSET('Smelter Reference List'!$H$4,$S1529-4,0))</f>
        <v/>
      </c>
      <c r="J1529" s="248" t="str">
        <f ca="1">IF(ISERROR($S1529),"",OFFSET('Smelter Reference List'!$I$4,$S1529-4,0))</f>
        <v/>
      </c>
      <c r="K1529" s="245"/>
      <c r="L1529" s="245"/>
      <c r="M1529" s="245"/>
      <c r="N1529" s="245"/>
      <c r="O1529" s="245"/>
      <c r="P1529" s="245"/>
      <c r="Q1529" s="246"/>
      <c r="R1529" s="233"/>
      <c r="S1529" s="234" t="e">
        <f>IF(C1529="",NA(),MATCH($B1529&amp;$C1529,'Smelter Reference List'!$J:$J,0))</f>
        <v>#N/A</v>
      </c>
      <c r="T1529" s="235"/>
      <c r="U1529" s="235">
        <f t="shared" ca="1" si="48"/>
        <v>0</v>
      </c>
      <c r="V1529" s="235"/>
      <c r="W1529" s="235"/>
      <c r="Y1529" s="228" t="str">
        <f t="shared" si="49"/>
        <v/>
      </c>
    </row>
    <row r="1530" spans="1:25" s="228" customFormat="1" ht="20.399999999999999">
      <c r="A1530" s="257"/>
      <c r="B1530" s="232" t="str">
        <f>IF(LEN(A1530)=0,"",INDEX('Smelter Reference List'!$A:$A,MATCH($A1530,'Smelter Reference List'!$E:$E,0)))</f>
        <v/>
      </c>
      <c r="C1530" s="297" t="str">
        <f>IF(LEN(A1530)=0,"",INDEX('Smelter Reference List'!$C:$C,MATCH($A1530,'Smelter Reference List'!$E:$E,0)))</f>
        <v/>
      </c>
      <c r="D1530" s="161" t="str">
        <f ca="1">IF(ISERROR($S1530),"",OFFSET('Smelter Reference List'!$C$4,$S1530-4,0)&amp;"")</f>
        <v/>
      </c>
      <c r="E1530" s="161" t="str">
        <f ca="1">IF(ISERROR($S1530),"",OFFSET('Smelter Reference List'!$D$4,$S1530-4,0)&amp;"")</f>
        <v/>
      </c>
      <c r="F1530" s="161" t="str">
        <f ca="1">IF(ISERROR($S1530),"",OFFSET('Smelter Reference List'!$E$4,$S1530-4,0))</f>
        <v/>
      </c>
      <c r="G1530" s="161" t="str">
        <f ca="1">IF(C1530=$U$4,"Enter smelter details", IF(ISERROR($S1530),"",OFFSET('Smelter Reference List'!$F$4,$S1530-4,0)))</f>
        <v/>
      </c>
      <c r="H1530" s="247" t="str">
        <f ca="1">IF(ISERROR($S1530),"",OFFSET('Smelter Reference List'!$G$4,$S1530-4,0))</f>
        <v/>
      </c>
      <c r="I1530" s="248" t="str">
        <f ca="1">IF(ISERROR($S1530),"",OFFSET('Smelter Reference List'!$H$4,$S1530-4,0))</f>
        <v/>
      </c>
      <c r="J1530" s="248" t="str">
        <f ca="1">IF(ISERROR($S1530),"",OFFSET('Smelter Reference List'!$I$4,$S1530-4,0))</f>
        <v/>
      </c>
      <c r="K1530" s="245"/>
      <c r="L1530" s="245"/>
      <c r="M1530" s="245"/>
      <c r="N1530" s="245"/>
      <c r="O1530" s="245"/>
      <c r="P1530" s="245"/>
      <c r="Q1530" s="246"/>
      <c r="R1530" s="233"/>
      <c r="S1530" s="234" t="e">
        <f>IF(C1530="",NA(),MATCH($B1530&amp;$C1530,'Smelter Reference List'!$J:$J,0))</f>
        <v>#N/A</v>
      </c>
      <c r="T1530" s="235"/>
      <c r="U1530" s="235">
        <f t="shared" ca="1" si="48"/>
        <v>0</v>
      </c>
      <c r="V1530" s="235"/>
      <c r="W1530" s="235"/>
      <c r="Y1530" s="228" t="str">
        <f t="shared" si="49"/>
        <v/>
      </c>
    </row>
    <row r="1531" spans="1:25" s="228" customFormat="1" ht="20.399999999999999">
      <c r="A1531" s="257"/>
      <c r="B1531" s="232" t="str">
        <f>IF(LEN(A1531)=0,"",INDEX('Smelter Reference List'!$A:$A,MATCH($A1531,'Smelter Reference List'!$E:$E,0)))</f>
        <v/>
      </c>
      <c r="C1531" s="297" t="str">
        <f>IF(LEN(A1531)=0,"",INDEX('Smelter Reference List'!$C:$C,MATCH($A1531,'Smelter Reference List'!$E:$E,0)))</f>
        <v/>
      </c>
      <c r="D1531" s="161" t="str">
        <f ca="1">IF(ISERROR($S1531),"",OFFSET('Smelter Reference List'!$C$4,$S1531-4,0)&amp;"")</f>
        <v/>
      </c>
      <c r="E1531" s="161" t="str">
        <f ca="1">IF(ISERROR($S1531),"",OFFSET('Smelter Reference List'!$D$4,$S1531-4,0)&amp;"")</f>
        <v/>
      </c>
      <c r="F1531" s="161" t="str">
        <f ca="1">IF(ISERROR($S1531),"",OFFSET('Smelter Reference List'!$E$4,$S1531-4,0))</f>
        <v/>
      </c>
      <c r="G1531" s="161" t="str">
        <f ca="1">IF(C1531=$U$4,"Enter smelter details", IF(ISERROR($S1531),"",OFFSET('Smelter Reference List'!$F$4,$S1531-4,0)))</f>
        <v/>
      </c>
      <c r="H1531" s="247" t="str">
        <f ca="1">IF(ISERROR($S1531),"",OFFSET('Smelter Reference List'!$G$4,$S1531-4,0))</f>
        <v/>
      </c>
      <c r="I1531" s="248" t="str">
        <f ca="1">IF(ISERROR($S1531),"",OFFSET('Smelter Reference List'!$H$4,$S1531-4,0))</f>
        <v/>
      </c>
      <c r="J1531" s="248" t="str">
        <f ca="1">IF(ISERROR($S1531),"",OFFSET('Smelter Reference List'!$I$4,$S1531-4,0))</f>
        <v/>
      </c>
      <c r="K1531" s="245"/>
      <c r="L1531" s="245"/>
      <c r="M1531" s="245"/>
      <c r="N1531" s="245"/>
      <c r="O1531" s="245"/>
      <c r="P1531" s="245"/>
      <c r="Q1531" s="246"/>
      <c r="R1531" s="233"/>
      <c r="S1531" s="234" t="e">
        <f>IF(C1531="",NA(),MATCH($B1531&amp;$C1531,'Smelter Reference List'!$J:$J,0))</f>
        <v>#N/A</v>
      </c>
      <c r="T1531" s="235"/>
      <c r="U1531" s="235">
        <f t="shared" ca="1" si="48"/>
        <v>0</v>
      </c>
      <c r="V1531" s="235"/>
      <c r="W1531" s="235"/>
      <c r="Y1531" s="228" t="str">
        <f t="shared" si="49"/>
        <v/>
      </c>
    </row>
    <row r="1532" spans="1:25" s="228" customFormat="1" ht="20.399999999999999">
      <c r="A1532" s="257"/>
      <c r="B1532" s="232" t="str">
        <f>IF(LEN(A1532)=0,"",INDEX('Smelter Reference List'!$A:$A,MATCH($A1532,'Smelter Reference List'!$E:$E,0)))</f>
        <v/>
      </c>
      <c r="C1532" s="297" t="str">
        <f>IF(LEN(A1532)=0,"",INDEX('Smelter Reference List'!$C:$C,MATCH($A1532,'Smelter Reference List'!$E:$E,0)))</f>
        <v/>
      </c>
      <c r="D1532" s="161" t="str">
        <f ca="1">IF(ISERROR($S1532),"",OFFSET('Smelter Reference List'!$C$4,$S1532-4,0)&amp;"")</f>
        <v/>
      </c>
      <c r="E1532" s="161" t="str">
        <f ca="1">IF(ISERROR($S1532),"",OFFSET('Smelter Reference List'!$D$4,$S1532-4,0)&amp;"")</f>
        <v/>
      </c>
      <c r="F1532" s="161" t="str">
        <f ca="1">IF(ISERROR($S1532),"",OFFSET('Smelter Reference List'!$E$4,$S1532-4,0))</f>
        <v/>
      </c>
      <c r="G1532" s="161" t="str">
        <f ca="1">IF(C1532=$U$4,"Enter smelter details", IF(ISERROR($S1532),"",OFFSET('Smelter Reference List'!$F$4,$S1532-4,0)))</f>
        <v/>
      </c>
      <c r="H1532" s="247" t="str">
        <f ca="1">IF(ISERROR($S1532),"",OFFSET('Smelter Reference List'!$G$4,$S1532-4,0))</f>
        <v/>
      </c>
      <c r="I1532" s="248" t="str">
        <f ca="1">IF(ISERROR($S1532),"",OFFSET('Smelter Reference List'!$H$4,$S1532-4,0))</f>
        <v/>
      </c>
      <c r="J1532" s="248" t="str">
        <f ca="1">IF(ISERROR($S1532),"",OFFSET('Smelter Reference List'!$I$4,$S1532-4,0))</f>
        <v/>
      </c>
      <c r="K1532" s="245"/>
      <c r="L1532" s="245"/>
      <c r="M1532" s="245"/>
      <c r="N1532" s="245"/>
      <c r="O1532" s="245"/>
      <c r="P1532" s="245"/>
      <c r="Q1532" s="246"/>
      <c r="R1532" s="233"/>
      <c r="S1532" s="234" t="e">
        <f>IF(C1532="",NA(),MATCH($B1532&amp;$C1532,'Smelter Reference List'!$J:$J,0))</f>
        <v>#N/A</v>
      </c>
      <c r="T1532" s="235"/>
      <c r="U1532" s="235">
        <f t="shared" ca="1" si="48"/>
        <v>0</v>
      </c>
      <c r="V1532" s="235"/>
      <c r="W1532" s="235"/>
      <c r="Y1532" s="228" t="str">
        <f t="shared" si="49"/>
        <v/>
      </c>
    </row>
    <row r="1533" spans="1:25" s="228" customFormat="1" ht="20.399999999999999">
      <c r="A1533" s="257"/>
      <c r="B1533" s="232" t="str">
        <f>IF(LEN(A1533)=0,"",INDEX('Smelter Reference List'!$A:$A,MATCH($A1533,'Smelter Reference List'!$E:$E,0)))</f>
        <v/>
      </c>
      <c r="C1533" s="297" t="str">
        <f>IF(LEN(A1533)=0,"",INDEX('Smelter Reference List'!$C:$C,MATCH($A1533,'Smelter Reference List'!$E:$E,0)))</f>
        <v/>
      </c>
      <c r="D1533" s="161" t="str">
        <f ca="1">IF(ISERROR($S1533),"",OFFSET('Smelter Reference List'!$C$4,$S1533-4,0)&amp;"")</f>
        <v/>
      </c>
      <c r="E1533" s="161" t="str">
        <f ca="1">IF(ISERROR($S1533),"",OFFSET('Smelter Reference List'!$D$4,$S1533-4,0)&amp;"")</f>
        <v/>
      </c>
      <c r="F1533" s="161" t="str">
        <f ca="1">IF(ISERROR($S1533),"",OFFSET('Smelter Reference List'!$E$4,$S1533-4,0))</f>
        <v/>
      </c>
      <c r="G1533" s="161" t="str">
        <f ca="1">IF(C1533=$U$4,"Enter smelter details", IF(ISERROR($S1533),"",OFFSET('Smelter Reference List'!$F$4,$S1533-4,0)))</f>
        <v/>
      </c>
      <c r="H1533" s="247" t="str">
        <f ca="1">IF(ISERROR($S1533),"",OFFSET('Smelter Reference List'!$G$4,$S1533-4,0))</f>
        <v/>
      </c>
      <c r="I1533" s="248" t="str">
        <f ca="1">IF(ISERROR($S1533),"",OFFSET('Smelter Reference List'!$H$4,$S1533-4,0))</f>
        <v/>
      </c>
      <c r="J1533" s="248" t="str">
        <f ca="1">IF(ISERROR($S1533),"",OFFSET('Smelter Reference List'!$I$4,$S1533-4,0))</f>
        <v/>
      </c>
      <c r="K1533" s="245"/>
      <c r="L1533" s="245"/>
      <c r="M1533" s="245"/>
      <c r="N1533" s="245"/>
      <c r="O1533" s="245"/>
      <c r="P1533" s="245"/>
      <c r="Q1533" s="246"/>
      <c r="R1533" s="233"/>
      <c r="S1533" s="234" t="e">
        <f>IF(C1533="",NA(),MATCH($B1533&amp;$C1533,'Smelter Reference List'!$J:$J,0))</f>
        <v>#N/A</v>
      </c>
      <c r="T1533" s="235"/>
      <c r="U1533" s="235">
        <f t="shared" ca="1" si="48"/>
        <v>0</v>
      </c>
      <c r="V1533" s="235"/>
      <c r="W1533" s="235"/>
      <c r="Y1533" s="228" t="str">
        <f t="shared" si="49"/>
        <v/>
      </c>
    </row>
    <row r="1534" spans="1:25" s="228" customFormat="1" ht="20.399999999999999">
      <c r="A1534" s="257"/>
      <c r="B1534" s="232" t="str">
        <f>IF(LEN(A1534)=0,"",INDEX('Smelter Reference List'!$A:$A,MATCH($A1534,'Smelter Reference List'!$E:$E,0)))</f>
        <v/>
      </c>
      <c r="C1534" s="297" t="str">
        <f>IF(LEN(A1534)=0,"",INDEX('Smelter Reference List'!$C:$C,MATCH($A1534,'Smelter Reference List'!$E:$E,0)))</f>
        <v/>
      </c>
      <c r="D1534" s="161" t="str">
        <f ca="1">IF(ISERROR($S1534),"",OFFSET('Smelter Reference List'!$C$4,$S1534-4,0)&amp;"")</f>
        <v/>
      </c>
      <c r="E1534" s="161" t="str">
        <f ca="1">IF(ISERROR($S1534),"",OFFSET('Smelter Reference List'!$D$4,$S1534-4,0)&amp;"")</f>
        <v/>
      </c>
      <c r="F1534" s="161" t="str">
        <f ca="1">IF(ISERROR($S1534),"",OFFSET('Smelter Reference List'!$E$4,$S1534-4,0))</f>
        <v/>
      </c>
      <c r="G1534" s="161" t="str">
        <f ca="1">IF(C1534=$U$4,"Enter smelter details", IF(ISERROR($S1534),"",OFFSET('Smelter Reference List'!$F$4,$S1534-4,0)))</f>
        <v/>
      </c>
      <c r="H1534" s="247" t="str">
        <f ca="1">IF(ISERROR($S1534),"",OFFSET('Smelter Reference List'!$G$4,$S1534-4,0))</f>
        <v/>
      </c>
      <c r="I1534" s="248" t="str">
        <f ca="1">IF(ISERROR($S1534),"",OFFSET('Smelter Reference List'!$H$4,$S1534-4,0))</f>
        <v/>
      </c>
      <c r="J1534" s="248" t="str">
        <f ca="1">IF(ISERROR($S1534),"",OFFSET('Smelter Reference List'!$I$4,$S1534-4,0))</f>
        <v/>
      </c>
      <c r="K1534" s="245"/>
      <c r="L1534" s="245"/>
      <c r="M1534" s="245"/>
      <c r="N1534" s="245"/>
      <c r="O1534" s="245"/>
      <c r="P1534" s="245"/>
      <c r="Q1534" s="246"/>
      <c r="R1534" s="233"/>
      <c r="S1534" s="234" t="e">
        <f>IF(C1534="",NA(),MATCH($B1534&amp;$C1534,'Smelter Reference List'!$J:$J,0))</f>
        <v>#N/A</v>
      </c>
      <c r="T1534" s="235"/>
      <c r="U1534" s="235">
        <f t="shared" ca="1" si="48"/>
        <v>0</v>
      </c>
      <c r="V1534" s="235"/>
      <c r="W1534" s="235"/>
      <c r="Y1534" s="228" t="str">
        <f t="shared" si="49"/>
        <v/>
      </c>
    </row>
    <row r="1535" spans="1:25" s="228" customFormat="1" ht="20.399999999999999">
      <c r="A1535" s="257"/>
      <c r="B1535" s="232" t="str">
        <f>IF(LEN(A1535)=0,"",INDEX('Smelter Reference List'!$A:$A,MATCH($A1535,'Smelter Reference List'!$E:$E,0)))</f>
        <v/>
      </c>
      <c r="C1535" s="297" t="str">
        <f>IF(LEN(A1535)=0,"",INDEX('Smelter Reference List'!$C:$C,MATCH($A1535,'Smelter Reference List'!$E:$E,0)))</f>
        <v/>
      </c>
      <c r="D1535" s="161" t="str">
        <f ca="1">IF(ISERROR($S1535),"",OFFSET('Smelter Reference List'!$C$4,$S1535-4,0)&amp;"")</f>
        <v/>
      </c>
      <c r="E1535" s="161" t="str">
        <f ca="1">IF(ISERROR($S1535),"",OFFSET('Smelter Reference List'!$D$4,$S1535-4,0)&amp;"")</f>
        <v/>
      </c>
      <c r="F1535" s="161" t="str">
        <f ca="1">IF(ISERROR($S1535),"",OFFSET('Smelter Reference List'!$E$4,$S1535-4,0))</f>
        <v/>
      </c>
      <c r="G1535" s="161" t="str">
        <f ca="1">IF(C1535=$U$4,"Enter smelter details", IF(ISERROR($S1535),"",OFFSET('Smelter Reference List'!$F$4,$S1535-4,0)))</f>
        <v/>
      </c>
      <c r="H1535" s="247" t="str">
        <f ca="1">IF(ISERROR($S1535),"",OFFSET('Smelter Reference List'!$G$4,$S1535-4,0))</f>
        <v/>
      </c>
      <c r="I1535" s="248" t="str">
        <f ca="1">IF(ISERROR($S1535),"",OFFSET('Smelter Reference List'!$H$4,$S1535-4,0))</f>
        <v/>
      </c>
      <c r="J1535" s="248" t="str">
        <f ca="1">IF(ISERROR($S1535),"",OFFSET('Smelter Reference List'!$I$4,$S1535-4,0))</f>
        <v/>
      </c>
      <c r="K1535" s="245"/>
      <c r="L1535" s="245"/>
      <c r="M1535" s="245"/>
      <c r="N1535" s="245"/>
      <c r="O1535" s="245"/>
      <c r="P1535" s="245"/>
      <c r="Q1535" s="246"/>
      <c r="R1535" s="233"/>
      <c r="S1535" s="234" t="e">
        <f>IF(C1535="",NA(),MATCH($B1535&amp;$C1535,'Smelter Reference List'!$J:$J,0))</f>
        <v>#N/A</v>
      </c>
      <c r="T1535" s="235"/>
      <c r="U1535" s="235">
        <f t="shared" ca="1" si="48"/>
        <v>0</v>
      </c>
      <c r="V1535" s="235"/>
      <c r="W1535" s="235"/>
      <c r="Y1535" s="228" t="str">
        <f t="shared" si="49"/>
        <v/>
      </c>
    </row>
    <row r="1536" spans="1:25" s="228" customFormat="1" ht="20.399999999999999">
      <c r="A1536" s="257"/>
      <c r="B1536" s="232" t="str">
        <f>IF(LEN(A1536)=0,"",INDEX('Smelter Reference List'!$A:$A,MATCH($A1536,'Smelter Reference List'!$E:$E,0)))</f>
        <v/>
      </c>
      <c r="C1536" s="297" t="str">
        <f>IF(LEN(A1536)=0,"",INDEX('Smelter Reference List'!$C:$C,MATCH($A1536,'Smelter Reference List'!$E:$E,0)))</f>
        <v/>
      </c>
      <c r="D1536" s="161" t="str">
        <f ca="1">IF(ISERROR($S1536),"",OFFSET('Smelter Reference List'!$C$4,$S1536-4,0)&amp;"")</f>
        <v/>
      </c>
      <c r="E1536" s="161" t="str">
        <f ca="1">IF(ISERROR($S1536),"",OFFSET('Smelter Reference List'!$D$4,$S1536-4,0)&amp;"")</f>
        <v/>
      </c>
      <c r="F1536" s="161" t="str">
        <f ca="1">IF(ISERROR($S1536),"",OFFSET('Smelter Reference List'!$E$4,$S1536-4,0))</f>
        <v/>
      </c>
      <c r="G1536" s="161" t="str">
        <f ca="1">IF(C1536=$U$4,"Enter smelter details", IF(ISERROR($S1536),"",OFFSET('Smelter Reference List'!$F$4,$S1536-4,0)))</f>
        <v/>
      </c>
      <c r="H1536" s="247" t="str">
        <f ca="1">IF(ISERROR($S1536),"",OFFSET('Smelter Reference List'!$G$4,$S1536-4,0))</f>
        <v/>
      </c>
      <c r="I1536" s="248" t="str">
        <f ca="1">IF(ISERROR($S1536),"",OFFSET('Smelter Reference List'!$H$4,$S1536-4,0))</f>
        <v/>
      </c>
      <c r="J1536" s="248" t="str">
        <f ca="1">IF(ISERROR($S1536),"",OFFSET('Smelter Reference List'!$I$4,$S1536-4,0))</f>
        <v/>
      </c>
      <c r="K1536" s="245"/>
      <c r="L1536" s="245"/>
      <c r="M1536" s="245"/>
      <c r="N1536" s="245"/>
      <c r="O1536" s="245"/>
      <c r="P1536" s="245"/>
      <c r="Q1536" s="246"/>
      <c r="R1536" s="233"/>
      <c r="S1536" s="234" t="e">
        <f>IF(C1536="",NA(),MATCH($B1536&amp;$C1536,'Smelter Reference List'!$J:$J,0))</f>
        <v>#N/A</v>
      </c>
      <c r="T1536" s="235"/>
      <c r="U1536" s="235">
        <f t="shared" ca="1" si="48"/>
        <v>0</v>
      </c>
      <c r="V1536" s="235"/>
      <c r="W1536" s="235"/>
      <c r="Y1536" s="228" t="str">
        <f t="shared" si="49"/>
        <v/>
      </c>
    </row>
    <row r="1537" spans="1:25" s="228" customFormat="1" ht="20.399999999999999">
      <c r="A1537" s="257"/>
      <c r="B1537" s="232" t="str">
        <f>IF(LEN(A1537)=0,"",INDEX('Smelter Reference List'!$A:$A,MATCH($A1537,'Smelter Reference List'!$E:$E,0)))</f>
        <v/>
      </c>
      <c r="C1537" s="297" t="str">
        <f>IF(LEN(A1537)=0,"",INDEX('Smelter Reference List'!$C:$C,MATCH($A1537,'Smelter Reference List'!$E:$E,0)))</f>
        <v/>
      </c>
      <c r="D1537" s="161" t="str">
        <f ca="1">IF(ISERROR($S1537),"",OFFSET('Smelter Reference List'!$C$4,$S1537-4,0)&amp;"")</f>
        <v/>
      </c>
      <c r="E1537" s="161" t="str">
        <f ca="1">IF(ISERROR($S1537),"",OFFSET('Smelter Reference List'!$D$4,$S1537-4,0)&amp;"")</f>
        <v/>
      </c>
      <c r="F1537" s="161" t="str">
        <f ca="1">IF(ISERROR($S1537),"",OFFSET('Smelter Reference List'!$E$4,$S1537-4,0))</f>
        <v/>
      </c>
      <c r="G1537" s="161" t="str">
        <f ca="1">IF(C1537=$U$4,"Enter smelter details", IF(ISERROR($S1537),"",OFFSET('Smelter Reference List'!$F$4,$S1537-4,0)))</f>
        <v/>
      </c>
      <c r="H1537" s="247" t="str">
        <f ca="1">IF(ISERROR($S1537),"",OFFSET('Smelter Reference List'!$G$4,$S1537-4,0))</f>
        <v/>
      </c>
      <c r="I1537" s="248" t="str">
        <f ca="1">IF(ISERROR($S1537),"",OFFSET('Smelter Reference List'!$H$4,$S1537-4,0))</f>
        <v/>
      </c>
      <c r="J1537" s="248" t="str">
        <f ca="1">IF(ISERROR($S1537),"",OFFSET('Smelter Reference List'!$I$4,$S1537-4,0))</f>
        <v/>
      </c>
      <c r="K1537" s="245"/>
      <c r="L1537" s="245"/>
      <c r="M1537" s="245"/>
      <c r="N1537" s="245"/>
      <c r="O1537" s="245"/>
      <c r="P1537" s="245"/>
      <c r="Q1537" s="246"/>
      <c r="R1537" s="233"/>
      <c r="S1537" s="234" t="e">
        <f>IF(C1537="",NA(),MATCH($B1537&amp;$C1537,'Smelter Reference List'!$J:$J,0))</f>
        <v>#N/A</v>
      </c>
      <c r="T1537" s="235"/>
      <c r="U1537" s="235">
        <f t="shared" ca="1" si="48"/>
        <v>0</v>
      </c>
      <c r="V1537" s="235"/>
      <c r="W1537" s="235"/>
      <c r="Y1537" s="228" t="str">
        <f t="shared" si="49"/>
        <v/>
      </c>
    </row>
    <row r="1538" spans="1:25" s="228" customFormat="1" ht="20.399999999999999">
      <c r="A1538" s="257"/>
      <c r="B1538" s="232" t="str">
        <f>IF(LEN(A1538)=0,"",INDEX('Smelter Reference List'!$A:$A,MATCH($A1538,'Smelter Reference List'!$E:$E,0)))</f>
        <v/>
      </c>
      <c r="C1538" s="297" t="str">
        <f>IF(LEN(A1538)=0,"",INDEX('Smelter Reference List'!$C:$C,MATCH($A1538,'Smelter Reference List'!$E:$E,0)))</f>
        <v/>
      </c>
      <c r="D1538" s="161" t="str">
        <f ca="1">IF(ISERROR($S1538),"",OFFSET('Smelter Reference List'!$C$4,$S1538-4,0)&amp;"")</f>
        <v/>
      </c>
      <c r="E1538" s="161" t="str">
        <f ca="1">IF(ISERROR($S1538),"",OFFSET('Smelter Reference List'!$D$4,$S1538-4,0)&amp;"")</f>
        <v/>
      </c>
      <c r="F1538" s="161" t="str">
        <f ca="1">IF(ISERROR($S1538),"",OFFSET('Smelter Reference List'!$E$4,$S1538-4,0))</f>
        <v/>
      </c>
      <c r="G1538" s="161" t="str">
        <f ca="1">IF(C1538=$U$4,"Enter smelter details", IF(ISERROR($S1538),"",OFFSET('Smelter Reference List'!$F$4,$S1538-4,0)))</f>
        <v/>
      </c>
      <c r="H1538" s="247" t="str">
        <f ca="1">IF(ISERROR($S1538),"",OFFSET('Smelter Reference List'!$G$4,$S1538-4,0))</f>
        <v/>
      </c>
      <c r="I1538" s="248" t="str">
        <f ca="1">IF(ISERROR($S1538),"",OFFSET('Smelter Reference List'!$H$4,$S1538-4,0))</f>
        <v/>
      </c>
      <c r="J1538" s="248" t="str">
        <f ca="1">IF(ISERROR($S1538),"",OFFSET('Smelter Reference List'!$I$4,$S1538-4,0))</f>
        <v/>
      </c>
      <c r="K1538" s="245"/>
      <c r="L1538" s="245"/>
      <c r="M1538" s="245"/>
      <c r="N1538" s="245"/>
      <c r="O1538" s="245"/>
      <c r="P1538" s="245"/>
      <c r="Q1538" s="246"/>
      <c r="R1538" s="233"/>
      <c r="S1538" s="234" t="e">
        <f>IF(C1538="",NA(),MATCH($B1538&amp;$C1538,'Smelter Reference List'!$J:$J,0))</f>
        <v>#N/A</v>
      </c>
      <c r="T1538" s="235"/>
      <c r="U1538" s="235">
        <f t="shared" ca="1" si="48"/>
        <v>0</v>
      </c>
      <c r="V1538" s="235"/>
      <c r="W1538" s="235"/>
      <c r="Y1538" s="228" t="str">
        <f t="shared" si="49"/>
        <v/>
      </c>
    </row>
    <row r="1539" spans="1:25" s="228" customFormat="1" ht="20.399999999999999">
      <c r="A1539" s="257"/>
      <c r="B1539" s="232" t="str">
        <f>IF(LEN(A1539)=0,"",INDEX('Smelter Reference List'!$A:$A,MATCH($A1539,'Smelter Reference List'!$E:$E,0)))</f>
        <v/>
      </c>
      <c r="C1539" s="297" t="str">
        <f>IF(LEN(A1539)=0,"",INDEX('Smelter Reference List'!$C:$C,MATCH($A1539,'Smelter Reference List'!$E:$E,0)))</f>
        <v/>
      </c>
      <c r="D1539" s="161" t="str">
        <f ca="1">IF(ISERROR($S1539),"",OFFSET('Smelter Reference List'!$C$4,$S1539-4,0)&amp;"")</f>
        <v/>
      </c>
      <c r="E1539" s="161" t="str">
        <f ca="1">IF(ISERROR($S1539),"",OFFSET('Smelter Reference List'!$D$4,$S1539-4,0)&amp;"")</f>
        <v/>
      </c>
      <c r="F1539" s="161" t="str">
        <f ca="1">IF(ISERROR($S1539),"",OFFSET('Smelter Reference List'!$E$4,$S1539-4,0))</f>
        <v/>
      </c>
      <c r="G1539" s="161" t="str">
        <f ca="1">IF(C1539=$U$4,"Enter smelter details", IF(ISERROR($S1539),"",OFFSET('Smelter Reference List'!$F$4,$S1539-4,0)))</f>
        <v/>
      </c>
      <c r="H1539" s="247" t="str">
        <f ca="1">IF(ISERROR($S1539),"",OFFSET('Smelter Reference List'!$G$4,$S1539-4,0))</f>
        <v/>
      </c>
      <c r="I1539" s="248" t="str">
        <f ca="1">IF(ISERROR($S1539),"",OFFSET('Smelter Reference List'!$H$4,$S1539-4,0))</f>
        <v/>
      </c>
      <c r="J1539" s="248" t="str">
        <f ca="1">IF(ISERROR($S1539),"",OFFSET('Smelter Reference List'!$I$4,$S1539-4,0))</f>
        <v/>
      </c>
      <c r="K1539" s="245"/>
      <c r="L1539" s="245"/>
      <c r="M1539" s="245"/>
      <c r="N1539" s="245"/>
      <c r="O1539" s="245"/>
      <c r="P1539" s="245"/>
      <c r="Q1539" s="246"/>
      <c r="R1539" s="233"/>
      <c r="S1539" s="234" t="e">
        <f>IF(C1539="",NA(),MATCH($B1539&amp;$C1539,'Smelter Reference List'!$J:$J,0))</f>
        <v>#N/A</v>
      </c>
      <c r="T1539" s="235"/>
      <c r="U1539" s="235">
        <f t="shared" ca="1" si="48"/>
        <v>0</v>
      </c>
      <c r="V1539" s="235"/>
      <c r="W1539" s="235"/>
      <c r="Y1539" s="228" t="str">
        <f t="shared" si="49"/>
        <v/>
      </c>
    </row>
    <row r="1540" spans="1:25" s="228" customFormat="1" ht="20.399999999999999">
      <c r="A1540" s="257"/>
      <c r="B1540" s="232" t="str">
        <f>IF(LEN(A1540)=0,"",INDEX('Smelter Reference List'!$A:$A,MATCH($A1540,'Smelter Reference List'!$E:$E,0)))</f>
        <v/>
      </c>
      <c r="C1540" s="297" t="str">
        <f>IF(LEN(A1540)=0,"",INDEX('Smelter Reference List'!$C:$C,MATCH($A1540,'Smelter Reference List'!$E:$E,0)))</f>
        <v/>
      </c>
      <c r="D1540" s="161" t="str">
        <f ca="1">IF(ISERROR($S1540),"",OFFSET('Smelter Reference List'!$C$4,$S1540-4,0)&amp;"")</f>
        <v/>
      </c>
      <c r="E1540" s="161" t="str">
        <f ca="1">IF(ISERROR($S1540),"",OFFSET('Smelter Reference List'!$D$4,$S1540-4,0)&amp;"")</f>
        <v/>
      </c>
      <c r="F1540" s="161" t="str">
        <f ca="1">IF(ISERROR($S1540),"",OFFSET('Smelter Reference List'!$E$4,$S1540-4,0))</f>
        <v/>
      </c>
      <c r="G1540" s="161" t="str">
        <f ca="1">IF(C1540=$U$4,"Enter smelter details", IF(ISERROR($S1540),"",OFFSET('Smelter Reference List'!$F$4,$S1540-4,0)))</f>
        <v/>
      </c>
      <c r="H1540" s="247" t="str">
        <f ca="1">IF(ISERROR($S1540),"",OFFSET('Smelter Reference List'!$G$4,$S1540-4,0))</f>
        <v/>
      </c>
      <c r="I1540" s="248" t="str">
        <f ca="1">IF(ISERROR($S1540),"",OFFSET('Smelter Reference List'!$H$4,$S1540-4,0))</f>
        <v/>
      </c>
      <c r="J1540" s="248" t="str">
        <f ca="1">IF(ISERROR($S1540),"",OFFSET('Smelter Reference List'!$I$4,$S1540-4,0))</f>
        <v/>
      </c>
      <c r="K1540" s="245"/>
      <c r="L1540" s="245"/>
      <c r="M1540" s="245"/>
      <c r="N1540" s="245"/>
      <c r="O1540" s="245"/>
      <c r="P1540" s="245"/>
      <c r="Q1540" s="246"/>
      <c r="R1540" s="233"/>
      <c r="S1540" s="234" t="e">
        <f>IF(C1540="",NA(),MATCH($B1540&amp;$C1540,'Smelter Reference List'!$J:$J,0))</f>
        <v>#N/A</v>
      </c>
      <c r="T1540" s="235"/>
      <c r="U1540" s="235">
        <f t="shared" ca="1" si="48"/>
        <v>0</v>
      </c>
      <c r="V1540" s="235"/>
      <c r="W1540" s="235"/>
      <c r="Y1540" s="228" t="str">
        <f t="shared" si="49"/>
        <v/>
      </c>
    </row>
    <row r="1541" spans="1:25" s="228" customFormat="1" ht="20.399999999999999">
      <c r="A1541" s="257"/>
      <c r="B1541" s="232" t="str">
        <f>IF(LEN(A1541)=0,"",INDEX('Smelter Reference List'!$A:$A,MATCH($A1541,'Smelter Reference List'!$E:$E,0)))</f>
        <v/>
      </c>
      <c r="C1541" s="297" t="str">
        <f>IF(LEN(A1541)=0,"",INDEX('Smelter Reference List'!$C:$C,MATCH($A1541,'Smelter Reference List'!$E:$E,0)))</f>
        <v/>
      </c>
      <c r="D1541" s="161" t="str">
        <f ca="1">IF(ISERROR($S1541),"",OFFSET('Smelter Reference List'!$C$4,$S1541-4,0)&amp;"")</f>
        <v/>
      </c>
      <c r="E1541" s="161" t="str">
        <f ca="1">IF(ISERROR($S1541),"",OFFSET('Smelter Reference List'!$D$4,$S1541-4,0)&amp;"")</f>
        <v/>
      </c>
      <c r="F1541" s="161" t="str">
        <f ca="1">IF(ISERROR($S1541),"",OFFSET('Smelter Reference List'!$E$4,$S1541-4,0))</f>
        <v/>
      </c>
      <c r="G1541" s="161" t="str">
        <f ca="1">IF(C1541=$U$4,"Enter smelter details", IF(ISERROR($S1541),"",OFFSET('Smelter Reference List'!$F$4,$S1541-4,0)))</f>
        <v/>
      </c>
      <c r="H1541" s="247" t="str">
        <f ca="1">IF(ISERROR($S1541),"",OFFSET('Smelter Reference List'!$G$4,$S1541-4,0))</f>
        <v/>
      </c>
      <c r="I1541" s="248" t="str">
        <f ca="1">IF(ISERROR($S1541),"",OFFSET('Smelter Reference List'!$H$4,$S1541-4,0))</f>
        <v/>
      </c>
      <c r="J1541" s="248" t="str">
        <f ca="1">IF(ISERROR($S1541),"",OFFSET('Smelter Reference List'!$I$4,$S1541-4,0))</f>
        <v/>
      </c>
      <c r="K1541" s="245"/>
      <c r="L1541" s="245"/>
      <c r="M1541" s="245"/>
      <c r="N1541" s="245"/>
      <c r="O1541" s="245"/>
      <c r="P1541" s="245"/>
      <c r="Q1541" s="246"/>
      <c r="R1541" s="233"/>
      <c r="S1541" s="234" t="e">
        <f>IF(C1541="",NA(),MATCH($B1541&amp;$C1541,'Smelter Reference List'!$J:$J,0))</f>
        <v>#N/A</v>
      </c>
      <c r="T1541" s="235"/>
      <c r="U1541" s="235">
        <f t="shared" ca="1" si="48"/>
        <v>0</v>
      </c>
      <c r="V1541" s="235"/>
      <c r="W1541" s="235"/>
      <c r="Y1541" s="228" t="str">
        <f t="shared" si="49"/>
        <v/>
      </c>
    </row>
    <row r="1542" spans="1:25" s="228" customFormat="1" ht="20.399999999999999">
      <c r="A1542" s="257"/>
      <c r="B1542" s="232" t="str">
        <f>IF(LEN(A1542)=0,"",INDEX('Smelter Reference List'!$A:$A,MATCH($A1542,'Smelter Reference List'!$E:$E,0)))</f>
        <v/>
      </c>
      <c r="C1542" s="297" t="str">
        <f>IF(LEN(A1542)=0,"",INDEX('Smelter Reference List'!$C:$C,MATCH($A1542,'Smelter Reference List'!$E:$E,0)))</f>
        <v/>
      </c>
      <c r="D1542" s="161" t="str">
        <f ca="1">IF(ISERROR($S1542),"",OFFSET('Smelter Reference List'!$C$4,$S1542-4,0)&amp;"")</f>
        <v/>
      </c>
      <c r="E1542" s="161" t="str">
        <f ca="1">IF(ISERROR($S1542),"",OFFSET('Smelter Reference List'!$D$4,$S1542-4,0)&amp;"")</f>
        <v/>
      </c>
      <c r="F1542" s="161" t="str">
        <f ca="1">IF(ISERROR($S1542),"",OFFSET('Smelter Reference List'!$E$4,$S1542-4,0))</f>
        <v/>
      </c>
      <c r="G1542" s="161" t="str">
        <f ca="1">IF(C1542=$U$4,"Enter smelter details", IF(ISERROR($S1542),"",OFFSET('Smelter Reference List'!$F$4,$S1542-4,0)))</f>
        <v/>
      </c>
      <c r="H1542" s="247" t="str">
        <f ca="1">IF(ISERROR($S1542),"",OFFSET('Smelter Reference List'!$G$4,$S1542-4,0))</f>
        <v/>
      </c>
      <c r="I1542" s="248" t="str">
        <f ca="1">IF(ISERROR($S1542),"",OFFSET('Smelter Reference List'!$H$4,$S1542-4,0))</f>
        <v/>
      </c>
      <c r="J1542" s="248" t="str">
        <f ca="1">IF(ISERROR($S1542),"",OFFSET('Smelter Reference List'!$I$4,$S1542-4,0))</f>
        <v/>
      </c>
      <c r="K1542" s="245"/>
      <c r="L1542" s="245"/>
      <c r="M1542" s="245"/>
      <c r="N1542" s="245"/>
      <c r="O1542" s="245"/>
      <c r="P1542" s="245"/>
      <c r="Q1542" s="246"/>
      <c r="R1542" s="233"/>
      <c r="S1542" s="234" t="e">
        <f>IF(C1542="",NA(),MATCH($B1542&amp;$C1542,'Smelter Reference List'!$J:$J,0))</f>
        <v>#N/A</v>
      </c>
      <c r="T1542" s="235"/>
      <c r="U1542" s="235">
        <f t="shared" ca="1" si="48"/>
        <v>0</v>
      </c>
      <c r="V1542" s="235"/>
      <c r="W1542" s="235"/>
      <c r="Y1542" s="228" t="str">
        <f t="shared" si="49"/>
        <v/>
      </c>
    </row>
    <row r="1543" spans="1:25" s="228" customFormat="1" ht="20.399999999999999">
      <c r="A1543" s="257"/>
      <c r="B1543" s="232" t="str">
        <f>IF(LEN(A1543)=0,"",INDEX('Smelter Reference List'!$A:$A,MATCH($A1543,'Smelter Reference List'!$E:$E,0)))</f>
        <v/>
      </c>
      <c r="C1543" s="297" t="str">
        <f>IF(LEN(A1543)=0,"",INDEX('Smelter Reference List'!$C:$C,MATCH($A1543,'Smelter Reference List'!$E:$E,0)))</f>
        <v/>
      </c>
      <c r="D1543" s="161" t="str">
        <f ca="1">IF(ISERROR($S1543),"",OFFSET('Smelter Reference List'!$C$4,$S1543-4,0)&amp;"")</f>
        <v/>
      </c>
      <c r="E1543" s="161" t="str">
        <f ca="1">IF(ISERROR($S1543),"",OFFSET('Smelter Reference List'!$D$4,$S1543-4,0)&amp;"")</f>
        <v/>
      </c>
      <c r="F1543" s="161" t="str">
        <f ca="1">IF(ISERROR($S1543),"",OFFSET('Smelter Reference List'!$E$4,$S1543-4,0))</f>
        <v/>
      </c>
      <c r="G1543" s="161" t="str">
        <f ca="1">IF(C1543=$U$4,"Enter smelter details", IF(ISERROR($S1543),"",OFFSET('Smelter Reference List'!$F$4,$S1543-4,0)))</f>
        <v/>
      </c>
      <c r="H1543" s="247" t="str">
        <f ca="1">IF(ISERROR($S1543),"",OFFSET('Smelter Reference List'!$G$4,$S1543-4,0))</f>
        <v/>
      </c>
      <c r="I1543" s="248" t="str">
        <f ca="1">IF(ISERROR($S1543),"",OFFSET('Smelter Reference List'!$H$4,$S1543-4,0))</f>
        <v/>
      </c>
      <c r="J1543" s="248" t="str">
        <f ca="1">IF(ISERROR($S1543),"",OFFSET('Smelter Reference List'!$I$4,$S1543-4,0))</f>
        <v/>
      </c>
      <c r="K1543" s="245"/>
      <c r="L1543" s="245"/>
      <c r="M1543" s="245"/>
      <c r="N1543" s="245"/>
      <c r="O1543" s="245"/>
      <c r="P1543" s="245"/>
      <c r="Q1543" s="246"/>
      <c r="R1543" s="233"/>
      <c r="S1543" s="234" t="e">
        <f>IF(C1543="",NA(),MATCH($B1543&amp;$C1543,'Smelter Reference List'!$J:$J,0))</f>
        <v>#N/A</v>
      </c>
      <c r="T1543" s="235"/>
      <c r="U1543" s="235">
        <f t="shared" ca="1" si="48"/>
        <v>0</v>
      </c>
      <c r="V1543" s="235"/>
      <c r="W1543" s="235"/>
      <c r="Y1543" s="228" t="str">
        <f t="shared" si="49"/>
        <v/>
      </c>
    </row>
    <row r="1544" spans="1:25" s="228" customFormat="1" ht="20.399999999999999">
      <c r="A1544" s="257"/>
      <c r="B1544" s="232" t="str">
        <f>IF(LEN(A1544)=0,"",INDEX('Smelter Reference List'!$A:$A,MATCH($A1544,'Smelter Reference List'!$E:$E,0)))</f>
        <v/>
      </c>
      <c r="C1544" s="297" t="str">
        <f>IF(LEN(A1544)=0,"",INDEX('Smelter Reference List'!$C:$C,MATCH($A1544,'Smelter Reference List'!$E:$E,0)))</f>
        <v/>
      </c>
      <c r="D1544" s="161" t="str">
        <f ca="1">IF(ISERROR($S1544),"",OFFSET('Smelter Reference List'!$C$4,$S1544-4,0)&amp;"")</f>
        <v/>
      </c>
      <c r="E1544" s="161" t="str">
        <f ca="1">IF(ISERROR($S1544),"",OFFSET('Smelter Reference List'!$D$4,$S1544-4,0)&amp;"")</f>
        <v/>
      </c>
      <c r="F1544" s="161" t="str">
        <f ca="1">IF(ISERROR($S1544),"",OFFSET('Smelter Reference List'!$E$4,$S1544-4,0))</f>
        <v/>
      </c>
      <c r="G1544" s="161" t="str">
        <f ca="1">IF(C1544=$U$4,"Enter smelter details", IF(ISERROR($S1544),"",OFFSET('Smelter Reference List'!$F$4,$S1544-4,0)))</f>
        <v/>
      </c>
      <c r="H1544" s="247" t="str">
        <f ca="1">IF(ISERROR($S1544),"",OFFSET('Smelter Reference List'!$G$4,$S1544-4,0))</f>
        <v/>
      </c>
      <c r="I1544" s="248" t="str">
        <f ca="1">IF(ISERROR($S1544),"",OFFSET('Smelter Reference List'!$H$4,$S1544-4,0))</f>
        <v/>
      </c>
      <c r="J1544" s="248" t="str">
        <f ca="1">IF(ISERROR($S1544),"",OFFSET('Smelter Reference List'!$I$4,$S1544-4,0))</f>
        <v/>
      </c>
      <c r="K1544" s="245"/>
      <c r="L1544" s="245"/>
      <c r="M1544" s="245"/>
      <c r="N1544" s="245"/>
      <c r="O1544" s="245"/>
      <c r="P1544" s="245"/>
      <c r="Q1544" s="246"/>
      <c r="R1544" s="233"/>
      <c r="S1544" s="234" t="e">
        <f>IF(C1544="",NA(),MATCH($B1544&amp;$C1544,'Smelter Reference List'!$J:$J,0))</f>
        <v>#N/A</v>
      </c>
      <c r="T1544" s="235"/>
      <c r="U1544" s="235">
        <f t="shared" ca="1" si="48"/>
        <v>0</v>
      </c>
      <c r="V1544" s="235"/>
      <c r="W1544" s="235"/>
      <c r="Y1544" s="228" t="str">
        <f t="shared" si="49"/>
        <v/>
      </c>
    </row>
    <row r="1545" spans="1:25" s="228" customFormat="1" ht="20.399999999999999">
      <c r="A1545" s="257"/>
      <c r="B1545" s="232" t="str">
        <f>IF(LEN(A1545)=0,"",INDEX('Smelter Reference List'!$A:$A,MATCH($A1545,'Smelter Reference List'!$E:$E,0)))</f>
        <v/>
      </c>
      <c r="C1545" s="297" t="str">
        <f>IF(LEN(A1545)=0,"",INDEX('Smelter Reference List'!$C:$C,MATCH($A1545,'Smelter Reference List'!$E:$E,0)))</f>
        <v/>
      </c>
      <c r="D1545" s="161" t="str">
        <f ca="1">IF(ISERROR($S1545),"",OFFSET('Smelter Reference List'!$C$4,$S1545-4,0)&amp;"")</f>
        <v/>
      </c>
      <c r="E1545" s="161" t="str">
        <f ca="1">IF(ISERROR($S1545),"",OFFSET('Smelter Reference List'!$D$4,$S1545-4,0)&amp;"")</f>
        <v/>
      </c>
      <c r="F1545" s="161" t="str">
        <f ca="1">IF(ISERROR($S1545),"",OFFSET('Smelter Reference List'!$E$4,$S1545-4,0))</f>
        <v/>
      </c>
      <c r="G1545" s="161" t="str">
        <f ca="1">IF(C1545=$U$4,"Enter smelter details", IF(ISERROR($S1545),"",OFFSET('Smelter Reference List'!$F$4,$S1545-4,0)))</f>
        <v/>
      </c>
      <c r="H1545" s="247" t="str">
        <f ca="1">IF(ISERROR($S1545),"",OFFSET('Smelter Reference List'!$G$4,$S1545-4,0))</f>
        <v/>
      </c>
      <c r="I1545" s="248" t="str">
        <f ca="1">IF(ISERROR($S1545),"",OFFSET('Smelter Reference List'!$H$4,$S1545-4,0))</f>
        <v/>
      </c>
      <c r="J1545" s="248" t="str">
        <f ca="1">IF(ISERROR($S1545),"",OFFSET('Smelter Reference List'!$I$4,$S1545-4,0))</f>
        <v/>
      </c>
      <c r="K1545" s="245"/>
      <c r="L1545" s="245"/>
      <c r="M1545" s="245"/>
      <c r="N1545" s="245"/>
      <c r="O1545" s="245"/>
      <c r="P1545" s="245"/>
      <c r="Q1545" s="246"/>
      <c r="R1545" s="233"/>
      <c r="S1545" s="234" t="e">
        <f>IF(C1545="",NA(),MATCH($B1545&amp;$C1545,'Smelter Reference List'!$J:$J,0))</f>
        <v>#N/A</v>
      </c>
      <c r="T1545" s="235"/>
      <c r="U1545" s="235">
        <f t="shared" ca="1" si="48"/>
        <v>0</v>
      </c>
      <c r="V1545" s="235"/>
      <c r="W1545" s="235"/>
      <c r="Y1545" s="228" t="str">
        <f t="shared" si="49"/>
        <v/>
      </c>
    </row>
    <row r="1546" spans="1:25" s="228" customFormat="1" ht="20.399999999999999">
      <c r="A1546" s="257"/>
      <c r="B1546" s="232" t="str">
        <f>IF(LEN(A1546)=0,"",INDEX('Smelter Reference List'!$A:$A,MATCH($A1546,'Smelter Reference List'!$E:$E,0)))</f>
        <v/>
      </c>
      <c r="C1546" s="297" t="str">
        <f>IF(LEN(A1546)=0,"",INDEX('Smelter Reference List'!$C:$C,MATCH($A1546,'Smelter Reference List'!$E:$E,0)))</f>
        <v/>
      </c>
      <c r="D1546" s="161" t="str">
        <f ca="1">IF(ISERROR($S1546),"",OFFSET('Smelter Reference List'!$C$4,$S1546-4,0)&amp;"")</f>
        <v/>
      </c>
      <c r="E1546" s="161" t="str">
        <f ca="1">IF(ISERROR($S1546),"",OFFSET('Smelter Reference List'!$D$4,$S1546-4,0)&amp;"")</f>
        <v/>
      </c>
      <c r="F1546" s="161" t="str">
        <f ca="1">IF(ISERROR($S1546),"",OFFSET('Smelter Reference List'!$E$4,$S1546-4,0))</f>
        <v/>
      </c>
      <c r="G1546" s="161" t="str">
        <f ca="1">IF(C1546=$U$4,"Enter smelter details", IF(ISERROR($S1546),"",OFFSET('Smelter Reference List'!$F$4,$S1546-4,0)))</f>
        <v/>
      </c>
      <c r="H1546" s="247" t="str">
        <f ca="1">IF(ISERROR($S1546),"",OFFSET('Smelter Reference List'!$G$4,$S1546-4,0))</f>
        <v/>
      </c>
      <c r="I1546" s="248" t="str">
        <f ca="1">IF(ISERROR($S1546),"",OFFSET('Smelter Reference List'!$H$4,$S1546-4,0))</f>
        <v/>
      </c>
      <c r="J1546" s="248" t="str">
        <f ca="1">IF(ISERROR($S1546),"",OFFSET('Smelter Reference List'!$I$4,$S1546-4,0))</f>
        <v/>
      </c>
      <c r="K1546" s="245"/>
      <c r="L1546" s="245"/>
      <c r="M1546" s="245"/>
      <c r="N1546" s="245"/>
      <c r="O1546" s="245"/>
      <c r="P1546" s="245"/>
      <c r="Q1546" s="246"/>
      <c r="R1546" s="233"/>
      <c r="S1546" s="234" t="e">
        <f>IF(C1546="",NA(),MATCH($B1546&amp;$C1546,'Smelter Reference List'!$J:$J,0))</f>
        <v>#N/A</v>
      </c>
      <c r="T1546" s="235"/>
      <c r="U1546" s="235">
        <f t="shared" ca="1" si="48"/>
        <v>0</v>
      </c>
      <c r="V1546" s="235"/>
      <c r="W1546" s="235"/>
      <c r="Y1546" s="228" t="str">
        <f t="shared" si="49"/>
        <v/>
      </c>
    </row>
    <row r="1547" spans="1:25" s="228" customFormat="1" ht="20.399999999999999">
      <c r="A1547" s="257"/>
      <c r="B1547" s="232" t="str">
        <f>IF(LEN(A1547)=0,"",INDEX('Smelter Reference List'!$A:$A,MATCH($A1547,'Smelter Reference List'!$E:$E,0)))</f>
        <v/>
      </c>
      <c r="C1547" s="297" t="str">
        <f>IF(LEN(A1547)=0,"",INDEX('Smelter Reference List'!$C:$C,MATCH($A1547,'Smelter Reference List'!$E:$E,0)))</f>
        <v/>
      </c>
      <c r="D1547" s="161" t="str">
        <f ca="1">IF(ISERROR($S1547),"",OFFSET('Smelter Reference List'!$C$4,$S1547-4,0)&amp;"")</f>
        <v/>
      </c>
      <c r="E1547" s="161" t="str">
        <f ca="1">IF(ISERROR($S1547),"",OFFSET('Smelter Reference List'!$D$4,$S1547-4,0)&amp;"")</f>
        <v/>
      </c>
      <c r="F1547" s="161" t="str">
        <f ca="1">IF(ISERROR($S1547),"",OFFSET('Smelter Reference List'!$E$4,$S1547-4,0))</f>
        <v/>
      </c>
      <c r="G1547" s="161" t="str">
        <f ca="1">IF(C1547=$U$4,"Enter smelter details", IF(ISERROR($S1547),"",OFFSET('Smelter Reference List'!$F$4,$S1547-4,0)))</f>
        <v/>
      </c>
      <c r="H1547" s="247" t="str">
        <f ca="1">IF(ISERROR($S1547),"",OFFSET('Smelter Reference List'!$G$4,$S1547-4,0))</f>
        <v/>
      </c>
      <c r="I1547" s="248" t="str">
        <f ca="1">IF(ISERROR($S1547),"",OFFSET('Smelter Reference List'!$H$4,$S1547-4,0))</f>
        <v/>
      </c>
      <c r="J1547" s="248" t="str">
        <f ca="1">IF(ISERROR($S1547),"",OFFSET('Smelter Reference List'!$I$4,$S1547-4,0))</f>
        <v/>
      </c>
      <c r="K1547" s="245"/>
      <c r="L1547" s="245"/>
      <c r="M1547" s="245"/>
      <c r="N1547" s="245"/>
      <c r="O1547" s="245"/>
      <c r="P1547" s="245"/>
      <c r="Q1547" s="246"/>
      <c r="R1547" s="233"/>
      <c r="S1547" s="234" t="e">
        <f>IF(C1547="",NA(),MATCH($B1547&amp;$C1547,'Smelter Reference List'!$J:$J,0))</f>
        <v>#N/A</v>
      </c>
      <c r="T1547" s="235"/>
      <c r="U1547" s="235">
        <f t="shared" ca="1" si="48"/>
        <v>0</v>
      </c>
      <c r="V1547" s="235"/>
      <c r="W1547" s="235"/>
      <c r="Y1547" s="228" t="str">
        <f t="shared" si="49"/>
        <v/>
      </c>
    </row>
    <row r="1548" spans="1:25" s="228" customFormat="1" ht="20.399999999999999">
      <c r="A1548" s="257"/>
      <c r="B1548" s="232" t="str">
        <f>IF(LEN(A1548)=0,"",INDEX('Smelter Reference List'!$A:$A,MATCH($A1548,'Smelter Reference List'!$E:$E,0)))</f>
        <v/>
      </c>
      <c r="C1548" s="297" t="str">
        <f>IF(LEN(A1548)=0,"",INDEX('Smelter Reference List'!$C:$C,MATCH($A1548,'Smelter Reference List'!$E:$E,0)))</f>
        <v/>
      </c>
      <c r="D1548" s="161" t="str">
        <f ca="1">IF(ISERROR($S1548),"",OFFSET('Smelter Reference List'!$C$4,$S1548-4,0)&amp;"")</f>
        <v/>
      </c>
      <c r="E1548" s="161" t="str">
        <f ca="1">IF(ISERROR($S1548),"",OFFSET('Smelter Reference List'!$D$4,$S1548-4,0)&amp;"")</f>
        <v/>
      </c>
      <c r="F1548" s="161" t="str">
        <f ca="1">IF(ISERROR($S1548),"",OFFSET('Smelter Reference List'!$E$4,$S1548-4,0))</f>
        <v/>
      </c>
      <c r="G1548" s="161" t="str">
        <f ca="1">IF(C1548=$U$4,"Enter smelter details", IF(ISERROR($S1548),"",OFFSET('Smelter Reference List'!$F$4,$S1548-4,0)))</f>
        <v/>
      </c>
      <c r="H1548" s="247" t="str">
        <f ca="1">IF(ISERROR($S1548),"",OFFSET('Smelter Reference List'!$G$4,$S1548-4,0))</f>
        <v/>
      </c>
      <c r="I1548" s="248" t="str">
        <f ca="1">IF(ISERROR($S1548),"",OFFSET('Smelter Reference List'!$H$4,$S1548-4,0))</f>
        <v/>
      </c>
      <c r="J1548" s="248" t="str">
        <f ca="1">IF(ISERROR($S1548),"",OFFSET('Smelter Reference List'!$I$4,$S1548-4,0))</f>
        <v/>
      </c>
      <c r="K1548" s="245"/>
      <c r="L1548" s="245"/>
      <c r="M1548" s="245"/>
      <c r="N1548" s="245"/>
      <c r="O1548" s="245"/>
      <c r="P1548" s="245"/>
      <c r="Q1548" s="246"/>
      <c r="R1548" s="233"/>
      <c r="S1548" s="234" t="e">
        <f>IF(C1548="",NA(),MATCH($B1548&amp;$C1548,'Smelter Reference List'!$J:$J,0))</f>
        <v>#N/A</v>
      </c>
      <c r="T1548" s="235"/>
      <c r="U1548" s="235">
        <f t="shared" ca="1" si="48"/>
        <v>0</v>
      </c>
      <c r="V1548" s="235"/>
      <c r="W1548" s="235"/>
      <c r="Y1548" s="228" t="str">
        <f t="shared" si="49"/>
        <v/>
      </c>
    </row>
    <row r="1549" spans="1:25" s="228" customFormat="1" ht="20.399999999999999">
      <c r="A1549" s="257"/>
      <c r="B1549" s="232" t="str">
        <f>IF(LEN(A1549)=0,"",INDEX('Smelter Reference List'!$A:$A,MATCH($A1549,'Smelter Reference List'!$E:$E,0)))</f>
        <v/>
      </c>
      <c r="C1549" s="297" t="str">
        <f>IF(LEN(A1549)=0,"",INDEX('Smelter Reference List'!$C:$C,MATCH($A1549,'Smelter Reference List'!$E:$E,0)))</f>
        <v/>
      </c>
      <c r="D1549" s="161" t="str">
        <f ca="1">IF(ISERROR($S1549),"",OFFSET('Smelter Reference List'!$C$4,$S1549-4,0)&amp;"")</f>
        <v/>
      </c>
      <c r="E1549" s="161" t="str">
        <f ca="1">IF(ISERROR($S1549),"",OFFSET('Smelter Reference List'!$D$4,$S1549-4,0)&amp;"")</f>
        <v/>
      </c>
      <c r="F1549" s="161" t="str">
        <f ca="1">IF(ISERROR($S1549),"",OFFSET('Smelter Reference List'!$E$4,$S1549-4,0))</f>
        <v/>
      </c>
      <c r="G1549" s="161" t="str">
        <f ca="1">IF(C1549=$U$4,"Enter smelter details", IF(ISERROR($S1549),"",OFFSET('Smelter Reference List'!$F$4,$S1549-4,0)))</f>
        <v/>
      </c>
      <c r="H1549" s="247" t="str">
        <f ca="1">IF(ISERROR($S1549),"",OFFSET('Smelter Reference List'!$G$4,$S1549-4,0))</f>
        <v/>
      </c>
      <c r="I1549" s="248" t="str">
        <f ca="1">IF(ISERROR($S1549),"",OFFSET('Smelter Reference List'!$H$4,$S1549-4,0))</f>
        <v/>
      </c>
      <c r="J1549" s="248" t="str">
        <f ca="1">IF(ISERROR($S1549),"",OFFSET('Smelter Reference List'!$I$4,$S1549-4,0))</f>
        <v/>
      </c>
      <c r="K1549" s="245"/>
      <c r="L1549" s="245"/>
      <c r="M1549" s="245"/>
      <c r="N1549" s="245"/>
      <c r="O1549" s="245"/>
      <c r="P1549" s="245"/>
      <c r="Q1549" s="246"/>
      <c r="R1549" s="233"/>
      <c r="S1549" s="234" t="e">
        <f>IF(C1549="",NA(),MATCH($B1549&amp;$C1549,'Smelter Reference List'!$J:$J,0))</f>
        <v>#N/A</v>
      </c>
      <c r="T1549" s="235"/>
      <c r="U1549" s="235">
        <f t="shared" ca="1" si="48"/>
        <v>0</v>
      </c>
      <c r="V1549" s="235"/>
      <c r="W1549" s="235"/>
      <c r="Y1549" s="228" t="str">
        <f t="shared" si="49"/>
        <v/>
      </c>
    </row>
    <row r="1550" spans="1:25" s="228" customFormat="1" ht="20.399999999999999">
      <c r="A1550" s="257"/>
      <c r="B1550" s="232" t="str">
        <f>IF(LEN(A1550)=0,"",INDEX('Smelter Reference List'!$A:$A,MATCH($A1550,'Smelter Reference List'!$E:$E,0)))</f>
        <v/>
      </c>
      <c r="C1550" s="297" t="str">
        <f>IF(LEN(A1550)=0,"",INDEX('Smelter Reference List'!$C:$C,MATCH($A1550,'Smelter Reference List'!$E:$E,0)))</f>
        <v/>
      </c>
      <c r="D1550" s="161" t="str">
        <f ca="1">IF(ISERROR($S1550),"",OFFSET('Smelter Reference List'!$C$4,$S1550-4,0)&amp;"")</f>
        <v/>
      </c>
      <c r="E1550" s="161" t="str">
        <f ca="1">IF(ISERROR($S1550),"",OFFSET('Smelter Reference List'!$D$4,$S1550-4,0)&amp;"")</f>
        <v/>
      </c>
      <c r="F1550" s="161" t="str">
        <f ca="1">IF(ISERROR($S1550),"",OFFSET('Smelter Reference List'!$E$4,$S1550-4,0))</f>
        <v/>
      </c>
      <c r="G1550" s="161" t="str">
        <f ca="1">IF(C1550=$U$4,"Enter smelter details", IF(ISERROR($S1550),"",OFFSET('Smelter Reference List'!$F$4,$S1550-4,0)))</f>
        <v/>
      </c>
      <c r="H1550" s="247" t="str">
        <f ca="1">IF(ISERROR($S1550),"",OFFSET('Smelter Reference List'!$G$4,$S1550-4,0))</f>
        <v/>
      </c>
      <c r="I1550" s="248" t="str">
        <f ca="1">IF(ISERROR($S1550),"",OFFSET('Smelter Reference List'!$H$4,$S1550-4,0))</f>
        <v/>
      </c>
      <c r="J1550" s="248" t="str">
        <f ca="1">IF(ISERROR($S1550),"",OFFSET('Smelter Reference List'!$I$4,$S1550-4,0))</f>
        <v/>
      </c>
      <c r="K1550" s="245"/>
      <c r="L1550" s="245"/>
      <c r="M1550" s="245"/>
      <c r="N1550" s="245"/>
      <c r="O1550" s="245"/>
      <c r="P1550" s="245"/>
      <c r="Q1550" s="246"/>
      <c r="R1550" s="233"/>
      <c r="S1550" s="234" t="e">
        <f>IF(C1550="",NA(),MATCH($B1550&amp;$C1550,'Smelter Reference List'!$J:$J,0))</f>
        <v>#N/A</v>
      </c>
      <c r="T1550" s="235"/>
      <c r="U1550" s="235">
        <f t="shared" ca="1" si="48"/>
        <v>0</v>
      </c>
      <c r="V1550" s="235"/>
      <c r="W1550" s="235"/>
      <c r="Y1550" s="228" t="str">
        <f t="shared" si="49"/>
        <v/>
      </c>
    </row>
    <row r="1551" spans="1:25" s="228" customFormat="1" ht="20.399999999999999">
      <c r="A1551" s="257"/>
      <c r="B1551" s="232" t="str">
        <f>IF(LEN(A1551)=0,"",INDEX('Smelter Reference List'!$A:$A,MATCH($A1551,'Smelter Reference List'!$E:$E,0)))</f>
        <v/>
      </c>
      <c r="C1551" s="297" t="str">
        <f>IF(LEN(A1551)=0,"",INDEX('Smelter Reference List'!$C:$C,MATCH($A1551,'Smelter Reference List'!$E:$E,0)))</f>
        <v/>
      </c>
      <c r="D1551" s="161" t="str">
        <f ca="1">IF(ISERROR($S1551),"",OFFSET('Smelter Reference List'!$C$4,$S1551-4,0)&amp;"")</f>
        <v/>
      </c>
      <c r="E1551" s="161" t="str">
        <f ca="1">IF(ISERROR($S1551),"",OFFSET('Smelter Reference List'!$D$4,$S1551-4,0)&amp;"")</f>
        <v/>
      </c>
      <c r="F1551" s="161" t="str">
        <f ca="1">IF(ISERROR($S1551),"",OFFSET('Smelter Reference List'!$E$4,$S1551-4,0))</f>
        <v/>
      </c>
      <c r="G1551" s="161" t="str">
        <f ca="1">IF(C1551=$U$4,"Enter smelter details", IF(ISERROR($S1551),"",OFFSET('Smelter Reference List'!$F$4,$S1551-4,0)))</f>
        <v/>
      </c>
      <c r="H1551" s="247" t="str">
        <f ca="1">IF(ISERROR($S1551),"",OFFSET('Smelter Reference List'!$G$4,$S1551-4,0))</f>
        <v/>
      </c>
      <c r="I1551" s="248" t="str">
        <f ca="1">IF(ISERROR($S1551),"",OFFSET('Smelter Reference List'!$H$4,$S1551-4,0))</f>
        <v/>
      </c>
      <c r="J1551" s="248" t="str">
        <f ca="1">IF(ISERROR($S1551),"",OFFSET('Smelter Reference List'!$I$4,$S1551-4,0))</f>
        <v/>
      </c>
      <c r="K1551" s="245"/>
      <c r="L1551" s="245"/>
      <c r="M1551" s="245"/>
      <c r="N1551" s="245"/>
      <c r="O1551" s="245"/>
      <c r="P1551" s="245"/>
      <c r="Q1551" s="246"/>
      <c r="R1551" s="233"/>
      <c r="S1551" s="234" t="e">
        <f>IF(C1551="",NA(),MATCH($B1551&amp;$C1551,'Smelter Reference List'!$J:$J,0))</f>
        <v>#N/A</v>
      </c>
      <c r="T1551" s="235"/>
      <c r="U1551" s="235">
        <f t="shared" ca="1" si="48"/>
        <v>0</v>
      </c>
      <c r="V1551" s="235"/>
      <c r="W1551" s="235"/>
      <c r="Y1551" s="228" t="str">
        <f t="shared" si="49"/>
        <v/>
      </c>
    </row>
    <row r="1552" spans="1:25" s="228" customFormat="1" ht="20.399999999999999">
      <c r="A1552" s="257"/>
      <c r="B1552" s="232" t="str">
        <f>IF(LEN(A1552)=0,"",INDEX('Smelter Reference List'!$A:$A,MATCH($A1552,'Smelter Reference List'!$E:$E,0)))</f>
        <v/>
      </c>
      <c r="C1552" s="297" t="str">
        <f>IF(LEN(A1552)=0,"",INDEX('Smelter Reference List'!$C:$C,MATCH($A1552,'Smelter Reference List'!$E:$E,0)))</f>
        <v/>
      </c>
      <c r="D1552" s="161" t="str">
        <f ca="1">IF(ISERROR($S1552),"",OFFSET('Smelter Reference List'!$C$4,$S1552-4,0)&amp;"")</f>
        <v/>
      </c>
      <c r="E1552" s="161" t="str">
        <f ca="1">IF(ISERROR($S1552),"",OFFSET('Smelter Reference List'!$D$4,$S1552-4,0)&amp;"")</f>
        <v/>
      </c>
      <c r="F1552" s="161" t="str">
        <f ca="1">IF(ISERROR($S1552),"",OFFSET('Smelter Reference List'!$E$4,$S1552-4,0))</f>
        <v/>
      </c>
      <c r="G1552" s="161" t="str">
        <f ca="1">IF(C1552=$U$4,"Enter smelter details", IF(ISERROR($S1552),"",OFFSET('Smelter Reference List'!$F$4,$S1552-4,0)))</f>
        <v/>
      </c>
      <c r="H1552" s="247" t="str">
        <f ca="1">IF(ISERROR($S1552),"",OFFSET('Smelter Reference List'!$G$4,$S1552-4,0))</f>
        <v/>
      </c>
      <c r="I1552" s="248" t="str">
        <f ca="1">IF(ISERROR($S1552),"",OFFSET('Smelter Reference List'!$H$4,$S1552-4,0))</f>
        <v/>
      </c>
      <c r="J1552" s="248" t="str">
        <f ca="1">IF(ISERROR($S1552),"",OFFSET('Smelter Reference List'!$I$4,$S1552-4,0))</f>
        <v/>
      </c>
      <c r="K1552" s="245"/>
      <c r="L1552" s="245"/>
      <c r="M1552" s="245"/>
      <c r="N1552" s="245"/>
      <c r="O1552" s="245"/>
      <c r="P1552" s="245"/>
      <c r="Q1552" s="246"/>
      <c r="R1552" s="233"/>
      <c r="S1552" s="234" t="e">
        <f>IF(C1552="",NA(),MATCH($B1552&amp;$C1552,'Smelter Reference List'!$J:$J,0))</f>
        <v>#N/A</v>
      </c>
      <c r="T1552" s="235"/>
      <c r="U1552" s="235">
        <f t="shared" ca="1" si="48"/>
        <v>0</v>
      </c>
      <c r="V1552" s="235"/>
      <c r="W1552" s="235"/>
      <c r="Y1552" s="228" t="str">
        <f t="shared" si="49"/>
        <v/>
      </c>
    </row>
    <row r="1553" spans="1:25" s="228" customFormat="1" ht="20.399999999999999">
      <c r="A1553" s="257"/>
      <c r="B1553" s="232" t="str">
        <f>IF(LEN(A1553)=0,"",INDEX('Smelter Reference List'!$A:$A,MATCH($A1553,'Smelter Reference List'!$E:$E,0)))</f>
        <v/>
      </c>
      <c r="C1553" s="297" t="str">
        <f>IF(LEN(A1553)=0,"",INDEX('Smelter Reference List'!$C:$C,MATCH($A1553,'Smelter Reference List'!$E:$E,0)))</f>
        <v/>
      </c>
      <c r="D1553" s="161" t="str">
        <f ca="1">IF(ISERROR($S1553),"",OFFSET('Smelter Reference List'!$C$4,$S1553-4,0)&amp;"")</f>
        <v/>
      </c>
      <c r="E1553" s="161" t="str">
        <f ca="1">IF(ISERROR($S1553),"",OFFSET('Smelter Reference List'!$D$4,$S1553-4,0)&amp;"")</f>
        <v/>
      </c>
      <c r="F1553" s="161" t="str">
        <f ca="1">IF(ISERROR($S1553),"",OFFSET('Smelter Reference List'!$E$4,$S1553-4,0))</f>
        <v/>
      </c>
      <c r="G1553" s="161" t="str">
        <f ca="1">IF(C1553=$U$4,"Enter smelter details", IF(ISERROR($S1553),"",OFFSET('Smelter Reference List'!$F$4,$S1553-4,0)))</f>
        <v/>
      </c>
      <c r="H1553" s="247" t="str">
        <f ca="1">IF(ISERROR($S1553),"",OFFSET('Smelter Reference List'!$G$4,$S1553-4,0))</f>
        <v/>
      </c>
      <c r="I1553" s="248" t="str">
        <f ca="1">IF(ISERROR($S1553),"",OFFSET('Smelter Reference List'!$H$4,$S1553-4,0))</f>
        <v/>
      </c>
      <c r="J1553" s="248" t="str">
        <f ca="1">IF(ISERROR($S1553),"",OFFSET('Smelter Reference List'!$I$4,$S1553-4,0))</f>
        <v/>
      </c>
      <c r="K1553" s="245"/>
      <c r="L1553" s="245"/>
      <c r="M1553" s="245"/>
      <c r="N1553" s="245"/>
      <c r="O1553" s="245"/>
      <c r="P1553" s="245"/>
      <c r="Q1553" s="246"/>
      <c r="R1553" s="233"/>
      <c r="S1553" s="234" t="e">
        <f>IF(C1553="",NA(),MATCH($B1553&amp;$C1553,'Smelter Reference List'!$J:$J,0))</f>
        <v>#N/A</v>
      </c>
      <c r="T1553" s="235"/>
      <c r="U1553" s="235">
        <f t="shared" ca="1" si="48"/>
        <v>0</v>
      </c>
      <c r="V1553" s="235"/>
      <c r="W1553" s="235"/>
      <c r="Y1553" s="228" t="str">
        <f t="shared" si="49"/>
        <v/>
      </c>
    </row>
    <row r="1554" spans="1:25" s="228" customFormat="1" ht="20.399999999999999">
      <c r="A1554" s="257"/>
      <c r="B1554" s="232" t="str">
        <f>IF(LEN(A1554)=0,"",INDEX('Smelter Reference List'!$A:$A,MATCH($A1554,'Smelter Reference List'!$E:$E,0)))</f>
        <v/>
      </c>
      <c r="C1554" s="297" t="str">
        <f>IF(LEN(A1554)=0,"",INDEX('Smelter Reference List'!$C:$C,MATCH($A1554,'Smelter Reference List'!$E:$E,0)))</f>
        <v/>
      </c>
      <c r="D1554" s="161" t="str">
        <f ca="1">IF(ISERROR($S1554),"",OFFSET('Smelter Reference List'!$C$4,$S1554-4,0)&amp;"")</f>
        <v/>
      </c>
      <c r="E1554" s="161" t="str">
        <f ca="1">IF(ISERROR($S1554),"",OFFSET('Smelter Reference List'!$D$4,$S1554-4,0)&amp;"")</f>
        <v/>
      </c>
      <c r="F1554" s="161" t="str">
        <f ca="1">IF(ISERROR($S1554),"",OFFSET('Smelter Reference List'!$E$4,$S1554-4,0))</f>
        <v/>
      </c>
      <c r="G1554" s="161" t="str">
        <f ca="1">IF(C1554=$U$4,"Enter smelter details", IF(ISERROR($S1554),"",OFFSET('Smelter Reference List'!$F$4,$S1554-4,0)))</f>
        <v/>
      </c>
      <c r="H1554" s="247" t="str">
        <f ca="1">IF(ISERROR($S1554),"",OFFSET('Smelter Reference List'!$G$4,$S1554-4,0))</f>
        <v/>
      </c>
      <c r="I1554" s="248" t="str">
        <f ca="1">IF(ISERROR($S1554),"",OFFSET('Smelter Reference List'!$H$4,$S1554-4,0))</f>
        <v/>
      </c>
      <c r="J1554" s="248" t="str">
        <f ca="1">IF(ISERROR($S1554),"",OFFSET('Smelter Reference List'!$I$4,$S1554-4,0))</f>
        <v/>
      </c>
      <c r="K1554" s="245"/>
      <c r="L1554" s="245"/>
      <c r="M1554" s="245"/>
      <c r="N1554" s="245"/>
      <c r="O1554" s="245"/>
      <c r="P1554" s="245"/>
      <c r="Q1554" s="246"/>
      <c r="R1554" s="233"/>
      <c r="S1554" s="234" t="e">
        <f>IF(C1554="",NA(),MATCH($B1554&amp;$C1554,'Smelter Reference List'!$J:$J,0))</f>
        <v>#N/A</v>
      </c>
      <c r="T1554" s="235"/>
      <c r="U1554" s="235">
        <f t="shared" ca="1" si="48"/>
        <v>0</v>
      </c>
      <c r="V1554" s="235"/>
      <c r="W1554" s="235"/>
      <c r="Y1554" s="228" t="str">
        <f t="shared" si="49"/>
        <v/>
      </c>
    </row>
    <row r="1555" spans="1:25" s="228" customFormat="1" ht="20.399999999999999">
      <c r="A1555" s="257"/>
      <c r="B1555" s="232" t="str">
        <f>IF(LEN(A1555)=0,"",INDEX('Smelter Reference List'!$A:$A,MATCH($A1555,'Smelter Reference List'!$E:$E,0)))</f>
        <v/>
      </c>
      <c r="C1555" s="297" t="str">
        <f>IF(LEN(A1555)=0,"",INDEX('Smelter Reference List'!$C:$C,MATCH($A1555,'Smelter Reference List'!$E:$E,0)))</f>
        <v/>
      </c>
      <c r="D1555" s="161" t="str">
        <f ca="1">IF(ISERROR($S1555),"",OFFSET('Smelter Reference List'!$C$4,$S1555-4,0)&amp;"")</f>
        <v/>
      </c>
      <c r="E1555" s="161" t="str">
        <f ca="1">IF(ISERROR($S1555),"",OFFSET('Smelter Reference List'!$D$4,$S1555-4,0)&amp;"")</f>
        <v/>
      </c>
      <c r="F1555" s="161" t="str">
        <f ca="1">IF(ISERROR($S1555),"",OFFSET('Smelter Reference List'!$E$4,$S1555-4,0))</f>
        <v/>
      </c>
      <c r="G1555" s="161" t="str">
        <f ca="1">IF(C1555=$U$4,"Enter smelter details", IF(ISERROR($S1555),"",OFFSET('Smelter Reference List'!$F$4,$S1555-4,0)))</f>
        <v/>
      </c>
      <c r="H1555" s="247" t="str">
        <f ca="1">IF(ISERROR($S1555),"",OFFSET('Smelter Reference List'!$G$4,$S1555-4,0))</f>
        <v/>
      </c>
      <c r="I1555" s="248" t="str">
        <f ca="1">IF(ISERROR($S1555),"",OFFSET('Smelter Reference List'!$H$4,$S1555-4,0))</f>
        <v/>
      </c>
      <c r="J1555" s="248" t="str">
        <f ca="1">IF(ISERROR($S1555),"",OFFSET('Smelter Reference List'!$I$4,$S1555-4,0))</f>
        <v/>
      </c>
      <c r="K1555" s="245"/>
      <c r="L1555" s="245"/>
      <c r="M1555" s="245"/>
      <c r="N1555" s="245"/>
      <c r="O1555" s="245"/>
      <c r="P1555" s="245"/>
      <c r="Q1555" s="246"/>
      <c r="R1555" s="233"/>
      <c r="S1555" s="234" t="e">
        <f>IF(C1555="",NA(),MATCH($B1555&amp;$C1555,'Smelter Reference List'!$J:$J,0))</f>
        <v>#N/A</v>
      </c>
      <c r="T1555" s="235"/>
      <c r="U1555" s="235">
        <f t="shared" ca="1" si="48"/>
        <v>0</v>
      </c>
      <c r="V1555" s="235"/>
      <c r="W1555" s="235"/>
      <c r="Y1555" s="228" t="str">
        <f t="shared" si="49"/>
        <v/>
      </c>
    </row>
    <row r="1556" spans="1:25" s="228" customFormat="1" ht="20.399999999999999">
      <c r="A1556" s="257"/>
      <c r="B1556" s="232" t="str">
        <f>IF(LEN(A1556)=0,"",INDEX('Smelter Reference List'!$A:$A,MATCH($A1556,'Smelter Reference List'!$E:$E,0)))</f>
        <v/>
      </c>
      <c r="C1556" s="297" t="str">
        <f>IF(LEN(A1556)=0,"",INDEX('Smelter Reference List'!$C:$C,MATCH($A1556,'Smelter Reference List'!$E:$E,0)))</f>
        <v/>
      </c>
      <c r="D1556" s="161" t="str">
        <f ca="1">IF(ISERROR($S1556),"",OFFSET('Smelter Reference List'!$C$4,$S1556-4,0)&amp;"")</f>
        <v/>
      </c>
      <c r="E1556" s="161" t="str">
        <f ca="1">IF(ISERROR($S1556),"",OFFSET('Smelter Reference List'!$D$4,$S1556-4,0)&amp;"")</f>
        <v/>
      </c>
      <c r="F1556" s="161" t="str">
        <f ca="1">IF(ISERROR($S1556),"",OFFSET('Smelter Reference List'!$E$4,$S1556-4,0))</f>
        <v/>
      </c>
      <c r="G1556" s="161" t="str">
        <f ca="1">IF(C1556=$U$4,"Enter smelter details", IF(ISERROR($S1556),"",OFFSET('Smelter Reference List'!$F$4,$S1556-4,0)))</f>
        <v/>
      </c>
      <c r="H1556" s="247" t="str">
        <f ca="1">IF(ISERROR($S1556),"",OFFSET('Smelter Reference List'!$G$4,$S1556-4,0))</f>
        <v/>
      </c>
      <c r="I1556" s="248" t="str">
        <f ca="1">IF(ISERROR($S1556),"",OFFSET('Smelter Reference List'!$H$4,$S1556-4,0))</f>
        <v/>
      </c>
      <c r="J1556" s="248" t="str">
        <f ca="1">IF(ISERROR($S1556),"",OFFSET('Smelter Reference List'!$I$4,$S1556-4,0))</f>
        <v/>
      </c>
      <c r="K1556" s="245"/>
      <c r="L1556" s="245"/>
      <c r="M1556" s="245"/>
      <c r="N1556" s="245"/>
      <c r="O1556" s="245"/>
      <c r="P1556" s="245"/>
      <c r="Q1556" s="246"/>
      <c r="R1556" s="233"/>
      <c r="S1556" s="234" t="e">
        <f>IF(C1556="",NA(),MATCH($B1556&amp;$C1556,'Smelter Reference List'!$J:$J,0))</f>
        <v>#N/A</v>
      </c>
      <c r="T1556" s="235"/>
      <c r="U1556" s="235">
        <f t="shared" ca="1" si="48"/>
        <v>0</v>
      </c>
      <c r="V1556" s="235"/>
      <c r="W1556" s="235"/>
      <c r="Y1556" s="228" t="str">
        <f t="shared" si="49"/>
        <v/>
      </c>
    </row>
    <row r="1557" spans="1:25" s="228" customFormat="1" ht="20.399999999999999">
      <c r="A1557" s="257"/>
      <c r="B1557" s="232" t="str">
        <f>IF(LEN(A1557)=0,"",INDEX('Smelter Reference List'!$A:$A,MATCH($A1557,'Smelter Reference List'!$E:$E,0)))</f>
        <v/>
      </c>
      <c r="C1557" s="297" t="str">
        <f>IF(LEN(A1557)=0,"",INDEX('Smelter Reference List'!$C:$C,MATCH($A1557,'Smelter Reference List'!$E:$E,0)))</f>
        <v/>
      </c>
      <c r="D1557" s="161" t="str">
        <f ca="1">IF(ISERROR($S1557),"",OFFSET('Smelter Reference List'!$C$4,$S1557-4,0)&amp;"")</f>
        <v/>
      </c>
      <c r="E1557" s="161" t="str">
        <f ca="1">IF(ISERROR($S1557),"",OFFSET('Smelter Reference List'!$D$4,$S1557-4,0)&amp;"")</f>
        <v/>
      </c>
      <c r="F1557" s="161" t="str">
        <f ca="1">IF(ISERROR($S1557),"",OFFSET('Smelter Reference List'!$E$4,$S1557-4,0))</f>
        <v/>
      </c>
      <c r="G1557" s="161" t="str">
        <f ca="1">IF(C1557=$U$4,"Enter smelter details", IF(ISERROR($S1557),"",OFFSET('Smelter Reference List'!$F$4,$S1557-4,0)))</f>
        <v/>
      </c>
      <c r="H1557" s="247" t="str">
        <f ca="1">IF(ISERROR($S1557),"",OFFSET('Smelter Reference List'!$G$4,$S1557-4,0))</f>
        <v/>
      </c>
      <c r="I1557" s="248" t="str">
        <f ca="1">IF(ISERROR($S1557),"",OFFSET('Smelter Reference List'!$H$4,$S1557-4,0))</f>
        <v/>
      </c>
      <c r="J1557" s="248" t="str">
        <f ca="1">IF(ISERROR($S1557),"",OFFSET('Smelter Reference List'!$I$4,$S1557-4,0))</f>
        <v/>
      </c>
      <c r="K1557" s="245"/>
      <c r="L1557" s="245"/>
      <c r="M1557" s="245"/>
      <c r="N1557" s="245"/>
      <c r="O1557" s="245"/>
      <c r="P1557" s="245"/>
      <c r="Q1557" s="246"/>
      <c r="R1557" s="233"/>
      <c r="S1557" s="234" t="e">
        <f>IF(C1557="",NA(),MATCH($B1557&amp;$C1557,'Smelter Reference List'!$J:$J,0))</f>
        <v>#N/A</v>
      </c>
      <c r="T1557" s="235"/>
      <c r="U1557" s="235">
        <f t="shared" ca="1" si="48"/>
        <v>0</v>
      </c>
      <c r="V1557" s="235"/>
      <c r="W1557" s="235"/>
      <c r="Y1557" s="228" t="str">
        <f t="shared" si="49"/>
        <v/>
      </c>
    </row>
    <row r="1558" spans="1:25" s="228" customFormat="1" ht="20.399999999999999">
      <c r="A1558" s="257"/>
      <c r="B1558" s="232" t="str">
        <f>IF(LEN(A1558)=0,"",INDEX('Smelter Reference List'!$A:$A,MATCH($A1558,'Smelter Reference List'!$E:$E,0)))</f>
        <v/>
      </c>
      <c r="C1558" s="297" t="str">
        <f>IF(LEN(A1558)=0,"",INDEX('Smelter Reference List'!$C:$C,MATCH($A1558,'Smelter Reference List'!$E:$E,0)))</f>
        <v/>
      </c>
      <c r="D1558" s="161" t="str">
        <f ca="1">IF(ISERROR($S1558),"",OFFSET('Smelter Reference List'!$C$4,$S1558-4,0)&amp;"")</f>
        <v/>
      </c>
      <c r="E1558" s="161" t="str">
        <f ca="1">IF(ISERROR($S1558),"",OFFSET('Smelter Reference List'!$D$4,$S1558-4,0)&amp;"")</f>
        <v/>
      </c>
      <c r="F1558" s="161" t="str">
        <f ca="1">IF(ISERROR($S1558),"",OFFSET('Smelter Reference List'!$E$4,$S1558-4,0))</f>
        <v/>
      </c>
      <c r="G1558" s="161" t="str">
        <f ca="1">IF(C1558=$U$4,"Enter smelter details", IF(ISERROR($S1558),"",OFFSET('Smelter Reference List'!$F$4,$S1558-4,0)))</f>
        <v/>
      </c>
      <c r="H1558" s="247" t="str">
        <f ca="1">IF(ISERROR($S1558),"",OFFSET('Smelter Reference List'!$G$4,$S1558-4,0))</f>
        <v/>
      </c>
      <c r="I1558" s="248" t="str">
        <f ca="1">IF(ISERROR($S1558),"",OFFSET('Smelter Reference List'!$H$4,$S1558-4,0))</f>
        <v/>
      </c>
      <c r="J1558" s="248" t="str">
        <f ca="1">IF(ISERROR($S1558),"",OFFSET('Smelter Reference List'!$I$4,$S1558-4,0))</f>
        <v/>
      </c>
      <c r="K1558" s="245"/>
      <c r="L1558" s="245"/>
      <c r="M1558" s="245"/>
      <c r="N1558" s="245"/>
      <c r="O1558" s="245"/>
      <c r="P1558" s="245"/>
      <c r="Q1558" s="246"/>
      <c r="R1558" s="233"/>
      <c r="S1558" s="234" t="e">
        <f>IF(C1558="",NA(),MATCH($B1558&amp;$C1558,'Smelter Reference List'!$J:$J,0))</f>
        <v>#N/A</v>
      </c>
      <c r="T1558" s="235"/>
      <c r="U1558" s="235">
        <f t="shared" ca="1" si="48"/>
        <v>0</v>
      </c>
      <c r="V1558" s="235"/>
      <c r="W1558" s="235"/>
      <c r="Y1558" s="228" t="str">
        <f t="shared" si="49"/>
        <v/>
      </c>
    </row>
    <row r="1559" spans="1:25" s="228" customFormat="1" ht="20.399999999999999">
      <c r="A1559" s="257"/>
      <c r="B1559" s="232" t="str">
        <f>IF(LEN(A1559)=0,"",INDEX('Smelter Reference List'!$A:$A,MATCH($A1559,'Smelter Reference List'!$E:$E,0)))</f>
        <v/>
      </c>
      <c r="C1559" s="297" t="str">
        <f>IF(LEN(A1559)=0,"",INDEX('Smelter Reference List'!$C:$C,MATCH($A1559,'Smelter Reference List'!$E:$E,0)))</f>
        <v/>
      </c>
      <c r="D1559" s="161" t="str">
        <f ca="1">IF(ISERROR($S1559),"",OFFSET('Smelter Reference List'!$C$4,$S1559-4,0)&amp;"")</f>
        <v/>
      </c>
      <c r="E1559" s="161" t="str">
        <f ca="1">IF(ISERROR($S1559),"",OFFSET('Smelter Reference List'!$D$4,$S1559-4,0)&amp;"")</f>
        <v/>
      </c>
      <c r="F1559" s="161" t="str">
        <f ca="1">IF(ISERROR($S1559),"",OFFSET('Smelter Reference List'!$E$4,$S1559-4,0))</f>
        <v/>
      </c>
      <c r="G1559" s="161" t="str">
        <f ca="1">IF(C1559=$U$4,"Enter smelter details", IF(ISERROR($S1559),"",OFFSET('Smelter Reference List'!$F$4,$S1559-4,0)))</f>
        <v/>
      </c>
      <c r="H1559" s="247" t="str">
        <f ca="1">IF(ISERROR($S1559),"",OFFSET('Smelter Reference List'!$G$4,$S1559-4,0))</f>
        <v/>
      </c>
      <c r="I1559" s="248" t="str">
        <f ca="1">IF(ISERROR($S1559),"",OFFSET('Smelter Reference List'!$H$4,$S1559-4,0))</f>
        <v/>
      </c>
      <c r="J1559" s="248" t="str">
        <f ca="1">IF(ISERROR($S1559),"",OFFSET('Smelter Reference List'!$I$4,$S1559-4,0))</f>
        <v/>
      </c>
      <c r="K1559" s="245"/>
      <c r="L1559" s="245"/>
      <c r="M1559" s="245"/>
      <c r="N1559" s="245"/>
      <c r="O1559" s="245"/>
      <c r="P1559" s="245"/>
      <c r="Q1559" s="246"/>
      <c r="R1559" s="233"/>
      <c r="S1559" s="234" t="e">
        <f>IF(C1559="",NA(),MATCH($B1559&amp;$C1559,'Smelter Reference List'!$J:$J,0))</f>
        <v>#N/A</v>
      </c>
      <c r="T1559" s="235"/>
      <c r="U1559" s="235">
        <f t="shared" ca="1" si="48"/>
        <v>0</v>
      </c>
      <c r="V1559" s="235"/>
      <c r="W1559" s="235"/>
      <c r="Y1559" s="228" t="str">
        <f t="shared" si="49"/>
        <v/>
      </c>
    </row>
    <row r="1560" spans="1:25" s="228" customFormat="1" ht="20.399999999999999">
      <c r="A1560" s="257"/>
      <c r="B1560" s="232" t="str">
        <f>IF(LEN(A1560)=0,"",INDEX('Smelter Reference List'!$A:$A,MATCH($A1560,'Smelter Reference List'!$E:$E,0)))</f>
        <v/>
      </c>
      <c r="C1560" s="297" t="str">
        <f>IF(LEN(A1560)=0,"",INDEX('Smelter Reference List'!$C:$C,MATCH($A1560,'Smelter Reference List'!$E:$E,0)))</f>
        <v/>
      </c>
      <c r="D1560" s="161" t="str">
        <f ca="1">IF(ISERROR($S1560),"",OFFSET('Smelter Reference List'!$C$4,$S1560-4,0)&amp;"")</f>
        <v/>
      </c>
      <c r="E1560" s="161" t="str">
        <f ca="1">IF(ISERROR($S1560),"",OFFSET('Smelter Reference List'!$D$4,$S1560-4,0)&amp;"")</f>
        <v/>
      </c>
      <c r="F1560" s="161" t="str">
        <f ca="1">IF(ISERROR($S1560),"",OFFSET('Smelter Reference List'!$E$4,$S1560-4,0))</f>
        <v/>
      </c>
      <c r="G1560" s="161" t="str">
        <f ca="1">IF(C1560=$U$4,"Enter smelter details", IF(ISERROR($S1560),"",OFFSET('Smelter Reference List'!$F$4,$S1560-4,0)))</f>
        <v/>
      </c>
      <c r="H1560" s="247" t="str">
        <f ca="1">IF(ISERROR($S1560),"",OFFSET('Smelter Reference List'!$G$4,$S1560-4,0))</f>
        <v/>
      </c>
      <c r="I1560" s="248" t="str">
        <f ca="1">IF(ISERROR($S1560),"",OFFSET('Smelter Reference List'!$H$4,$S1560-4,0))</f>
        <v/>
      </c>
      <c r="J1560" s="248" t="str">
        <f ca="1">IF(ISERROR($S1560),"",OFFSET('Smelter Reference List'!$I$4,$S1560-4,0))</f>
        <v/>
      </c>
      <c r="K1560" s="245"/>
      <c r="L1560" s="245"/>
      <c r="M1560" s="245"/>
      <c r="N1560" s="245"/>
      <c r="O1560" s="245"/>
      <c r="P1560" s="245"/>
      <c r="Q1560" s="246"/>
      <c r="R1560" s="233"/>
      <c r="S1560" s="234" t="e">
        <f>IF(C1560="",NA(),MATCH($B1560&amp;$C1560,'Smelter Reference List'!$J:$J,0))</f>
        <v>#N/A</v>
      </c>
      <c r="T1560" s="235"/>
      <c r="U1560" s="235">
        <f t="shared" ca="1" si="48"/>
        <v>0</v>
      </c>
      <c r="V1560" s="235"/>
      <c r="W1560" s="235"/>
      <c r="Y1560" s="228" t="str">
        <f t="shared" si="49"/>
        <v/>
      </c>
    </row>
    <row r="1561" spans="1:25" s="228" customFormat="1" ht="20.399999999999999">
      <c r="A1561" s="257"/>
      <c r="B1561" s="232" t="str">
        <f>IF(LEN(A1561)=0,"",INDEX('Smelter Reference List'!$A:$A,MATCH($A1561,'Smelter Reference List'!$E:$E,0)))</f>
        <v/>
      </c>
      <c r="C1561" s="297" t="str">
        <f>IF(LEN(A1561)=0,"",INDEX('Smelter Reference List'!$C:$C,MATCH($A1561,'Smelter Reference List'!$E:$E,0)))</f>
        <v/>
      </c>
      <c r="D1561" s="161" t="str">
        <f ca="1">IF(ISERROR($S1561),"",OFFSET('Smelter Reference List'!$C$4,$S1561-4,0)&amp;"")</f>
        <v/>
      </c>
      <c r="E1561" s="161" t="str">
        <f ca="1">IF(ISERROR($S1561),"",OFFSET('Smelter Reference List'!$D$4,$S1561-4,0)&amp;"")</f>
        <v/>
      </c>
      <c r="F1561" s="161" t="str">
        <f ca="1">IF(ISERROR($S1561),"",OFFSET('Smelter Reference List'!$E$4,$S1561-4,0))</f>
        <v/>
      </c>
      <c r="G1561" s="161" t="str">
        <f ca="1">IF(C1561=$U$4,"Enter smelter details", IF(ISERROR($S1561),"",OFFSET('Smelter Reference List'!$F$4,$S1561-4,0)))</f>
        <v/>
      </c>
      <c r="H1561" s="247" t="str">
        <f ca="1">IF(ISERROR($S1561),"",OFFSET('Smelter Reference List'!$G$4,$S1561-4,0))</f>
        <v/>
      </c>
      <c r="I1561" s="248" t="str">
        <f ca="1">IF(ISERROR($S1561),"",OFFSET('Smelter Reference List'!$H$4,$S1561-4,0))</f>
        <v/>
      </c>
      <c r="J1561" s="248" t="str">
        <f ca="1">IF(ISERROR($S1561),"",OFFSET('Smelter Reference List'!$I$4,$S1561-4,0))</f>
        <v/>
      </c>
      <c r="K1561" s="245"/>
      <c r="L1561" s="245"/>
      <c r="M1561" s="245"/>
      <c r="N1561" s="245"/>
      <c r="O1561" s="245"/>
      <c r="P1561" s="245"/>
      <c r="Q1561" s="246"/>
      <c r="R1561" s="233"/>
      <c r="S1561" s="234" t="e">
        <f>IF(C1561="",NA(),MATCH($B1561&amp;$C1561,'Smelter Reference List'!$J:$J,0))</f>
        <v>#N/A</v>
      </c>
      <c r="T1561" s="235"/>
      <c r="U1561" s="235">
        <f t="shared" ca="1" si="48"/>
        <v>0</v>
      </c>
      <c r="V1561" s="235"/>
      <c r="W1561" s="235"/>
      <c r="Y1561" s="228" t="str">
        <f t="shared" si="49"/>
        <v/>
      </c>
    </row>
    <row r="1562" spans="1:25" s="228" customFormat="1" ht="20.399999999999999">
      <c r="A1562" s="257"/>
      <c r="B1562" s="232" t="str">
        <f>IF(LEN(A1562)=0,"",INDEX('Smelter Reference List'!$A:$A,MATCH($A1562,'Smelter Reference List'!$E:$E,0)))</f>
        <v/>
      </c>
      <c r="C1562" s="297" t="str">
        <f>IF(LEN(A1562)=0,"",INDEX('Smelter Reference List'!$C:$C,MATCH($A1562,'Smelter Reference List'!$E:$E,0)))</f>
        <v/>
      </c>
      <c r="D1562" s="161" t="str">
        <f ca="1">IF(ISERROR($S1562),"",OFFSET('Smelter Reference List'!$C$4,$S1562-4,0)&amp;"")</f>
        <v/>
      </c>
      <c r="E1562" s="161" t="str">
        <f ca="1">IF(ISERROR($S1562),"",OFFSET('Smelter Reference List'!$D$4,$S1562-4,0)&amp;"")</f>
        <v/>
      </c>
      <c r="F1562" s="161" t="str">
        <f ca="1">IF(ISERROR($S1562),"",OFFSET('Smelter Reference List'!$E$4,$S1562-4,0))</f>
        <v/>
      </c>
      <c r="G1562" s="161" t="str">
        <f ca="1">IF(C1562=$U$4,"Enter smelter details", IF(ISERROR($S1562),"",OFFSET('Smelter Reference List'!$F$4,$S1562-4,0)))</f>
        <v/>
      </c>
      <c r="H1562" s="247" t="str">
        <f ca="1">IF(ISERROR($S1562),"",OFFSET('Smelter Reference List'!$G$4,$S1562-4,0))</f>
        <v/>
      </c>
      <c r="I1562" s="248" t="str">
        <f ca="1">IF(ISERROR($S1562),"",OFFSET('Smelter Reference List'!$H$4,$S1562-4,0))</f>
        <v/>
      </c>
      <c r="J1562" s="248" t="str">
        <f ca="1">IF(ISERROR($S1562),"",OFFSET('Smelter Reference List'!$I$4,$S1562-4,0))</f>
        <v/>
      </c>
      <c r="K1562" s="245"/>
      <c r="L1562" s="245"/>
      <c r="M1562" s="245"/>
      <c r="N1562" s="245"/>
      <c r="O1562" s="245"/>
      <c r="P1562" s="245"/>
      <c r="Q1562" s="246"/>
      <c r="R1562" s="233"/>
      <c r="S1562" s="234" t="e">
        <f>IF(C1562="",NA(),MATCH($B1562&amp;$C1562,'Smelter Reference List'!$J:$J,0))</f>
        <v>#N/A</v>
      </c>
      <c r="T1562" s="235"/>
      <c r="U1562" s="235">
        <f t="shared" ca="1" si="48"/>
        <v>0</v>
      </c>
      <c r="V1562" s="235"/>
      <c r="W1562" s="235"/>
      <c r="Y1562" s="228" t="str">
        <f t="shared" si="49"/>
        <v/>
      </c>
    </row>
    <row r="1563" spans="1:25" s="228" customFormat="1" ht="20.399999999999999">
      <c r="A1563" s="257"/>
      <c r="B1563" s="232" t="str">
        <f>IF(LEN(A1563)=0,"",INDEX('Smelter Reference List'!$A:$A,MATCH($A1563,'Smelter Reference List'!$E:$E,0)))</f>
        <v/>
      </c>
      <c r="C1563" s="297" t="str">
        <f>IF(LEN(A1563)=0,"",INDEX('Smelter Reference List'!$C:$C,MATCH($A1563,'Smelter Reference List'!$E:$E,0)))</f>
        <v/>
      </c>
      <c r="D1563" s="161" t="str">
        <f ca="1">IF(ISERROR($S1563),"",OFFSET('Smelter Reference List'!$C$4,$S1563-4,0)&amp;"")</f>
        <v/>
      </c>
      <c r="E1563" s="161" t="str">
        <f ca="1">IF(ISERROR($S1563),"",OFFSET('Smelter Reference List'!$D$4,$S1563-4,0)&amp;"")</f>
        <v/>
      </c>
      <c r="F1563" s="161" t="str">
        <f ca="1">IF(ISERROR($S1563),"",OFFSET('Smelter Reference List'!$E$4,$S1563-4,0))</f>
        <v/>
      </c>
      <c r="G1563" s="161" t="str">
        <f ca="1">IF(C1563=$U$4,"Enter smelter details", IF(ISERROR($S1563),"",OFFSET('Smelter Reference List'!$F$4,$S1563-4,0)))</f>
        <v/>
      </c>
      <c r="H1563" s="247" t="str">
        <f ca="1">IF(ISERROR($S1563),"",OFFSET('Smelter Reference List'!$G$4,$S1563-4,0))</f>
        <v/>
      </c>
      <c r="I1563" s="248" t="str">
        <f ca="1">IF(ISERROR($S1563),"",OFFSET('Smelter Reference List'!$H$4,$S1563-4,0))</f>
        <v/>
      </c>
      <c r="J1563" s="248" t="str">
        <f ca="1">IF(ISERROR($S1563),"",OFFSET('Smelter Reference List'!$I$4,$S1563-4,0))</f>
        <v/>
      </c>
      <c r="K1563" s="245"/>
      <c r="L1563" s="245"/>
      <c r="M1563" s="245"/>
      <c r="N1563" s="245"/>
      <c r="O1563" s="245"/>
      <c r="P1563" s="245"/>
      <c r="Q1563" s="246"/>
      <c r="R1563" s="233"/>
      <c r="S1563" s="234" t="e">
        <f>IF(C1563="",NA(),MATCH($B1563&amp;$C1563,'Smelter Reference List'!$J:$J,0))</f>
        <v>#N/A</v>
      </c>
      <c r="T1563" s="235"/>
      <c r="U1563" s="235">
        <f t="shared" ca="1" si="48"/>
        <v>0</v>
      </c>
      <c r="V1563" s="235"/>
      <c r="W1563" s="235"/>
      <c r="Y1563" s="228" t="str">
        <f t="shared" si="49"/>
        <v/>
      </c>
    </row>
    <row r="1564" spans="1:25" s="228" customFormat="1" ht="20.399999999999999">
      <c r="A1564" s="257"/>
      <c r="B1564" s="232" t="str">
        <f>IF(LEN(A1564)=0,"",INDEX('Smelter Reference List'!$A:$A,MATCH($A1564,'Smelter Reference List'!$E:$E,0)))</f>
        <v/>
      </c>
      <c r="C1564" s="297" t="str">
        <f>IF(LEN(A1564)=0,"",INDEX('Smelter Reference List'!$C:$C,MATCH($A1564,'Smelter Reference List'!$E:$E,0)))</f>
        <v/>
      </c>
      <c r="D1564" s="161" t="str">
        <f ca="1">IF(ISERROR($S1564),"",OFFSET('Smelter Reference List'!$C$4,$S1564-4,0)&amp;"")</f>
        <v/>
      </c>
      <c r="E1564" s="161" t="str">
        <f ca="1">IF(ISERROR($S1564),"",OFFSET('Smelter Reference List'!$D$4,$S1564-4,0)&amp;"")</f>
        <v/>
      </c>
      <c r="F1564" s="161" t="str">
        <f ca="1">IF(ISERROR($S1564),"",OFFSET('Smelter Reference List'!$E$4,$S1564-4,0))</f>
        <v/>
      </c>
      <c r="G1564" s="161" t="str">
        <f ca="1">IF(C1564=$U$4,"Enter smelter details", IF(ISERROR($S1564),"",OFFSET('Smelter Reference List'!$F$4,$S1564-4,0)))</f>
        <v/>
      </c>
      <c r="H1564" s="247" t="str">
        <f ca="1">IF(ISERROR($S1564),"",OFFSET('Smelter Reference List'!$G$4,$S1564-4,0))</f>
        <v/>
      </c>
      <c r="I1564" s="248" t="str">
        <f ca="1">IF(ISERROR($S1564),"",OFFSET('Smelter Reference List'!$H$4,$S1564-4,0))</f>
        <v/>
      </c>
      <c r="J1564" s="248" t="str">
        <f ca="1">IF(ISERROR($S1564),"",OFFSET('Smelter Reference List'!$I$4,$S1564-4,0))</f>
        <v/>
      </c>
      <c r="K1564" s="245"/>
      <c r="L1564" s="245"/>
      <c r="M1564" s="245"/>
      <c r="N1564" s="245"/>
      <c r="O1564" s="245"/>
      <c r="P1564" s="245"/>
      <c r="Q1564" s="246"/>
      <c r="R1564" s="233"/>
      <c r="S1564" s="234" t="e">
        <f>IF(C1564="",NA(),MATCH($B1564&amp;$C1564,'Smelter Reference List'!$J:$J,0))</f>
        <v>#N/A</v>
      </c>
      <c r="T1564" s="235"/>
      <c r="U1564" s="235">
        <f t="shared" ca="1" si="48"/>
        <v>0</v>
      </c>
      <c r="V1564" s="235"/>
      <c r="W1564" s="235"/>
      <c r="Y1564" s="228" t="str">
        <f t="shared" si="49"/>
        <v/>
      </c>
    </row>
    <row r="1565" spans="1:25" s="228" customFormat="1" ht="20.399999999999999">
      <c r="A1565" s="257"/>
      <c r="B1565" s="232" t="str">
        <f>IF(LEN(A1565)=0,"",INDEX('Smelter Reference List'!$A:$A,MATCH($A1565,'Smelter Reference List'!$E:$E,0)))</f>
        <v/>
      </c>
      <c r="C1565" s="297" t="str">
        <f>IF(LEN(A1565)=0,"",INDEX('Smelter Reference List'!$C:$C,MATCH($A1565,'Smelter Reference List'!$E:$E,0)))</f>
        <v/>
      </c>
      <c r="D1565" s="161" t="str">
        <f ca="1">IF(ISERROR($S1565),"",OFFSET('Smelter Reference List'!$C$4,$S1565-4,0)&amp;"")</f>
        <v/>
      </c>
      <c r="E1565" s="161" t="str">
        <f ca="1">IF(ISERROR($S1565),"",OFFSET('Smelter Reference List'!$D$4,$S1565-4,0)&amp;"")</f>
        <v/>
      </c>
      <c r="F1565" s="161" t="str">
        <f ca="1">IF(ISERROR($S1565),"",OFFSET('Smelter Reference List'!$E$4,$S1565-4,0))</f>
        <v/>
      </c>
      <c r="G1565" s="161" t="str">
        <f ca="1">IF(C1565=$U$4,"Enter smelter details", IF(ISERROR($S1565),"",OFFSET('Smelter Reference List'!$F$4,$S1565-4,0)))</f>
        <v/>
      </c>
      <c r="H1565" s="247" t="str">
        <f ca="1">IF(ISERROR($S1565),"",OFFSET('Smelter Reference List'!$G$4,$S1565-4,0))</f>
        <v/>
      </c>
      <c r="I1565" s="248" t="str">
        <f ca="1">IF(ISERROR($S1565),"",OFFSET('Smelter Reference List'!$H$4,$S1565-4,0))</f>
        <v/>
      </c>
      <c r="J1565" s="248" t="str">
        <f ca="1">IF(ISERROR($S1565),"",OFFSET('Smelter Reference List'!$I$4,$S1565-4,0))</f>
        <v/>
      </c>
      <c r="K1565" s="245"/>
      <c r="L1565" s="245"/>
      <c r="M1565" s="245"/>
      <c r="N1565" s="245"/>
      <c r="O1565" s="245"/>
      <c r="P1565" s="245"/>
      <c r="Q1565" s="246"/>
      <c r="R1565" s="233"/>
      <c r="S1565" s="234" t="e">
        <f>IF(C1565="",NA(),MATCH($B1565&amp;$C1565,'Smelter Reference List'!$J:$J,0))</f>
        <v>#N/A</v>
      </c>
      <c r="T1565" s="235"/>
      <c r="U1565" s="235">
        <f t="shared" ca="1" si="48"/>
        <v>0</v>
      </c>
      <c r="V1565" s="235"/>
      <c r="W1565" s="235"/>
      <c r="Y1565" s="228" t="str">
        <f t="shared" si="49"/>
        <v/>
      </c>
    </row>
    <row r="1566" spans="1:25" s="228" customFormat="1" ht="20.399999999999999">
      <c r="A1566" s="257"/>
      <c r="B1566" s="232" t="str">
        <f>IF(LEN(A1566)=0,"",INDEX('Smelter Reference List'!$A:$A,MATCH($A1566,'Smelter Reference List'!$E:$E,0)))</f>
        <v/>
      </c>
      <c r="C1566" s="297" t="str">
        <f>IF(LEN(A1566)=0,"",INDEX('Smelter Reference List'!$C:$C,MATCH($A1566,'Smelter Reference List'!$E:$E,0)))</f>
        <v/>
      </c>
      <c r="D1566" s="161" t="str">
        <f ca="1">IF(ISERROR($S1566),"",OFFSET('Smelter Reference List'!$C$4,$S1566-4,0)&amp;"")</f>
        <v/>
      </c>
      <c r="E1566" s="161" t="str">
        <f ca="1">IF(ISERROR($S1566),"",OFFSET('Smelter Reference List'!$D$4,$S1566-4,0)&amp;"")</f>
        <v/>
      </c>
      <c r="F1566" s="161" t="str">
        <f ca="1">IF(ISERROR($S1566),"",OFFSET('Smelter Reference List'!$E$4,$S1566-4,0))</f>
        <v/>
      </c>
      <c r="G1566" s="161" t="str">
        <f ca="1">IF(C1566=$U$4,"Enter smelter details", IF(ISERROR($S1566),"",OFFSET('Smelter Reference List'!$F$4,$S1566-4,0)))</f>
        <v/>
      </c>
      <c r="H1566" s="247" t="str">
        <f ca="1">IF(ISERROR($S1566),"",OFFSET('Smelter Reference List'!$G$4,$S1566-4,0))</f>
        <v/>
      </c>
      <c r="I1566" s="248" t="str">
        <f ca="1">IF(ISERROR($S1566),"",OFFSET('Smelter Reference List'!$H$4,$S1566-4,0))</f>
        <v/>
      </c>
      <c r="J1566" s="248" t="str">
        <f ca="1">IF(ISERROR($S1566),"",OFFSET('Smelter Reference List'!$I$4,$S1566-4,0))</f>
        <v/>
      </c>
      <c r="K1566" s="245"/>
      <c r="L1566" s="245"/>
      <c r="M1566" s="245"/>
      <c r="N1566" s="245"/>
      <c r="O1566" s="245"/>
      <c r="P1566" s="245"/>
      <c r="Q1566" s="246"/>
      <c r="R1566" s="233"/>
      <c r="S1566" s="234" t="e">
        <f>IF(C1566="",NA(),MATCH($B1566&amp;$C1566,'Smelter Reference List'!$J:$J,0))</f>
        <v>#N/A</v>
      </c>
      <c r="T1566" s="235"/>
      <c r="U1566" s="235">
        <f t="shared" ca="1" si="48"/>
        <v>0</v>
      </c>
      <c r="V1566" s="235"/>
      <c r="W1566" s="235"/>
      <c r="Y1566" s="228" t="str">
        <f t="shared" si="49"/>
        <v/>
      </c>
    </row>
    <row r="1567" spans="1:25" s="228" customFormat="1" ht="20.399999999999999">
      <c r="A1567" s="257"/>
      <c r="B1567" s="232" t="str">
        <f>IF(LEN(A1567)=0,"",INDEX('Smelter Reference List'!$A:$A,MATCH($A1567,'Smelter Reference List'!$E:$E,0)))</f>
        <v/>
      </c>
      <c r="C1567" s="297" t="str">
        <f>IF(LEN(A1567)=0,"",INDEX('Smelter Reference List'!$C:$C,MATCH($A1567,'Smelter Reference List'!$E:$E,0)))</f>
        <v/>
      </c>
      <c r="D1567" s="161" t="str">
        <f ca="1">IF(ISERROR($S1567),"",OFFSET('Smelter Reference List'!$C$4,$S1567-4,0)&amp;"")</f>
        <v/>
      </c>
      <c r="E1567" s="161" t="str">
        <f ca="1">IF(ISERROR($S1567),"",OFFSET('Smelter Reference List'!$D$4,$S1567-4,0)&amp;"")</f>
        <v/>
      </c>
      <c r="F1567" s="161" t="str">
        <f ca="1">IF(ISERROR($S1567),"",OFFSET('Smelter Reference List'!$E$4,$S1567-4,0))</f>
        <v/>
      </c>
      <c r="G1567" s="161" t="str">
        <f ca="1">IF(C1567=$U$4,"Enter smelter details", IF(ISERROR($S1567),"",OFFSET('Smelter Reference List'!$F$4,$S1567-4,0)))</f>
        <v/>
      </c>
      <c r="H1567" s="247" t="str">
        <f ca="1">IF(ISERROR($S1567),"",OFFSET('Smelter Reference List'!$G$4,$S1567-4,0))</f>
        <v/>
      </c>
      <c r="I1567" s="248" t="str">
        <f ca="1">IF(ISERROR($S1567),"",OFFSET('Smelter Reference List'!$H$4,$S1567-4,0))</f>
        <v/>
      </c>
      <c r="J1567" s="248" t="str">
        <f ca="1">IF(ISERROR($S1567),"",OFFSET('Smelter Reference List'!$I$4,$S1567-4,0))</f>
        <v/>
      </c>
      <c r="K1567" s="245"/>
      <c r="L1567" s="245"/>
      <c r="M1567" s="245"/>
      <c r="N1567" s="245"/>
      <c r="O1567" s="245"/>
      <c r="P1567" s="245"/>
      <c r="Q1567" s="246"/>
      <c r="R1567" s="233"/>
      <c r="S1567" s="234" t="e">
        <f>IF(C1567="",NA(),MATCH($B1567&amp;$C1567,'Smelter Reference List'!$J:$J,0))</f>
        <v>#N/A</v>
      </c>
      <c r="T1567" s="235"/>
      <c r="U1567" s="235">
        <f t="shared" ca="1" si="48"/>
        <v>0</v>
      </c>
      <c r="V1567" s="235"/>
      <c r="W1567" s="235"/>
      <c r="Y1567" s="228" t="str">
        <f t="shared" si="49"/>
        <v/>
      </c>
    </row>
    <row r="1568" spans="1:25" s="228" customFormat="1" ht="20.399999999999999">
      <c r="A1568" s="257"/>
      <c r="B1568" s="232" t="str">
        <f>IF(LEN(A1568)=0,"",INDEX('Smelter Reference List'!$A:$A,MATCH($A1568,'Smelter Reference List'!$E:$E,0)))</f>
        <v/>
      </c>
      <c r="C1568" s="297" t="str">
        <f>IF(LEN(A1568)=0,"",INDEX('Smelter Reference List'!$C:$C,MATCH($A1568,'Smelter Reference List'!$E:$E,0)))</f>
        <v/>
      </c>
      <c r="D1568" s="161" t="str">
        <f ca="1">IF(ISERROR($S1568),"",OFFSET('Smelter Reference List'!$C$4,$S1568-4,0)&amp;"")</f>
        <v/>
      </c>
      <c r="E1568" s="161" t="str">
        <f ca="1">IF(ISERROR($S1568),"",OFFSET('Smelter Reference List'!$D$4,$S1568-4,0)&amp;"")</f>
        <v/>
      </c>
      <c r="F1568" s="161" t="str">
        <f ca="1">IF(ISERROR($S1568),"",OFFSET('Smelter Reference List'!$E$4,$S1568-4,0))</f>
        <v/>
      </c>
      <c r="G1568" s="161" t="str">
        <f ca="1">IF(C1568=$U$4,"Enter smelter details", IF(ISERROR($S1568),"",OFFSET('Smelter Reference List'!$F$4,$S1568-4,0)))</f>
        <v/>
      </c>
      <c r="H1568" s="247" t="str">
        <f ca="1">IF(ISERROR($S1568),"",OFFSET('Smelter Reference List'!$G$4,$S1568-4,0))</f>
        <v/>
      </c>
      <c r="I1568" s="248" t="str">
        <f ca="1">IF(ISERROR($S1568),"",OFFSET('Smelter Reference List'!$H$4,$S1568-4,0))</f>
        <v/>
      </c>
      <c r="J1568" s="248" t="str">
        <f ca="1">IF(ISERROR($S1568),"",OFFSET('Smelter Reference List'!$I$4,$S1568-4,0))</f>
        <v/>
      </c>
      <c r="K1568" s="245"/>
      <c r="L1568" s="245"/>
      <c r="M1568" s="245"/>
      <c r="N1568" s="245"/>
      <c r="O1568" s="245"/>
      <c r="P1568" s="245"/>
      <c r="Q1568" s="246"/>
      <c r="R1568" s="233"/>
      <c r="S1568" s="234" t="e">
        <f>IF(C1568="",NA(),MATCH($B1568&amp;$C1568,'Smelter Reference List'!$J:$J,0))</f>
        <v>#N/A</v>
      </c>
      <c r="T1568" s="235"/>
      <c r="U1568" s="235">
        <f t="shared" ca="1" si="48"/>
        <v>0</v>
      </c>
      <c r="V1568" s="235"/>
      <c r="W1568" s="235"/>
      <c r="Y1568" s="228" t="str">
        <f t="shared" si="49"/>
        <v/>
      </c>
    </row>
    <row r="1569" spans="1:25" s="228" customFormat="1" ht="20.399999999999999">
      <c r="A1569" s="257"/>
      <c r="B1569" s="232" t="str">
        <f>IF(LEN(A1569)=0,"",INDEX('Smelter Reference List'!$A:$A,MATCH($A1569,'Smelter Reference List'!$E:$E,0)))</f>
        <v/>
      </c>
      <c r="C1569" s="297" t="str">
        <f>IF(LEN(A1569)=0,"",INDEX('Smelter Reference List'!$C:$C,MATCH($A1569,'Smelter Reference List'!$E:$E,0)))</f>
        <v/>
      </c>
      <c r="D1569" s="161" t="str">
        <f ca="1">IF(ISERROR($S1569),"",OFFSET('Smelter Reference List'!$C$4,$S1569-4,0)&amp;"")</f>
        <v/>
      </c>
      <c r="E1569" s="161" t="str">
        <f ca="1">IF(ISERROR($S1569),"",OFFSET('Smelter Reference List'!$D$4,$S1569-4,0)&amp;"")</f>
        <v/>
      </c>
      <c r="F1569" s="161" t="str">
        <f ca="1">IF(ISERROR($S1569),"",OFFSET('Smelter Reference List'!$E$4,$S1569-4,0))</f>
        <v/>
      </c>
      <c r="G1569" s="161" t="str">
        <f ca="1">IF(C1569=$U$4,"Enter smelter details", IF(ISERROR($S1569),"",OFFSET('Smelter Reference List'!$F$4,$S1569-4,0)))</f>
        <v/>
      </c>
      <c r="H1569" s="247" t="str">
        <f ca="1">IF(ISERROR($S1569),"",OFFSET('Smelter Reference List'!$G$4,$S1569-4,0))</f>
        <v/>
      </c>
      <c r="I1569" s="248" t="str">
        <f ca="1">IF(ISERROR($S1569),"",OFFSET('Smelter Reference List'!$H$4,$S1569-4,0))</f>
        <v/>
      </c>
      <c r="J1569" s="248" t="str">
        <f ca="1">IF(ISERROR($S1569),"",OFFSET('Smelter Reference List'!$I$4,$S1569-4,0))</f>
        <v/>
      </c>
      <c r="K1569" s="245"/>
      <c r="L1569" s="245"/>
      <c r="M1569" s="245"/>
      <c r="N1569" s="245"/>
      <c r="O1569" s="245"/>
      <c r="P1569" s="245"/>
      <c r="Q1569" s="246"/>
      <c r="R1569" s="233"/>
      <c r="S1569" s="234" t="e">
        <f>IF(C1569="",NA(),MATCH($B1569&amp;$C1569,'Smelter Reference List'!$J:$J,0))</f>
        <v>#N/A</v>
      </c>
      <c r="T1569" s="235"/>
      <c r="U1569" s="235">
        <f t="shared" ca="1" si="48"/>
        <v>0</v>
      </c>
      <c r="V1569" s="235"/>
      <c r="W1569" s="235"/>
      <c r="Y1569" s="228" t="str">
        <f t="shared" si="49"/>
        <v/>
      </c>
    </row>
    <row r="1570" spans="1:25" s="228" customFormat="1" ht="20.399999999999999">
      <c r="A1570" s="257"/>
      <c r="B1570" s="232" t="str">
        <f>IF(LEN(A1570)=0,"",INDEX('Smelter Reference List'!$A:$A,MATCH($A1570,'Smelter Reference List'!$E:$E,0)))</f>
        <v/>
      </c>
      <c r="C1570" s="297" t="str">
        <f>IF(LEN(A1570)=0,"",INDEX('Smelter Reference List'!$C:$C,MATCH($A1570,'Smelter Reference List'!$E:$E,0)))</f>
        <v/>
      </c>
      <c r="D1570" s="161" t="str">
        <f ca="1">IF(ISERROR($S1570),"",OFFSET('Smelter Reference List'!$C$4,$S1570-4,0)&amp;"")</f>
        <v/>
      </c>
      <c r="E1570" s="161" t="str">
        <f ca="1">IF(ISERROR($S1570),"",OFFSET('Smelter Reference List'!$D$4,$S1570-4,0)&amp;"")</f>
        <v/>
      </c>
      <c r="F1570" s="161" t="str">
        <f ca="1">IF(ISERROR($S1570),"",OFFSET('Smelter Reference List'!$E$4,$S1570-4,0))</f>
        <v/>
      </c>
      <c r="G1570" s="161" t="str">
        <f ca="1">IF(C1570=$U$4,"Enter smelter details", IF(ISERROR($S1570),"",OFFSET('Smelter Reference List'!$F$4,$S1570-4,0)))</f>
        <v/>
      </c>
      <c r="H1570" s="247" t="str">
        <f ca="1">IF(ISERROR($S1570),"",OFFSET('Smelter Reference List'!$G$4,$S1570-4,0))</f>
        <v/>
      </c>
      <c r="I1570" s="248" t="str">
        <f ca="1">IF(ISERROR($S1570),"",OFFSET('Smelter Reference List'!$H$4,$S1570-4,0))</f>
        <v/>
      </c>
      <c r="J1570" s="248" t="str">
        <f ca="1">IF(ISERROR($S1570),"",OFFSET('Smelter Reference List'!$I$4,$S1570-4,0))</f>
        <v/>
      </c>
      <c r="K1570" s="245"/>
      <c r="L1570" s="245"/>
      <c r="M1570" s="245"/>
      <c r="N1570" s="245"/>
      <c r="O1570" s="245"/>
      <c r="P1570" s="245"/>
      <c r="Q1570" s="246"/>
      <c r="R1570" s="233"/>
      <c r="S1570" s="234" t="e">
        <f>IF(C1570="",NA(),MATCH($B1570&amp;$C1570,'Smelter Reference List'!$J:$J,0))</f>
        <v>#N/A</v>
      </c>
      <c r="T1570" s="235"/>
      <c r="U1570" s="235">
        <f t="shared" ca="1" si="48"/>
        <v>0</v>
      </c>
      <c r="V1570" s="235"/>
      <c r="W1570" s="235"/>
      <c r="Y1570" s="228" t="str">
        <f t="shared" si="49"/>
        <v/>
      </c>
    </row>
    <row r="1571" spans="1:25" s="228" customFormat="1" ht="20.399999999999999">
      <c r="A1571" s="257"/>
      <c r="B1571" s="232" t="str">
        <f>IF(LEN(A1571)=0,"",INDEX('Smelter Reference List'!$A:$A,MATCH($A1571,'Smelter Reference List'!$E:$E,0)))</f>
        <v/>
      </c>
      <c r="C1571" s="297" t="str">
        <f>IF(LEN(A1571)=0,"",INDEX('Smelter Reference List'!$C:$C,MATCH($A1571,'Smelter Reference List'!$E:$E,0)))</f>
        <v/>
      </c>
      <c r="D1571" s="161" t="str">
        <f ca="1">IF(ISERROR($S1571),"",OFFSET('Smelter Reference List'!$C$4,$S1571-4,0)&amp;"")</f>
        <v/>
      </c>
      <c r="E1571" s="161" t="str">
        <f ca="1">IF(ISERROR($S1571),"",OFFSET('Smelter Reference List'!$D$4,$S1571-4,0)&amp;"")</f>
        <v/>
      </c>
      <c r="F1571" s="161" t="str">
        <f ca="1">IF(ISERROR($S1571),"",OFFSET('Smelter Reference List'!$E$4,$S1571-4,0))</f>
        <v/>
      </c>
      <c r="G1571" s="161" t="str">
        <f ca="1">IF(C1571=$U$4,"Enter smelter details", IF(ISERROR($S1571),"",OFFSET('Smelter Reference List'!$F$4,$S1571-4,0)))</f>
        <v/>
      </c>
      <c r="H1571" s="247" t="str">
        <f ca="1">IF(ISERROR($S1571),"",OFFSET('Smelter Reference List'!$G$4,$S1571-4,0))</f>
        <v/>
      </c>
      <c r="I1571" s="248" t="str">
        <f ca="1">IF(ISERROR($S1571),"",OFFSET('Smelter Reference List'!$H$4,$S1571-4,0))</f>
        <v/>
      </c>
      <c r="J1571" s="248" t="str">
        <f ca="1">IF(ISERROR($S1571),"",OFFSET('Smelter Reference List'!$I$4,$S1571-4,0))</f>
        <v/>
      </c>
      <c r="K1571" s="245"/>
      <c r="L1571" s="245"/>
      <c r="M1571" s="245"/>
      <c r="N1571" s="245"/>
      <c r="O1571" s="245"/>
      <c r="P1571" s="245"/>
      <c r="Q1571" s="246"/>
      <c r="R1571" s="233"/>
      <c r="S1571" s="234" t="e">
        <f>IF(C1571="",NA(),MATCH($B1571&amp;$C1571,'Smelter Reference List'!$J:$J,0))</f>
        <v>#N/A</v>
      </c>
      <c r="T1571" s="235"/>
      <c r="U1571" s="235">
        <f t="shared" ca="1" si="48"/>
        <v>0</v>
      </c>
      <c r="V1571" s="235"/>
      <c r="W1571" s="235"/>
      <c r="Y1571" s="228" t="str">
        <f t="shared" si="49"/>
        <v/>
      </c>
    </row>
    <row r="1572" spans="1:25" s="228" customFormat="1" ht="20.399999999999999">
      <c r="A1572" s="257"/>
      <c r="B1572" s="232" t="str">
        <f>IF(LEN(A1572)=0,"",INDEX('Smelter Reference List'!$A:$A,MATCH($A1572,'Smelter Reference List'!$E:$E,0)))</f>
        <v/>
      </c>
      <c r="C1572" s="297" t="str">
        <f>IF(LEN(A1572)=0,"",INDEX('Smelter Reference List'!$C:$C,MATCH($A1572,'Smelter Reference List'!$E:$E,0)))</f>
        <v/>
      </c>
      <c r="D1572" s="161" t="str">
        <f ca="1">IF(ISERROR($S1572),"",OFFSET('Smelter Reference List'!$C$4,$S1572-4,0)&amp;"")</f>
        <v/>
      </c>
      <c r="E1572" s="161" t="str">
        <f ca="1">IF(ISERROR($S1572),"",OFFSET('Smelter Reference List'!$D$4,$S1572-4,0)&amp;"")</f>
        <v/>
      </c>
      <c r="F1572" s="161" t="str">
        <f ca="1">IF(ISERROR($S1572),"",OFFSET('Smelter Reference List'!$E$4,$S1572-4,0))</f>
        <v/>
      </c>
      <c r="G1572" s="161" t="str">
        <f ca="1">IF(C1572=$U$4,"Enter smelter details", IF(ISERROR($S1572),"",OFFSET('Smelter Reference List'!$F$4,$S1572-4,0)))</f>
        <v/>
      </c>
      <c r="H1572" s="247" t="str">
        <f ca="1">IF(ISERROR($S1572),"",OFFSET('Smelter Reference List'!$G$4,$S1572-4,0))</f>
        <v/>
      </c>
      <c r="I1572" s="248" t="str">
        <f ca="1">IF(ISERROR($S1572),"",OFFSET('Smelter Reference List'!$H$4,$S1572-4,0))</f>
        <v/>
      </c>
      <c r="J1572" s="248" t="str">
        <f ca="1">IF(ISERROR($S1572),"",OFFSET('Smelter Reference List'!$I$4,$S1572-4,0))</f>
        <v/>
      </c>
      <c r="K1572" s="245"/>
      <c r="L1572" s="245"/>
      <c r="M1572" s="245"/>
      <c r="N1572" s="245"/>
      <c r="O1572" s="245"/>
      <c r="P1572" s="245"/>
      <c r="Q1572" s="246"/>
      <c r="R1572" s="233"/>
      <c r="S1572" s="234" t="e">
        <f>IF(C1572="",NA(),MATCH($B1572&amp;$C1572,'Smelter Reference List'!$J:$J,0))</f>
        <v>#N/A</v>
      </c>
      <c r="T1572" s="235"/>
      <c r="U1572" s="235">
        <f t="shared" ca="1" si="48"/>
        <v>0</v>
      </c>
      <c r="V1572" s="235"/>
      <c r="W1572" s="235"/>
      <c r="Y1572" s="228" t="str">
        <f t="shared" si="49"/>
        <v/>
      </c>
    </row>
    <row r="1573" spans="1:25" s="228" customFormat="1" ht="20.399999999999999">
      <c r="A1573" s="257"/>
      <c r="B1573" s="232" t="str">
        <f>IF(LEN(A1573)=0,"",INDEX('Smelter Reference List'!$A:$A,MATCH($A1573,'Smelter Reference List'!$E:$E,0)))</f>
        <v/>
      </c>
      <c r="C1573" s="297" t="str">
        <f>IF(LEN(A1573)=0,"",INDEX('Smelter Reference List'!$C:$C,MATCH($A1573,'Smelter Reference List'!$E:$E,0)))</f>
        <v/>
      </c>
      <c r="D1573" s="161" t="str">
        <f ca="1">IF(ISERROR($S1573),"",OFFSET('Smelter Reference List'!$C$4,$S1573-4,0)&amp;"")</f>
        <v/>
      </c>
      <c r="E1573" s="161" t="str">
        <f ca="1">IF(ISERROR($S1573),"",OFFSET('Smelter Reference List'!$D$4,$S1573-4,0)&amp;"")</f>
        <v/>
      </c>
      <c r="F1573" s="161" t="str">
        <f ca="1">IF(ISERROR($S1573),"",OFFSET('Smelter Reference List'!$E$4,$S1573-4,0))</f>
        <v/>
      </c>
      <c r="G1573" s="161" t="str">
        <f ca="1">IF(C1573=$U$4,"Enter smelter details", IF(ISERROR($S1573),"",OFFSET('Smelter Reference List'!$F$4,$S1573-4,0)))</f>
        <v/>
      </c>
      <c r="H1573" s="247" t="str">
        <f ca="1">IF(ISERROR($S1573),"",OFFSET('Smelter Reference List'!$G$4,$S1573-4,0))</f>
        <v/>
      </c>
      <c r="I1573" s="248" t="str">
        <f ca="1">IF(ISERROR($S1573),"",OFFSET('Smelter Reference List'!$H$4,$S1573-4,0))</f>
        <v/>
      </c>
      <c r="J1573" s="248" t="str">
        <f ca="1">IF(ISERROR($S1573),"",OFFSET('Smelter Reference List'!$I$4,$S1573-4,0))</f>
        <v/>
      </c>
      <c r="K1573" s="245"/>
      <c r="L1573" s="245"/>
      <c r="M1573" s="245"/>
      <c r="N1573" s="245"/>
      <c r="O1573" s="245"/>
      <c r="P1573" s="245"/>
      <c r="Q1573" s="246"/>
      <c r="R1573" s="233"/>
      <c r="S1573" s="234" t="e">
        <f>IF(C1573="",NA(),MATCH($B1573&amp;$C1573,'Smelter Reference List'!$J:$J,0))</f>
        <v>#N/A</v>
      </c>
      <c r="T1573" s="235"/>
      <c r="U1573" s="235">
        <f t="shared" ca="1" si="48"/>
        <v>0</v>
      </c>
      <c r="V1573" s="235"/>
      <c r="W1573" s="235"/>
      <c r="Y1573" s="228" t="str">
        <f t="shared" si="49"/>
        <v/>
      </c>
    </row>
    <row r="1574" spans="1:25" s="228" customFormat="1" ht="20.399999999999999">
      <c r="A1574" s="257"/>
      <c r="B1574" s="232" t="str">
        <f>IF(LEN(A1574)=0,"",INDEX('Smelter Reference List'!$A:$A,MATCH($A1574,'Smelter Reference List'!$E:$E,0)))</f>
        <v/>
      </c>
      <c r="C1574" s="297" t="str">
        <f>IF(LEN(A1574)=0,"",INDEX('Smelter Reference List'!$C:$C,MATCH($A1574,'Smelter Reference List'!$E:$E,0)))</f>
        <v/>
      </c>
      <c r="D1574" s="161" t="str">
        <f ca="1">IF(ISERROR($S1574),"",OFFSET('Smelter Reference List'!$C$4,$S1574-4,0)&amp;"")</f>
        <v/>
      </c>
      <c r="E1574" s="161" t="str">
        <f ca="1">IF(ISERROR($S1574),"",OFFSET('Smelter Reference List'!$D$4,$S1574-4,0)&amp;"")</f>
        <v/>
      </c>
      <c r="F1574" s="161" t="str">
        <f ca="1">IF(ISERROR($S1574),"",OFFSET('Smelter Reference List'!$E$4,$S1574-4,0))</f>
        <v/>
      </c>
      <c r="G1574" s="161" t="str">
        <f ca="1">IF(C1574=$U$4,"Enter smelter details", IF(ISERROR($S1574),"",OFFSET('Smelter Reference List'!$F$4,$S1574-4,0)))</f>
        <v/>
      </c>
      <c r="H1574" s="247" t="str">
        <f ca="1">IF(ISERROR($S1574),"",OFFSET('Smelter Reference List'!$G$4,$S1574-4,0))</f>
        <v/>
      </c>
      <c r="I1574" s="248" t="str">
        <f ca="1">IF(ISERROR($S1574),"",OFFSET('Smelter Reference List'!$H$4,$S1574-4,0))</f>
        <v/>
      </c>
      <c r="J1574" s="248" t="str">
        <f ca="1">IF(ISERROR($S1574),"",OFFSET('Smelter Reference List'!$I$4,$S1574-4,0))</f>
        <v/>
      </c>
      <c r="K1574" s="245"/>
      <c r="L1574" s="245"/>
      <c r="M1574" s="245"/>
      <c r="N1574" s="245"/>
      <c r="O1574" s="245"/>
      <c r="P1574" s="245"/>
      <c r="Q1574" s="246"/>
      <c r="R1574" s="233"/>
      <c r="S1574" s="234" t="e">
        <f>IF(C1574="",NA(),MATCH($B1574&amp;$C1574,'Smelter Reference List'!$J:$J,0))</f>
        <v>#N/A</v>
      </c>
      <c r="T1574" s="235"/>
      <c r="U1574" s="235">
        <f t="shared" ca="1" si="48"/>
        <v>0</v>
      </c>
      <c r="V1574" s="235"/>
      <c r="W1574" s="235"/>
      <c r="Y1574" s="228" t="str">
        <f t="shared" si="49"/>
        <v/>
      </c>
    </row>
    <row r="1575" spans="1:25" s="228" customFormat="1" ht="20.399999999999999">
      <c r="A1575" s="257"/>
      <c r="B1575" s="232" t="str">
        <f>IF(LEN(A1575)=0,"",INDEX('Smelter Reference List'!$A:$A,MATCH($A1575,'Smelter Reference List'!$E:$E,0)))</f>
        <v/>
      </c>
      <c r="C1575" s="297" t="str">
        <f>IF(LEN(A1575)=0,"",INDEX('Smelter Reference List'!$C:$C,MATCH($A1575,'Smelter Reference List'!$E:$E,0)))</f>
        <v/>
      </c>
      <c r="D1575" s="161" t="str">
        <f ca="1">IF(ISERROR($S1575),"",OFFSET('Smelter Reference List'!$C$4,$S1575-4,0)&amp;"")</f>
        <v/>
      </c>
      <c r="E1575" s="161" t="str">
        <f ca="1">IF(ISERROR($S1575),"",OFFSET('Smelter Reference List'!$D$4,$S1575-4,0)&amp;"")</f>
        <v/>
      </c>
      <c r="F1575" s="161" t="str">
        <f ca="1">IF(ISERROR($S1575),"",OFFSET('Smelter Reference List'!$E$4,$S1575-4,0))</f>
        <v/>
      </c>
      <c r="G1575" s="161" t="str">
        <f ca="1">IF(C1575=$U$4,"Enter smelter details", IF(ISERROR($S1575),"",OFFSET('Smelter Reference List'!$F$4,$S1575-4,0)))</f>
        <v/>
      </c>
      <c r="H1575" s="247" t="str">
        <f ca="1">IF(ISERROR($S1575),"",OFFSET('Smelter Reference List'!$G$4,$S1575-4,0))</f>
        <v/>
      </c>
      <c r="I1575" s="248" t="str">
        <f ca="1">IF(ISERROR($S1575),"",OFFSET('Smelter Reference List'!$H$4,$S1575-4,0))</f>
        <v/>
      </c>
      <c r="J1575" s="248" t="str">
        <f ca="1">IF(ISERROR($S1575),"",OFFSET('Smelter Reference List'!$I$4,$S1575-4,0))</f>
        <v/>
      </c>
      <c r="K1575" s="245"/>
      <c r="L1575" s="245"/>
      <c r="M1575" s="245"/>
      <c r="N1575" s="245"/>
      <c r="O1575" s="245"/>
      <c r="P1575" s="245"/>
      <c r="Q1575" s="246"/>
      <c r="R1575" s="233"/>
      <c r="S1575" s="234" t="e">
        <f>IF(C1575="",NA(),MATCH($B1575&amp;$C1575,'Smelter Reference List'!$J:$J,0))</f>
        <v>#N/A</v>
      </c>
      <c r="T1575" s="235"/>
      <c r="U1575" s="235">
        <f t="shared" ca="1" si="48"/>
        <v>0</v>
      </c>
      <c r="V1575" s="235"/>
      <c r="W1575" s="235"/>
      <c r="Y1575" s="228" t="str">
        <f t="shared" si="49"/>
        <v/>
      </c>
    </row>
    <row r="1576" spans="1:25" s="228" customFormat="1" ht="20.399999999999999">
      <c r="A1576" s="257"/>
      <c r="B1576" s="232" t="str">
        <f>IF(LEN(A1576)=0,"",INDEX('Smelter Reference List'!$A:$A,MATCH($A1576,'Smelter Reference List'!$E:$E,0)))</f>
        <v/>
      </c>
      <c r="C1576" s="297" t="str">
        <f>IF(LEN(A1576)=0,"",INDEX('Smelter Reference List'!$C:$C,MATCH($A1576,'Smelter Reference List'!$E:$E,0)))</f>
        <v/>
      </c>
      <c r="D1576" s="161" t="str">
        <f ca="1">IF(ISERROR($S1576),"",OFFSET('Smelter Reference List'!$C$4,$S1576-4,0)&amp;"")</f>
        <v/>
      </c>
      <c r="E1576" s="161" t="str">
        <f ca="1">IF(ISERROR($S1576),"",OFFSET('Smelter Reference List'!$D$4,$S1576-4,0)&amp;"")</f>
        <v/>
      </c>
      <c r="F1576" s="161" t="str">
        <f ca="1">IF(ISERROR($S1576),"",OFFSET('Smelter Reference List'!$E$4,$S1576-4,0))</f>
        <v/>
      </c>
      <c r="G1576" s="161" t="str">
        <f ca="1">IF(C1576=$U$4,"Enter smelter details", IF(ISERROR($S1576),"",OFFSET('Smelter Reference List'!$F$4,$S1576-4,0)))</f>
        <v/>
      </c>
      <c r="H1576" s="247" t="str">
        <f ca="1">IF(ISERROR($S1576),"",OFFSET('Smelter Reference List'!$G$4,$S1576-4,0))</f>
        <v/>
      </c>
      <c r="I1576" s="248" t="str">
        <f ca="1">IF(ISERROR($S1576),"",OFFSET('Smelter Reference List'!$H$4,$S1576-4,0))</f>
        <v/>
      </c>
      <c r="J1576" s="248" t="str">
        <f ca="1">IF(ISERROR($S1576),"",OFFSET('Smelter Reference List'!$I$4,$S1576-4,0))</f>
        <v/>
      </c>
      <c r="K1576" s="245"/>
      <c r="L1576" s="245"/>
      <c r="M1576" s="245"/>
      <c r="N1576" s="245"/>
      <c r="O1576" s="245"/>
      <c r="P1576" s="245"/>
      <c r="Q1576" s="246"/>
      <c r="R1576" s="233"/>
      <c r="S1576" s="234" t="e">
        <f>IF(C1576="",NA(),MATCH($B1576&amp;$C1576,'Smelter Reference List'!$J:$J,0))</f>
        <v>#N/A</v>
      </c>
      <c r="T1576" s="235"/>
      <c r="U1576" s="235">
        <f t="shared" ca="1" si="48"/>
        <v>0</v>
      </c>
      <c r="V1576" s="235"/>
      <c r="W1576" s="235"/>
      <c r="Y1576" s="228" t="str">
        <f t="shared" si="49"/>
        <v/>
      </c>
    </row>
    <row r="1577" spans="1:25" s="228" customFormat="1" ht="20.399999999999999">
      <c r="A1577" s="257"/>
      <c r="B1577" s="232" t="str">
        <f>IF(LEN(A1577)=0,"",INDEX('Smelter Reference List'!$A:$A,MATCH($A1577,'Smelter Reference List'!$E:$E,0)))</f>
        <v/>
      </c>
      <c r="C1577" s="297" t="str">
        <f>IF(LEN(A1577)=0,"",INDEX('Smelter Reference List'!$C:$C,MATCH($A1577,'Smelter Reference List'!$E:$E,0)))</f>
        <v/>
      </c>
      <c r="D1577" s="161" t="str">
        <f ca="1">IF(ISERROR($S1577),"",OFFSET('Smelter Reference List'!$C$4,$S1577-4,0)&amp;"")</f>
        <v/>
      </c>
      <c r="E1577" s="161" t="str">
        <f ca="1">IF(ISERROR($S1577),"",OFFSET('Smelter Reference List'!$D$4,$S1577-4,0)&amp;"")</f>
        <v/>
      </c>
      <c r="F1577" s="161" t="str">
        <f ca="1">IF(ISERROR($S1577),"",OFFSET('Smelter Reference List'!$E$4,$S1577-4,0))</f>
        <v/>
      </c>
      <c r="G1577" s="161" t="str">
        <f ca="1">IF(C1577=$U$4,"Enter smelter details", IF(ISERROR($S1577),"",OFFSET('Smelter Reference List'!$F$4,$S1577-4,0)))</f>
        <v/>
      </c>
      <c r="H1577" s="247" t="str">
        <f ca="1">IF(ISERROR($S1577),"",OFFSET('Smelter Reference List'!$G$4,$S1577-4,0))</f>
        <v/>
      </c>
      <c r="I1577" s="248" t="str">
        <f ca="1">IF(ISERROR($S1577),"",OFFSET('Smelter Reference List'!$H$4,$S1577-4,0))</f>
        <v/>
      </c>
      <c r="J1577" s="248" t="str">
        <f ca="1">IF(ISERROR($S1577),"",OFFSET('Smelter Reference List'!$I$4,$S1577-4,0))</f>
        <v/>
      </c>
      <c r="K1577" s="245"/>
      <c r="L1577" s="245"/>
      <c r="M1577" s="245"/>
      <c r="N1577" s="245"/>
      <c r="O1577" s="245"/>
      <c r="P1577" s="245"/>
      <c r="Q1577" s="246"/>
      <c r="R1577" s="233"/>
      <c r="S1577" s="234" t="e">
        <f>IF(C1577="",NA(),MATCH($B1577&amp;$C1577,'Smelter Reference List'!$J:$J,0))</f>
        <v>#N/A</v>
      </c>
      <c r="T1577" s="235"/>
      <c r="U1577" s="235">
        <f t="shared" ca="1" si="48"/>
        <v>0</v>
      </c>
      <c r="V1577" s="235"/>
      <c r="W1577" s="235"/>
      <c r="Y1577" s="228" t="str">
        <f t="shared" si="49"/>
        <v/>
      </c>
    </row>
    <row r="1578" spans="1:25" s="228" customFormat="1" ht="20.399999999999999">
      <c r="A1578" s="257"/>
      <c r="B1578" s="232" t="str">
        <f>IF(LEN(A1578)=0,"",INDEX('Smelter Reference List'!$A:$A,MATCH($A1578,'Smelter Reference List'!$E:$E,0)))</f>
        <v/>
      </c>
      <c r="C1578" s="297" t="str">
        <f>IF(LEN(A1578)=0,"",INDEX('Smelter Reference List'!$C:$C,MATCH($A1578,'Smelter Reference List'!$E:$E,0)))</f>
        <v/>
      </c>
      <c r="D1578" s="161" t="str">
        <f ca="1">IF(ISERROR($S1578),"",OFFSET('Smelter Reference List'!$C$4,$S1578-4,0)&amp;"")</f>
        <v/>
      </c>
      <c r="E1578" s="161" t="str">
        <f ca="1">IF(ISERROR($S1578),"",OFFSET('Smelter Reference List'!$D$4,$S1578-4,0)&amp;"")</f>
        <v/>
      </c>
      <c r="F1578" s="161" t="str">
        <f ca="1">IF(ISERROR($S1578),"",OFFSET('Smelter Reference List'!$E$4,$S1578-4,0))</f>
        <v/>
      </c>
      <c r="G1578" s="161" t="str">
        <f ca="1">IF(C1578=$U$4,"Enter smelter details", IF(ISERROR($S1578),"",OFFSET('Smelter Reference List'!$F$4,$S1578-4,0)))</f>
        <v/>
      </c>
      <c r="H1578" s="247" t="str">
        <f ca="1">IF(ISERROR($S1578),"",OFFSET('Smelter Reference List'!$G$4,$S1578-4,0))</f>
        <v/>
      </c>
      <c r="I1578" s="248" t="str">
        <f ca="1">IF(ISERROR($S1578),"",OFFSET('Smelter Reference List'!$H$4,$S1578-4,0))</f>
        <v/>
      </c>
      <c r="J1578" s="248" t="str">
        <f ca="1">IF(ISERROR($S1578),"",OFFSET('Smelter Reference List'!$I$4,$S1578-4,0))</f>
        <v/>
      </c>
      <c r="K1578" s="245"/>
      <c r="L1578" s="245"/>
      <c r="M1578" s="245"/>
      <c r="N1578" s="245"/>
      <c r="O1578" s="245"/>
      <c r="P1578" s="245"/>
      <c r="Q1578" s="246"/>
      <c r="R1578" s="233"/>
      <c r="S1578" s="234" t="e">
        <f>IF(C1578="",NA(),MATCH($B1578&amp;$C1578,'Smelter Reference List'!$J:$J,0))</f>
        <v>#N/A</v>
      </c>
      <c r="T1578" s="235"/>
      <c r="U1578" s="235">
        <f t="shared" ca="1" si="48"/>
        <v>0</v>
      </c>
      <c r="V1578" s="235"/>
      <c r="W1578" s="235"/>
      <c r="Y1578" s="228" t="str">
        <f t="shared" si="49"/>
        <v/>
      </c>
    </row>
    <row r="1579" spans="1:25" s="228" customFormat="1" ht="20.399999999999999">
      <c r="A1579" s="257"/>
      <c r="B1579" s="232" t="str">
        <f>IF(LEN(A1579)=0,"",INDEX('Smelter Reference List'!$A:$A,MATCH($A1579,'Smelter Reference List'!$E:$E,0)))</f>
        <v/>
      </c>
      <c r="C1579" s="297" t="str">
        <f>IF(LEN(A1579)=0,"",INDEX('Smelter Reference List'!$C:$C,MATCH($A1579,'Smelter Reference List'!$E:$E,0)))</f>
        <v/>
      </c>
      <c r="D1579" s="161" t="str">
        <f ca="1">IF(ISERROR($S1579),"",OFFSET('Smelter Reference List'!$C$4,$S1579-4,0)&amp;"")</f>
        <v/>
      </c>
      <c r="E1579" s="161" t="str">
        <f ca="1">IF(ISERROR($S1579),"",OFFSET('Smelter Reference List'!$D$4,$S1579-4,0)&amp;"")</f>
        <v/>
      </c>
      <c r="F1579" s="161" t="str">
        <f ca="1">IF(ISERROR($S1579),"",OFFSET('Smelter Reference List'!$E$4,$S1579-4,0))</f>
        <v/>
      </c>
      <c r="G1579" s="161" t="str">
        <f ca="1">IF(C1579=$U$4,"Enter smelter details", IF(ISERROR($S1579),"",OFFSET('Smelter Reference List'!$F$4,$S1579-4,0)))</f>
        <v/>
      </c>
      <c r="H1579" s="247" t="str">
        <f ca="1">IF(ISERROR($S1579),"",OFFSET('Smelter Reference List'!$G$4,$S1579-4,0))</f>
        <v/>
      </c>
      <c r="I1579" s="248" t="str">
        <f ca="1">IF(ISERROR($S1579),"",OFFSET('Smelter Reference List'!$H$4,$S1579-4,0))</f>
        <v/>
      </c>
      <c r="J1579" s="248" t="str">
        <f ca="1">IF(ISERROR($S1579),"",OFFSET('Smelter Reference List'!$I$4,$S1579-4,0))</f>
        <v/>
      </c>
      <c r="K1579" s="245"/>
      <c r="L1579" s="245"/>
      <c r="M1579" s="245"/>
      <c r="N1579" s="245"/>
      <c r="O1579" s="245"/>
      <c r="P1579" s="245"/>
      <c r="Q1579" s="246"/>
      <c r="R1579" s="233"/>
      <c r="S1579" s="234" t="e">
        <f>IF(C1579="",NA(),MATCH($B1579&amp;$C1579,'Smelter Reference List'!$J:$J,0))</f>
        <v>#N/A</v>
      </c>
      <c r="T1579" s="235"/>
      <c r="U1579" s="235">
        <f t="shared" ca="1" si="48"/>
        <v>0</v>
      </c>
      <c r="V1579" s="235"/>
      <c r="W1579" s="235"/>
      <c r="Y1579" s="228" t="str">
        <f t="shared" si="49"/>
        <v/>
      </c>
    </row>
    <row r="1580" spans="1:25" s="228" customFormat="1" ht="20.399999999999999">
      <c r="A1580" s="257"/>
      <c r="B1580" s="232" t="str">
        <f>IF(LEN(A1580)=0,"",INDEX('Smelter Reference List'!$A:$A,MATCH($A1580,'Smelter Reference List'!$E:$E,0)))</f>
        <v/>
      </c>
      <c r="C1580" s="297" t="str">
        <f>IF(LEN(A1580)=0,"",INDEX('Smelter Reference List'!$C:$C,MATCH($A1580,'Smelter Reference List'!$E:$E,0)))</f>
        <v/>
      </c>
      <c r="D1580" s="161" t="str">
        <f ca="1">IF(ISERROR($S1580),"",OFFSET('Smelter Reference List'!$C$4,$S1580-4,0)&amp;"")</f>
        <v/>
      </c>
      <c r="E1580" s="161" t="str">
        <f ca="1">IF(ISERROR($S1580),"",OFFSET('Smelter Reference List'!$D$4,$S1580-4,0)&amp;"")</f>
        <v/>
      </c>
      <c r="F1580" s="161" t="str">
        <f ca="1">IF(ISERROR($S1580),"",OFFSET('Smelter Reference List'!$E$4,$S1580-4,0))</f>
        <v/>
      </c>
      <c r="G1580" s="161" t="str">
        <f ca="1">IF(C1580=$U$4,"Enter smelter details", IF(ISERROR($S1580),"",OFFSET('Smelter Reference List'!$F$4,$S1580-4,0)))</f>
        <v/>
      </c>
      <c r="H1580" s="247" t="str">
        <f ca="1">IF(ISERROR($S1580),"",OFFSET('Smelter Reference List'!$G$4,$S1580-4,0))</f>
        <v/>
      </c>
      <c r="I1580" s="248" t="str">
        <f ca="1">IF(ISERROR($S1580),"",OFFSET('Smelter Reference List'!$H$4,$S1580-4,0))</f>
        <v/>
      </c>
      <c r="J1580" s="248" t="str">
        <f ca="1">IF(ISERROR($S1580),"",OFFSET('Smelter Reference List'!$I$4,$S1580-4,0))</f>
        <v/>
      </c>
      <c r="K1580" s="245"/>
      <c r="L1580" s="245"/>
      <c r="M1580" s="245"/>
      <c r="N1580" s="245"/>
      <c r="O1580" s="245"/>
      <c r="P1580" s="245"/>
      <c r="Q1580" s="246"/>
      <c r="R1580" s="233"/>
      <c r="S1580" s="234" t="e">
        <f>IF(C1580="",NA(),MATCH($B1580&amp;$C1580,'Smelter Reference List'!$J:$J,0))</f>
        <v>#N/A</v>
      </c>
      <c r="T1580" s="235"/>
      <c r="U1580" s="235">
        <f t="shared" ca="1" si="48"/>
        <v>0</v>
      </c>
      <c r="V1580" s="235"/>
      <c r="W1580" s="235"/>
      <c r="Y1580" s="228" t="str">
        <f t="shared" si="49"/>
        <v/>
      </c>
    </row>
    <row r="1581" spans="1:25" s="228" customFormat="1" ht="20.399999999999999">
      <c r="A1581" s="257"/>
      <c r="B1581" s="232" t="str">
        <f>IF(LEN(A1581)=0,"",INDEX('Smelter Reference List'!$A:$A,MATCH($A1581,'Smelter Reference List'!$E:$E,0)))</f>
        <v/>
      </c>
      <c r="C1581" s="297" t="str">
        <f>IF(LEN(A1581)=0,"",INDEX('Smelter Reference List'!$C:$C,MATCH($A1581,'Smelter Reference List'!$E:$E,0)))</f>
        <v/>
      </c>
      <c r="D1581" s="161" t="str">
        <f ca="1">IF(ISERROR($S1581),"",OFFSET('Smelter Reference List'!$C$4,$S1581-4,0)&amp;"")</f>
        <v/>
      </c>
      <c r="E1581" s="161" t="str">
        <f ca="1">IF(ISERROR($S1581),"",OFFSET('Smelter Reference List'!$D$4,$S1581-4,0)&amp;"")</f>
        <v/>
      </c>
      <c r="F1581" s="161" t="str">
        <f ca="1">IF(ISERROR($S1581),"",OFFSET('Smelter Reference List'!$E$4,$S1581-4,0))</f>
        <v/>
      </c>
      <c r="G1581" s="161" t="str">
        <f ca="1">IF(C1581=$U$4,"Enter smelter details", IF(ISERROR($S1581),"",OFFSET('Smelter Reference List'!$F$4,$S1581-4,0)))</f>
        <v/>
      </c>
      <c r="H1581" s="247" t="str">
        <f ca="1">IF(ISERROR($S1581),"",OFFSET('Smelter Reference List'!$G$4,$S1581-4,0))</f>
        <v/>
      </c>
      <c r="I1581" s="248" t="str">
        <f ca="1">IF(ISERROR($S1581),"",OFFSET('Smelter Reference List'!$H$4,$S1581-4,0))</f>
        <v/>
      </c>
      <c r="J1581" s="248" t="str">
        <f ca="1">IF(ISERROR($S1581),"",OFFSET('Smelter Reference List'!$I$4,$S1581-4,0))</f>
        <v/>
      </c>
      <c r="K1581" s="245"/>
      <c r="L1581" s="245"/>
      <c r="M1581" s="245"/>
      <c r="N1581" s="245"/>
      <c r="O1581" s="245"/>
      <c r="P1581" s="245"/>
      <c r="Q1581" s="246"/>
      <c r="R1581" s="233"/>
      <c r="S1581" s="234" t="e">
        <f>IF(C1581="",NA(),MATCH($B1581&amp;$C1581,'Smelter Reference List'!$J:$J,0))</f>
        <v>#N/A</v>
      </c>
      <c r="T1581" s="235"/>
      <c r="U1581" s="235">
        <f t="shared" ca="1" si="48"/>
        <v>0</v>
      </c>
      <c r="V1581" s="235"/>
      <c r="W1581" s="235"/>
      <c r="Y1581" s="228" t="str">
        <f t="shared" si="49"/>
        <v/>
      </c>
    </row>
    <row r="1582" spans="1:25" s="228" customFormat="1" ht="20.399999999999999">
      <c r="A1582" s="257"/>
      <c r="B1582" s="232" t="str">
        <f>IF(LEN(A1582)=0,"",INDEX('Smelter Reference List'!$A:$A,MATCH($A1582,'Smelter Reference List'!$E:$E,0)))</f>
        <v/>
      </c>
      <c r="C1582" s="297" t="str">
        <f>IF(LEN(A1582)=0,"",INDEX('Smelter Reference List'!$C:$C,MATCH($A1582,'Smelter Reference List'!$E:$E,0)))</f>
        <v/>
      </c>
      <c r="D1582" s="161" t="str">
        <f ca="1">IF(ISERROR($S1582),"",OFFSET('Smelter Reference List'!$C$4,$S1582-4,0)&amp;"")</f>
        <v/>
      </c>
      <c r="E1582" s="161" t="str">
        <f ca="1">IF(ISERROR($S1582),"",OFFSET('Smelter Reference List'!$D$4,$S1582-4,0)&amp;"")</f>
        <v/>
      </c>
      <c r="F1582" s="161" t="str">
        <f ca="1">IF(ISERROR($S1582),"",OFFSET('Smelter Reference List'!$E$4,$S1582-4,0))</f>
        <v/>
      </c>
      <c r="G1582" s="161" t="str">
        <f ca="1">IF(C1582=$U$4,"Enter smelter details", IF(ISERROR($S1582),"",OFFSET('Smelter Reference List'!$F$4,$S1582-4,0)))</f>
        <v/>
      </c>
      <c r="H1582" s="247" t="str">
        <f ca="1">IF(ISERROR($S1582),"",OFFSET('Smelter Reference List'!$G$4,$S1582-4,0))</f>
        <v/>
      </c>
      <c r="I1582" s="248" t="str">
        <f ca="1">IF(ISERROR($S1582),"",OFFSET('Smelter Reference List'!$H$4,$S1582-4,0))</f>
        <v/>
      </c>
      <c r="J1582" s="248" t="str">
        <f ca="1">IF(ISERROR($S1582),"",OFFSET('Smelter Reference List'!$I$4,$S1582-4,0))</f>
        <v/>
      </c>
      <c r="K1582" s="245"/>
      <c r="L1582" s="245"/>
      <c r="M1582" s="245"/>
      <c r="N1582" s="245"/>
      <c r="O1582" s="245"/>
      <c r="P1582" s="245"/>
      <c r="Q1582" s="246"/>
      <c r="R1582" s="233"/>
      <c r="S1582" s="234" t="e">
        <f>IF(C1582="",NA(),MATCH($B1582&amp;$C1582,'Smelter Reference List'!$J:$J,0))</f>
        <v>#N/A</v>
      </c>
      <c r="T1582" s="235"/>
      <c r="U1582" s="235">
        <f t="shared" ca="1" si="48"/>
        <v>0</v>
      </c>
      <c r="V1582" s="235"/>
      <c r="W1582" s="235"/>
      <c r="Y1582" s="228" t="str">
        <f t="shared" si="49"/>
        <v/>
      </c>
    </row>
    <row r="1583" spans="1:25" s="228" customFormat="1" ht="20.399999999999999">
      <c r="A1583" s="257"/>
      <c r="B1583" s="232" t="str">
        <f>IF(LEN(A1583)=0,"",INDEX('Smelter Reference List'!$A:$A,MATCH($A1583,'Smelter Reference List'!$E:$E,0)))</f>
        <v/>
      </c>
      <c r="C1583" s="297" t="str">
        <f>IF(LEN(A1583)=0,"",INDEX('Smelter Reference List'!$C:$C,MATCH($A1583,'Smelter Reference List'!$E:$E,0)))</f>
        <v/>
      </c>
      <c r="D1583" s="161" t="str">
        <f ca="1">IF(ISERROR($S1583),"",OFFSET('Smelter Reference List'!$C$4,$S1583-4,0)&amp;"")</f>
        <v/>
      </c>
      <c r="E1583" s="161" t="str">
        <f ca="1">IF(ISERROR($S1583),"",OFFSET('Smelter Reference List'!$D$4,$S1583-4,0)&amp;"")</f>
        <v/>
      </c>
      <c r="F1583" s="161" t="str">
        <f ca="1">IF(ISERROR($S1583),"",OFFSET('Smelter Reference List'!$E$4,$S1583-4,0))</f>
        <v/>
      </c>
      <c r="G1583" s="161" t="str">
        <f ca="1">IF(C1583=$U$4,"Enter smelter details", IF(ISERROR($S1583),"",OFFSET('Smelter Reference List'!$F$4,$S1583-4,0)))</f>
        <v/>
      </c>
      <c r="H1583" s="247" t="str">
        <f ca="1">IF(ISERROR($S1583),"",OFFSET('Smelter Reference List'!$G$4,$S1583-4,0))</f>
        <v/>
      </c>
      <c r="I1583" s="248" t="str">
        <f ca="1">IF(ISERROR($S1583),"",OFFSET('Smelter Reference List'!$H$4,$S1583-4,0))</f>
        <v/>
      </c>
      <c r="J1583" s="248" t="str">
        <f ca="1">IF(ISERROR($S1583),"",OFFSET('Smelter Reference List'!$I$4,$S1583-4,0))</f>
        <v/>
      </c>
      <c r="K1583" s="245"/>
      <c r="L1583" s="245"/>
      <c r="M1583" s="245"/>
      <c r="N1583" s="245"/>
      <c r="O1583" s="245"/>
      <c r="P1583" s="245"/>
      <c r="Q1583" s="246"/>
      <c r="R1583" s="233"/>
      <c r="S1583" s="234" t="e">
        <f>IF(C1583="",NA(),MATCH($B1583&amp;$C1583,'Smelter Reference List'!$J:$J,0))</f>
        <v>#N/A</v>
      </c>
      <c r="T1583" s="235"/>
      <c r="U1583" s="235">
        <f t="shared" ca="1" si="48"/>
        <v>0</v>
      </c>
      <c r="V1583" s="235"/>
      <c r="W1583" s="235"/>
      <c r="Y1583" s="228" t="str">
        <f t="shared" si="49"/>
        <v/>
      </c>
    </row>
    <row r="1584" spans="1:25" s="228" customFormat="1" ht="20.399999999999999">
      <c r="A1584" s="257"/>
      <c r="B1584" s="232" t="str">
        <f>IF(LEN(A1584)=0,"",INDEX('Smelter Reference List'!$A:$A,MATCH($A1584,'Smelter Reference List'!$E:$E,0)))</f>
        <v/>
      </c>
      <c r="C1584" s="297" t="str">
        <f>IF(LEN(A1584)=0,"",INDEX('Smelter Reference List'!$C:$C,MATCH($A1584,'Smelter Reference List'!$E:$E,0)))</f>
        <v/>
      </c>
      <c r="D1584" s="161" t="str">
        <f ca="1">IF(ISERROR($S1584),"",OFFSET('Smelter Reference List'!$C$4,$S1584-4,0)&amp;"")</f>
        <v/>
      </c>
      <c r="E1584" s="161" t="str">
        <f ca="1">IF(ISERROR($S1584),"",OFFSET('Smelter Reference List'!$D$4,$S1584-4,0)&amp;"")</f>
        <v/>
      </c>
      <c r="F1584" s="161" t="str">
        <f ca="1">IF(ISERROR($S1584),"",OFFSET('Smelter Reference List'!$E$4,$S1584-4,0))</f>
        <v/>
      </c>
      <c r="G1584" s="161" t="str">
        <f ca="1">IF(C1584=$U$4,"Enter smelter details", IF(ISERROR($S1584),"",OFFSET('Smelter Reference List'!$F$4,$S1584-4,0)))</f>
        <v/>
      </c>
      <c r="H1584" s="247" t="str">
        <f ca="1">IF(ISERROR($S1584),"",OFFSET('Smelter Reference List'!$G$4,$S1584-4,0))</f>
        <v/>
      </c>
      <c r="I1584" s="248" t="str">
        <f ca="1">IF(ISERROR($S1584),"",OFFSET('Smelter Reference List'!$H$4,$S1584-4,0))</f>
        <v/>
      </c>
      <c r="J1584" s="248" t="str">
        <f ca="1">IF(ISERROR($S1584),"",OFFSET('Smelter Reference List'!$I$4,$S1584-4,0))</f>
        <v/>
      </c>
      <c r="K1584" s="245"/>
      <c r="L1584" s="245"/>
      <c r="M1584" s="245"/>
      <c r="N1584" s="245"/>
      <c r="O1584" s="245"/>
      <c r="P1584" s="245"/>
      <c r="Q1584" s="246"/>
      <c r="R1584" s="233"/>
      <c r="S1584" s="234" t="e">
        <f>IF(C1584="",NA(),MATCH($B1584&amp;$C1584,'Smelter Reference List'!$J:$J,0))</f>
        <v>#N/A</v>
      </c>
      <c r="T1584" s="235"/>
      <c r="U1584" s="235">
        <f t="shared" ca="1" si="48"/>
        <v>0</v>
      </c>
      <c r="V1584" s="235"/>
      <c r="W1584" s="235"/>
      <c r="Y1584" s="228" t="str">
        <f t="shared" si="49"/>
        <v/>
      </c>
    </row>
    <row r="1585" spans="1:25" s="228" customFormat="1" ht="20.399999999999999">
      <c r="A1585" s="257"/>
      <c r="B1585" s="232" t="str">
        <f>IF(LEN(A1585)=0,"",INDEX('Smelter Reference List'!$A:$A,MATCH($A1585,'Smelter Reference List'!$E:$E,0)))</f>
        <v/>
      </c>
      <c r="C1585" s="297" t="str">
        <f>IF(LEN(A1585)=0,"",INDEX('Smelter Reference List'!$C:$C,MATCH($A1585,'Smelter Reference List'!$E:$E,0)))</f>
        <v/>
      </c>
      <c r="D1585" s="161" t="str">
        <f ca="1">IF(ISERROR($S1585),"",OFFSET('Smelter Reference List'!$C$4,$S1585-4,0)&amp;"")</f>
        <v/>
      </c>
      <c r="E1585" s="161" t="str">
        <f ca="1">IF(ISERROR($S1585),"",OFFSET('Smelter Reference List'!$D$4,$S1585-4,0)&amp;"")</f>
        <v/>
      </c>
      <c r="F1585" s="161" t="str">
        <f ca="1">IF(ISERROR($S1585),"",OFFSET('Smelter Reference List'!$E$4,$S1585-4,0))</f>
        <v/>
      </c>
      <c r="G1585" s="161" t="str">
        <f ca="1">IF(C1585=$U$4,"Enter smelter details", IF(ISERROR($S1585),"",OFFSET('Smelter Reference List'!$F$4,$S1585-4,0)))</f>
        <v/>
      </c>
      <c r="H1585" s="247" t="str">
        <f ca="1">IF(ISERROR($S1585),"",OFFSET('Smelter Reference List'!$G$4,$S1585-4,0))</f>
        <v/>
      </c>
      <c r="I1585" s="248" t="str">
        <f ca="1">IF(ISERROR($S1585),"",OFFSET('Smelter Reference List'!$H$4,$S1585-4,0))</f>
        <v/>
      </c>
      <c r="J1585" s="248" t="str">
        <f ca="1">IF(ISERROR($S1585),"",OFFSET('Smelter Reference List'!$I$4,$S1585-4,0))</f>
        <v/>
      </c>
      <c r="K1585" s="245"/>
      <c r="L1585" s="245"/>
      <c r="M1585" s="245"/>
      <c r="N1585" s="245"/>
      <c r="O1585" s="245"/>
      <c r="P1585" s="245"/>
      <c r="Q1585" s="246"/>
      <c r="R1585" s="233"/>
      <c r="S1585" s="234" t="e">
        <f>IF(C1585="",NA(),MATCH($B1585&amp;$C1585,'Smelter Reference List'!$J:$J,0))</f>
        <v>#N/A</v>
      </c>
      <c r="T1585" s="235"/>
      <c r="U1585" s="235">
        <f t="shared" ca="1" si="48"/>
        <v>0</v>
      </c>
      <c r="V1585" s="235"/>
      <c r="W1585" s="235"/>
      <c r="Y1585" s="228" t="str">
        <f t="shared" si="49"/>
        <v/>
      </c>
    </row>
    <row r="1586" spans="1:25" s="228" customFormat="1" ht="20.399999999999999">
      <c r="A1586" s="257"/>
      <c r="B1586" s="232" t="str">
        <f>IF(LEN(A1586)=0,"",INDEX('Smelter Reference List'!$A:$A,MATCH($A1586,'Smelter Reference List'!$E:$E,0)))</f>
        <v/>
      </c>
      <c r="C1586" s="297" t="str">
        <f>IF(LEN(A1586)=0,"",INDEX('Smelter Reference List'!$C:$C,MATCH($A1586,'Smelter Reference List'!$E:$E,0)))</f>
        <v/>
      </c>
      <c r="D1586" s="161" t="str">
        <f ca="1">IF(ISERROR($S1586),"",OFFSET('Smelter Reference List'!$C$4,$S1586-4,0)&amp;"")</f>
        <v/>
      </c>
      <c r="E1586" s="161" t="str">
        <f ca="1">IF(ISERROR($S1586),"",OFFSET('Smelter Reference List'!$D$4,$S1586-4,0)&amp;"")</f>
        <v/>
      </c>
      <c r="F1586" s="161" t="str">
        <f ca="1">IF(ISERROR($S1586),"",OFFSET('Smelter Reference List'!$E$4,$S1586-4,0))</f>
        <v/>
      </c>
      <c r="G1586" s="161" t="str">
        <f ca="1">IF(C1586=$U$4,"Enter smelter details", IF(ISERROR($S1586),"",OFFSET('Smelter Reference List'!$F$4,$S1586-4,0)))</f>
        <v/>
      </c>
      <c r="H1586" s="247" t="str">
        <f ca="1">IF(ISERROR($S1586),"",OFFSET('Smelter Reference List'!$G$4,$S1586-4,0))</f>
        <v/>
      </c>
      <c r="I1586" s="248" t="str">
        <f ca="1">IF(ISERROR($S1586),"",OFFSET('Smelter Reference List'!$H$4,$S1586-4,0))</f>
        <v/>
      </c>
      <c r="J1586" s="248" t="str">
        <f ca="1">IF(ISERROR($S1586),"",OFFSET('Smelter Reference List'!$I$4,$S1586-4,0))</f>
        <v/>
      </c>
      <c r="K1586" s="245"/>
      <c r="L1586" s="245"/>
      <c r="M1586" s="245"/>
      <c r="N1586" s="245"/>
      <c r="O1586" s="245"/>
      <c r="P1586" s="245"/>
      <c r="Q1586" s="246"/>
      <c r="R1586" s="233"/>
      <c r="S1586" s="234" t="e">
        <f>IF(C1586="",NA(),MATCH($B1586&amp;$C1586,'Smelter Reference List'!$J:$J,0))</f>
        <v>#N/A</v>
      </c>
      <c r="T1586" s="235"/>
      <c r="U1586" s="235">
        <f t="shared" ca="1" si="48"/>
        <v>0</v>
      </c>
      <c r="V1586" s="235"/>
      <c r="W1586" s="235"/>
      <c r="Y1586" s="228" t="str">
        <f t="shared" si="49"/>
        <v/>
      </c>
    </row>
    <row r="1587" spans="1:25" s="228" customFormat="1" ht="20.399999999999999">
      <c r="A1587" s="257"/>
      <c r="B1587" s="232" t="str">
        <f>IF(LEN(A1587)=0,"",INDEX('Smelter Reference List'!$A:$A,MATCH($A1587,'Smelter Reference List'!$E:$E,0)))</f>
        <v/>
      </c>
      <c r="C1587" s="297" t="str">
        <f>IF(LEN(A1587)=0,"",INDEX('Smelter Reference List'!$C:$C,MATCH($A1587,'Smelter Reference List'!$E:$E,0)))</f>
        <v/>
      </c>
      <c r="D1587" s="161" t="str">
        <f ca="1">IF(ISERROR($S1587),"",OFFSET('Smelter Reference List'!$C$4,$S1587-4,0)&amp;"")</f>
        <v/>
      </c>
      <c r="E1587" s="161" t="str">
        <f ca="1">IF(ISERROR($S1587),"",OFFSET('Smelter Reference List'!$D$4,$S1587-4,0)&amp;"")</f>
        <v/>
      </c>
      <c r="F1587" s="161" t="str">
        <f ca="1">IF(ISERROR($S1587),"",OFFSET('Smelter Reference List'!$E$4,$S1587-4,0))</f>
        <v/>
      </c>
      <c r="G1587" s="161" t="str">
        <f ca="1">IF(C1587=$U$4,"Enter smelter details", IF(ISERROR($S1587),"",OFFSET('Smelter Reference List'!$F$4,$S1587-4,0)))</f>
        <v/>
      </c>
      <c r="H1587" s="247" t="str">
        <f ca="1">IF(ISERROR($S1587),"",OFFSET('Smelter Reference List'!$G$4,$S1587-4,0))</f>
        <v/>
      </c>
      <c r="I1587" s="248" t="str">
        <f ca="1">IF(ISERROR($S1587),"",OFFSET('Smelter Reference List'!$H$4,$S1587-4,0))</f>
        <v/>
      </c>
      <c r="J1587" s="248" t="str">
        <f ca="1">IF(ISERROR($S1587),"",OFFSET('Smelter Reference List'!$I$4,$S1587-4,0))</f>
        <v/>
      </c>
      <c r="K1587" s="245"/>
      <c r="L1587" s="245"/>
      <c r="M1587" s="245"/>
      <c r="N1587" s="245"/>
      <c r="O1587" s="245"/>
      <c r="P1587" s="245"/>
      <c r="Q1587" s="246"/>
      <c r="R1587" s="233"/>
      <c r="S1587" s="234" t="e">
        <f>IF(C1587="",NA(),MATCH($B1587&amp;$C1587,'Smelter Reference List'!$J:$J,0))</f>
        <v>#N/A</v>
      </c>
      <c r="T1587" s="235"/>
      <c r="U1587" s="235">
        <f t="shared" ca="1" si="48"/>
        <v>0</v>
      </c>
      <c r="V1587" s="235"/>
      <c r="W1587" s="235"/>
      <c r="Y1587" s="228" t="str">
        <f t="shared" si="49"/>
        <v/>
      </c>
    </row>
    <row r="1588" spans="1:25" s="228" customFormat="1" ht="20.399999999999999">
      <c r="A1588" s="257"/>
      <c r="B1588" s="232" t="str">
        <f>IF(LEN(A1588)=0,"",INDEX('Smelter Reference List'!$A:$A,MATCH($A1588,'Smelter Reference List'!$E:$E,0)))</f>
        <v/>
      </c>
      <c r="C1588" s="297" t="str">
        <f>IF(LEN(A1588)=0,"",INDEX('Smelter Reference List'!$C:$C,MATCH($A1588,'Smelter Reference List'!$E:$E,0)))</f>
        <v/>
      </c>
      <c r="D1588" s="161" t="str">
        <f ca="1">IF(ISERROR($S1588),"",OFFSET('Smelter Reference List'!$C$4,$S1588-4,0)&amp;"")</f>
        <v/>
      </c>
      <c r="E1588" s="161" t="str">
        <f ca="1">IF(ISERROR($S1588),"",OFFSET('Smelter Reference List'!$D$4,$S1588-4,0)&amp;"")</f>
        <v/>
      </c>
      <c r="F1588" s="161" t="str">
        <f ca="1">IF(ISERROR($S1588),"",OFFSET('Smelter Reference List'!$E$4,$S1588-4,0))</f>
        <v/>
      </c>
      <c r="G1588" s="161" t="str">
        <f ca="1">IF(C1588=$U$4,"Enter smelter details", IF(ISERROR($S1588),"",OFFSET('Smelter Reference List'!$F$4,$S1588-4,0)))</f>
        <v/>
      </c>
      <c r="H1588" s="247" t="str">
        <f ca="1">IF(ISERROR($S1588),"",OFFSET('Smelter Reference List'!$G$4,$S1588-4,0))</f>
        <v/>
      </c>
      <c r="I1588" s="248" t="str">
        <f ca="1">IF(ISERROR($S1588),"",OFFSET('Smelter Reference List'!$H$4,$S1588-4,0))</f>
        <v/>
      </c>
      <c r="J1588" s="248" t="str">
        <f ca="1">IF(ISERROR($S1588),"",OFFSET('Smelter Reference List'!$I$4,$S1588-4,0))</f>
        <v/>
      </c>
      <c r="K1588" s="245"/>
      <c r="L1588" s="245"/>
      <c r="M1588" s="245"/>
      <c r="N1588" s="245"/>
      <c r="O1588" s="245"/>
      <c r="P1588" s="245"/>
      <c r="Q1588" s="246"/>
      <c r="R1588" s="233"/>
      <c r="S1588" s="234" t="e">
        <f>IF(C1588="",NA(),MATCH($B1588&amp;$C1588,'Smelter Reference List'!$J:$J,0))</f>
        <v>#N/A</v>
      </c>
      <c r="T1588" s="235"/>
      <c r="U1588" s="235">
        <f t="shared" ca="1" si="48"/>
        <v>0</v>
      </c>
      <c r="V1588" s="235"/>
      <c r="W1588" s="235"/>
      <c r="Y1588" s="228" t="str">
        <f t="shared" si="49"/>
        <v/>
      </c>
    </row>
    <row r="1589" spans="1:25" s="228" customFormat="1" ht="20.399999999999999">
      <c r="A1589" s="257"/>
      <c r="B1589" s="232" t="str">
        <f>IF(LEN(A1589)=0,"",INDEX('Smelter Reference List'!$A:$A,MATCH($A1589,'Smelter Reference List'!$E:$E,0)))</f>
        <v/>
      </c>
      <c r="C1589" s="297" t="str">
        <f>IF(LEN(A1589)=0,"",INDEX('Smelter Reference List'!$C:$C,MATCH($A1589,'Smelter Reference List'!$E:$E,0)))</f>
        <v/>
      </c>
      <c r="D1589" s="161" t="str">
        <f ca="1">IF(ISERROR($S1589),"",OFFSET('Smelter Reference List'!$C$4,$S1589-4,0)&amp;"")</f>
        <v/>
      </c>
      <c r="E1589" s="161" t="str">
        <f ca="1">IF(ISERROR($S1589),"",OFFSET('Smelter Reference List'!$D$4,$S1589-4,0)&amp;"")</f>
        <v/>
      </c>
      <c r="F1589" s="161" t="str">
        <f ca="1">IF(ISERROR($S1589),"",OFFSET('Smelter Reference List'!$E$4,$S1589-4,0))</f>
        <v/>
      </c>
      <c r="G1589" s="161" t="str">
        <f ca="1">IF(C1589=$U$4,"Enter smelter details", IF(ISERROR($S1589),"",OFFSET('Smelter Reference List'!$F$4,$S1589-4,0)))</f>
        <v/>
      </c>
      <c r="H1589" s="247" t="str">
        <f ca="1">IF(ISERROR($S1589),"",OFFSET('Smelter Reference List'!$G$4,$S1589-4,0))</f>
        <v/>
      </c>
      <c r="I1589" s="248" t="str">
        <f ca="1">IF(ISERROR($S1589),"",OFFSET('Smelter Reference List'!$H$4,$S1589-4,0))</f>
        <v/>
      </c>
      <c r="J1589" s="248" t="str">
        <f ca="1">IF(ISERROR($S1589),"",OFFSET('Smelter Reference List'!$I$4,$S1589-4,0))</f>
        <v/>
      </c>
      <c r="K1589" s="245"/>
      <c r="L1589" s="245"/>
      <c r="M1589" s="245"/>
      <c r="N1589" s="245"/>
      <c r="O1589" s="245"/>
      <c r="P1589" s="245"/>
      <c r="Q1589" s="246"/>
      <c r="R1589" s="233"/>
      <c r="S1589" s="234" t="e">
        <f>IF(C1589="",NA(),MATCH($B1589&amp;$C1589,'Smelter Reference List'!$J:$J,0))</f>
        <v>#N/A</v>
      </c>
      <c r="T1589" s="235"/>
      <c r="U1589" s="235">
        <f t="shared" ca="1" si="48"/>
        <v>0</v>
      </c>
      <c r="V1589" s="235"/>
      <c r="W1589" s="235"/>
      <c r="Y1589" s="228" t="str">
        <f t="shared" si="49"/>
        <v/>
      </c>
    </row>
    <row r="1590" spans="1:25" s="228" customFormat="1" ht="20.399999999999999">
      <c r="A1590" s="257"/>
      <c r="B1590" s="232" t="str">
        <f>IF(LEN(A1590)=0,"",INDEX('Smelter Reference List'!$A:$A,MATCH($A1590,'Smelter Reference List'!$E:$E,0)))</f>
        <v/>
      </c>
      <c r="C1590" s="297" t="str">
        <f>IF(LEN(A1590)=0,"",INDEX('Smelter Reference List'!$C:$C,MATCH($A1590,'Smelter Reference List'!$E:$E,0)))</f>
        <v/>
      </c>
      <c r="D1590" s="161" t="str">
        <f ca="1">IF(ISERROR($S1590),"",OFFSET('Smelter Reference List'!$C$4,$S1590-4,0)&amp;"")</f>
        <v/>
      </c>
      <c r="E1590" s="161" t="str">
        <f ca="1">IF(ISERROR($S1590),"",OFFSET('Smelter Reference List'!$D$4,$S1590-4,0)&amp;"")</f>
        <v/>
      </c>
      <c r="F1590" s="161" t="str">
        <f ca="1">IF(ISERROR($S1590),"",OFFSET('Smelter Reference List'!$E$4,$S1590-4,0))</f>
        <v/>
      </c>
      <c r="G1590" s="161" t="str">
        <f ca="1">IF(C1590=$U$4,"Enter smelter details", IF(ISERROR($S1590),"",OFFSET('Smelter Reference List'!$F$4,$S1590-4,0)))</f>
        <v/>
      </c>
      <c r="H1590" s="247" t="str">
        <f ca="1">IF(ISERROR($S1590),"",OFFSET('Smelter Reference List'!$G$4,$S1590-4,0))</f>
        <v/>
      </c>
      <c r="I1590" s="248" t="str">
        <f ca="1">IF(ISERROR($S1590),"",OFFSET('Smelter Reference List'!$H$4,$S1590-4,0))</f>
        <v/>
      </c>
      <c r="J1590" s="248" t="str">
        <f ca="1">IF(ISERROR($S1590),"",OFFSET('Smelter Reference List'!$I$4,$S1590-4,0))</f>
        <v/>
      </c>
      <c r="K1590" s="245"/>
      <c r="L1590" s="245"/>
      <c r="M1590" s="245"/>
      <c r="N1590" s="245"/>
      <c r="O1590" s="245"/>
      <c r="P1590" s="245"/>
      <c r="Q1590" s="246"/>
      <c r="R1590" s="233"/>
      <c r="S1590" s="234" t="e">
        <f>IF(C1590="",NA(),MATCH($B1590&amp;$C1590,'Smelter Reference List'!$J:$J,0))</f>
        <v>#N/A</v>
      </c>
      <c r="T1590" s="235"/>
      <c r="U1590" s="235">
        <f t="shared" ca="1" si="48"/>
        <v>0</v>
      </c>
      <c r="V1590" s="235"/>
      <c r="W1590" s="235"/>
      <c r="Y1590" s="228" t="str">
        <f t="shared" si="49"/>
        <v/>
      </c>
    </row>
    <row r="1591" spans="1:25" s="228" customFormat="1" ht="20.399999999999999">
      <c r="A1591" s="257"/>
      <c r="B1591" s="232" t="str">
        <f>IF(LEN(A1591)=0,"",INDEX('Smelter Reference List'!$A:$A,MATCH($A1591,'Smelter Reference List'!$E:$E,0)))</f>
        <v/>
      </c>
      <c r="C1591" s="297" t="str">
        <f>IF(LEN(A1591)=0,"",INDEX('Smelter Reference List'!$C:$C,MATCH($A1591,'Smelter Reference List'!$E:$E,0)))</f>
        <v/>
      </c>
      <c r="D1591" s="161" t="str">
        <f ca="1">IF(ISERROR($S1591),"",OFFSET('Smelter Reference List'!$C$4,$S1591-4,0)&amp;"")</f>
        <v/>
      </c>
      <c r="E1591" s="161" t="str">
        <f ca="1">IF(ISERROR($S1591),"",OFFSET('Smelter Reference List'!$D$4,$S1591-4,0)&amp;"")</f>
        <v/>
      </c>
      <c r="F1591" s="161" t="str">
        <f ca="1">IF(ISERROR($S1591),"",OFFSET('Smelter Reference List'!$E$4,$S1591-4,0))</f>
        <v/>
      </c>
      <c r="G1591" s="161" t="str">
        <f ca="1">IF(C1591=$U$4,"Enter smelter details", IF(ISERROR($S1591),"",OFFSET('Smelter Reference List'!$F$4,$S1591-4,0)))</f>
        <v/>
      </c>
      <c r="H1591" s="247" t="str">
        <f ca="1">IF(ISERROR($S1591),"",OFFSET('Smelter Reference List'!$G$4,$S1591-4,0))</f>
        <v/>
      </c>
      <c r="I1591" s="248" t="str">
        <f ca="1">IF(ISERROR($S1591),"",OFFSET('Smelter Reference List'!$H$4,$S1591-4,0))</f>
        <v/>
      </c>
      <c r="J1591" s="248" t="str">
        <f ca="1">IF(ISERROR($S1591),"",OFFSET('Smelter Reference List'!$I$4,$S1591-4,0))</f>
        <v/>
      </c>
      <c r="K1591" s="245"/>
      <c r="L1591" s="245"/>
      <c r="M1591" s="245"/>
      <c r="N1591" s="245"/>
      <c r="O1591" s="245"/>
      <c r="P1591" s="245"/>
      <c r="Q1591" s="246"/>
      <c r="R1591" s="233"/>
      <c r="S1591" s="234" t="e">
        <f>IF(C1591="",NA(),MATCH($B1591&amp;$C1591,'Smelter Reference List'!$J:$J,0))</f>
        <v>#N/A</v>
      </c>
      <c r="T1591" s="235"/>
      <c r="U1591" s="235">
        <f t="shared" ca="1" si="48"/>
        <v>0</v>
      </c>
      <c r="V1591" s="235"/>
      <c r="W1591" s="235"/>
      <c r="Y1591" s="228" t="str">
        <f t="shared" si="49"/>
        <v/>
      </c>
    </row>
    <row r="1592" spans="1:25" s="228" customFormat="1" ht="20.399999999999999">
      <c r="A1592" s="257"/>
      <c r="B1592" s="232" t="str">
        <f>IF(LEN(A1592)=0,"",INDEX('Smelter Reference List'!$A:$A,MATCH($A1592,'Smelter Reference List'!$E:$E,0)))</f>
        <v/>
      </c>
      <c r="C1592" s="297" t="str">
        <f>IF(LEN(A1592)=0,"",INDEX('Smelter Reference List'!$C:$C,MATCH($A1592,'Smelter Reference List'!$E:$E,0)))</f>
        <v/>
      </c>
      <c r="D1592" s="161" t="str">
        <f ca="1">IF(ISERROR($S1592),"",OFFSET('Smelter Reference List'!$C$4,$S1592-4,0)&amp;"")</f>
        <v/>
      </c>
      <c r="E1592" s="161" t="str">
        <f ca="1">IF(ISERROR($S1592),"",OFFSET('Smelter Reference List'!$D$4,$S1592-4,0)&amp;"")</f>
        <v/>
      </c>
      <c r="F1592" s="161" t="str">
        <f ca="1">IF(ISERROR($S1592),"",OFFSET('Smelter Reference List'!$E$4,$S1592-4,0))</f>
        <v/>
      </c>
      <c r="G1592" s="161" t="str">
        <f ca="1">IF(C1592=$U$4,"Enter smelter details", IF(ISERROR($S1592),"",OFFSET('Smelter Reference List'!$F$4,$S1592-4,0)))</f>
        <v/>
      </c>
      <c r="H1592" s="247" t="str">
        <f ca="1">IF(ISERROR($S1592),"",OFFSET('Smelter Reference List'!$G$4,$S1592-4,0))</f>
        <v/>
      </c>
      <c r="I1592" s="248" t="str">
        <f ca="1">IF(ISERROR($S1592),"",OFFSET('Smelter Reference List'!$H$4,$S1592-4,0))</f>
        <v/>
      </c>
      <c r="J1592" s="248" t="str">
        <f ca="1">IF(ISERROR($S1592),"",OFFSET('Smelter Reference List'!$I$4,$S1592-4,0))</f>
        <v/>
      </c>
      <c r="K1592" s="245"/>
      <c r="L1592" s="245"/>
      <c r="M1592" s="245"/>
      <c r="N1592" s="245"/>
      <c r="O1592" s="245"/>
      <c r="P1592" s="245"/>
      <c r="Q1592" s="246"/>
      <c r="R1592" s="233"/>
      <c r="S1592" s="234" t="e">
        <f>IF(C1592="",NA(),MATCH($B1592&amp;$C1592,'Smelter Reference List'!$J:$J,0))</f>
        <v>#N/A</v>
      </c>
      <c r="T1592" s="235"/>
      <c r="U1592" s="235">
        <f t="shared" ref="U1592:U1655" ca="1" si="50">IF(AND(C1592="Smelter not listed",OR(LEN(D1592)=0,LEN(E1592)=0)),1,0)</f>
        <v>0</v>
      </c>
      <c r="V1592" s="235"/>
      <c r="W1592" s="235"/>
      <c r="Y1592" s="228" t="str">
        <f t="shared" ref="Y1592:Y1655" si="51">B1592&amp;C1592</f>
        <v/>
      </c>
    </row>
    <row r="1593" spans="1:25" s="228" customFormat="1" ht="20.399999999999999">
      <c r="A1593" s="257"/>
      <c r="B1593" s="232" t="str">
        <f>IF(LEN(A1593)=0,"",INDEX('Smelter Reference List'!$A:$A,MATCH($A1593,'Smelter Reference List'!$E:$E,0)))</f>
        <v/>
      </c>
      <c r="C1593" s="297" t="str">
        <f>IF(LEN(A1593)=0,"",INDEX('Smelter Reference List'!$C:$C,MATCH($A1593,'Smelter Reference List'!$E:$E,0)))</f>
        <v/>
      </c>
      <c r="D1593" s="161" t="str">
        <f ca="1">IF(ISERROR($S1593),"",OFFSET('Smelter Reference List'!$C$4,$S1593-4,0)&amp;"")</f>
        <v/>
      </c>
      <c r="E1593" s="161" t="str">
        <f ca="1">IF(ISERROR($S1593),"",OFFSET('Smelter Reference List'!$D$4,$S1593-4,0)&amp;"")</f>
        <v/>
      </c>
      <c r="F1593" s="161" t="str">
        <f ca="1">IF(ISERROR($S1593),"",OFFSET('Smelter Reference List'!$E$4,$S1593-4,0))</f>
        <v/>
      </c>
      <c r="G1593" s="161" t="str">
        <f ca="1">IF(C1593=$U$4,"Enter smelter details", IF(ISERROR($S1593),"",OFFSET('Smelter Reference List'!$F$4,$S1593-4,0)))</f>
        <v/>
      </c>
      <c r="H1593" s="247" t="str">
        <f ca="1">IF(ISERROR($S1593),"",OFFSET('Smelter Reference List'!$G$4,$S1593-4,0))</f>
        <v/>
      </c>
      <c r="I1593" s="248" t="str">
        <f ca="1">IF(ISERROR($S1593),"",OFFSET('Smelter Reference List'!$H$4,$S1593-4,0))</f>
        <v/>
      </c>
      <c r="J1593" s="248" t="str">
        <f ca="1">IF(ISERROR($S1593),"",OFFSET('Smelter Reference List'!$I$4,$S1593-4,0))</f>
        <v/>
      </c>
      <c r="K1593" s="245"/>
      <c r="L1593" s="245"/>
      <c r="M1593" s="245"/>
      <c r="N1593" s="245"/>
      <c r="O1593" s="245"/>
      <c r="P1593" s="245"/>
      <c r="Q1593" s="246"/>
      <c r="R1593" s="233"/>
      <c r="S1593" s="234" t="e">
        <f>IF(C1593="",NA(),MATCH($B1593&amp;$C1593,'Smelter Reference List'!$J:$J,0))</f>
        <v>#N/A</v>
      </c>
      <c r="T1593" s="235"/>
      <c r="U1593" s="235">
        <f t="shared" ca="1" si="50"/>
        <v>0</v>
      </c>
      <c r="V1593" s="235"/>
      <c r="W1593" s="235"/>
      <c r="Y1593" s="228" t="str">
        <f t="shared" si="51"/>
        <v/>
      </c>
    </row>
    <row r="1594" spans="1:25" s="228" customFormat="1" ht="20.399999999999999">
      <c r="A1594" s="257"/>
      <c r="B1594" s="232" t="str">
        <f>IF(LEN(A1594)=0,"",INDEX('Smelter Reference List'!$A:$A,MATCH($A1594,'Smelter Reference List'!$E:$E,0)))</f>
        <v/>
      </c>
      <c r="C1594" s="297" t="str">
        <f>IF(LEN(A1594)=0,"",INDEX('Smelter Reference List'!$C:$C,MATCH($A1594,'Smelter Reference List'!$E:$E,0)))</f>
        <v/>
      </c>
      <c r="D1594" s="161" t="str">
        <f ca="1">IF(ISERROR($S1594),"",OFFSET('Smelter Reference List'!$C$4,$S1594-4,0)&amp;"")</f>
        <v/>
      </c>
      <c r="E1594" s="161" t="str">
        <f ca="1">IF(ISERROR($S1594),"",OFFSET('Smelter Reference List'!$D$4,$S1594-4,0)&amp;"")</f>
        <v/>
      </c>
      <c r="F1594" s="161" t="str">
        <f ca="1">IF(ISERROR($S1594),"",OFFSET('Smelter Reference List'!$E$4,$S1594-4,0))</f>
        <v/>
      </c>
      <c r="G1594" s="161" t="str">
        <f ca="1">IF(C1594=$U$4,"Enter smelter details", IF(ISERROR($S1594),"",OFFSET('Smelter Reference List'!$F$4,$S1594-4,0)))</f>
        <v/>
      </c>
      <c r="H1594" s="247" t="str">
        <f ca="1">IF(ISERROR($S1594),"",OFFSET('Smelter Reference List'!$G$4,$S1594-4,0))</f>
        <v/>
      </c>
      <c r="I1594" s="248" t="str">
        <f ca="1">IF(ISERROR($S1594),"",OFFSET('Smelter Reference List'!$H$4,$S1594-4,0))</f>
        <v/>
      </c>
      <c r="J1594" s="248" t="str">
        <f ca="1">IF(ISERROR($S1594),"",OFFSET('Smelter Reference List'!$I$4,$S1594-4,0))</f>
        <v/>
      </c>
      <c r="K1594" s="245"/>
      <c r="L1594" s="245"/>
      <c r="M1594" s="245"/>
      <c r="N1594" s="245"/>
      <c r="O1594" s="245"/>
      <c r="P1594" s="245"/>
      <c r="Q1594" s="246"/>
      <c r="R1594" s="233"/>
      <c r="S1594" s="234" t="e">
        <f>IF(C1594="",NA(),MATCH($B1594&amp;$C1594,'Smelter Reference List'!$J:$J,0))</f>
        <v>#N/A</v>
      </c>
      <c r="T1594" s="235"/>
      <c r="U1594" s="235">
        <f t="shared" ca="1" si="50"/>
        <v>0</v>
      </c>
      <c r="V1594" s="235"/>
      <c r="W1594" s="235"/>
      <c r="Y1594" s="228" t="str">
        <f t="shared" si="51"/>
        <v/>
      </c>
    </row>
    <row r="1595" spans="1:25" s="228" customFormat="1" ht="20.399999999999999">
      <c r="A1595" s="257"/>
      <c r="B1595" s="232" t="str">
        <f>IF(LEN(A1595)=0,"",INDEX('Smelter Reference List'!$A:$A,MATCH($A1595,'Smelter Reference List'!$E:$E,0)))</f>
        <v/>
      </c>
      <c r="C1595" s="297" t="str">
        <f>IF(LEN(A1595)=0,"",INDEX('Smelter Reference List'!$C:$C,MATCH($A1595,'Smelter Reference List'!$E:$E,0)))</f>
        <v/>
      </c>
      <c r="D1595" s="161" t="str">
        <f ca="1">IF(ISERROR($S1595),"",OFFSET('Smelter Reference List'!$C$4,$S1595-4,0)&amp;"")</f>
        <v/>
      </c>
      <c r="E1595" s="161" t="str">
        <f ca="1">IF(ISERROR($S1595),"",OFFSET('Smelter Reference List'!$D$4,$S1595-4,0)&amp;"")</f>
        <v/>
      </c>
      <c r="F1595" s="161" t="str">
        <f ca="1">IF(ISERROR($S1595),"",OFFSET('Smelter Reference List'!$E$4,$S1595-4,0))</f>
        <v/>
      </c>
      <c r="G1595" s="161" t="str">
        <f ca="1">IF(C1595=$U$4,"Enter smelter details", IF(ISERROR($S1595),"",OFFSET('Smelter Reference List'!$F$4,$S1595-4,0)))</f>
        <v/>
      </c>
      <c r="H1595" s="247" t="str">
        <f ca="1">IF(ISERROR($S1595),"",OFFSET('Smelter Reference List'!$G$4,$S1595-4,0))</f>
        <v/>
      </c>
      <c r="I1595" s="248" t="str">
        <f ca="1">IF(ISERROR($S1595),"",OFFSET('Smelter Reference List'!$H$4,$S1595-4,0))</f>
        <v/>
      </c>
      <c r="J1595" s="248" t="str">
        <f ca="1">IF(ISERROR($S1595),"",OFFSET('Smelter Reference List'!$I$4,$S1595-4,0))</f>
        <v/>
      </c>
      <c r="K1595" s="245"/>
      <c r="L1595" s="245"/>
      <c r="M1595" s="245"/>
      <c r="N1595" s="245"/>
      <c r="O1595" s="245"/>
      <c r="P1595" s="245"/>
      <c r="Q1595" s="246"/>
      <c r="R1595" s="233"/>
      <c r="S1595" s="234" t="e">
        <f>IF(C1595="",NA(),MATCH($B1595&amp;$C1595,'Smelter Reference List'!$J:$J,0))</f>
        <v>#N/A</v>
      </c>
      <c r="T1595" s="235"/>
      <c r="U1595" s="235">
        <f t="shared" ca="1" si="50"/>
        <v>0</v>
      </c>
      <c r="V1595" s="235"/>
      <c r="W1595" s="235"/>
      <c r="Y1595" s="228" t="str">
        <f t="shared" si="51"/>
        <v/>
      </c>
    </row>
    <row r="1596" spans="1:25" s="228" customFormat="1" ht="20.399999999999999">
      <c r="A1596" s="257"/>
      <c r="B1596" s="232" t="str">
        <f>IF(LEN(A1596)=0,"",INDEX('Smelter Reference List'!$A:$A,MATCH($A1596,'Smelter Reference List'!$E:$E,0)))</f>
        <v/>
      </c>
      <c r="C1596" s="297" t="str">
        <f>IF(LEN(A1596)=0,"",INDEX('Smelter Reference List'!$C:$C,MATCH($A1596,'Smelter Reference List'!$E:$E,0)))</f>
        <v/>
      </c>
      <c r="D1596" s="161" t="str">
        <f ca="1">IF(ISERROR($S1596),"",OFFSET('Smelter Reference List'!$C$4,$S1596-4,0)&amp;"")</f>
        <v/>
      </c>
      <c r="E1596" s="161" t="str">
        <f ca="1">IF(ISERROR($S1596),"",OFFSET('Smelter Reference List'!$D$4,$S1596-4,0)&amp;"")</f>
        <v/>
      </c>
      <c r="F1596" s="161" t="str">
        <f ca="1">IF(ISERROR($S1596),"",OFFSET('Smelter Reference List'!$E$4,$S1596-4,0))</f>
        <v/>
      </c>
      <c r="G1596" s="161" t="str">
        <f ca="1">IF(C1596=$U$4,"Enter smelter details", IF(ISERROR($S1596),"",OFFSET('Smelter Reference List'!$F$4,$S1596-4,0)))</f>
        <v/>
      </c>
      <c r="H1596" s="247" t="str">
        <f ca="1">IF(ISERROR($S1596),"",OFFSET('Smelter Reference List'!$G$4,$S1596-4,0))</f>
        <v/>
      </c>
      <c r="I1596" s="248" t="str">
        <f ca="1">IF(ISERROR($S1596),"",OFFSET('Smelter Reference List'!$H$4,$S1596-4,0))</f>
        <v/>
      </c>
      <c r="J1596" s="248" t="str">
        <f ca="1">IF(ISERROR($S1596),"",OFFSET('Smelter Reference List'!$I$4,$S1596-4,0))</f>
        <v/>
      </c>
      <c r="K1596" s="245"/>
      <c r="L1596" s="245"/>
      <c r="M1596" s="245"/>
      <c r="N1596" s="245"/>
      <c r="O1596" s="245"/>
      <c r="P1596" s="245"/>
      <c r="Q1596" s="246"/>
      <c r="R1596" s="233"/>
      <c r="S1596" s="234" t="e">
        <f>IF(C1596="",NA(),MATCH($B1596&amp;$C1596,'Smelter Reference List'!$J:$J,0))</f>
        <v>#N/A</v>
      </c>
      <c r="T1596" s="235"/>
      <c r="U1596" s="235">
        <f t="shared" ca="1" si="50"/>
        <v>0</v>
      </c>
      <c r="V1596" s="235"/>
      <c r="W1596" s="235"/>
      <c r="Y1596" s="228" t="str">
        <f t="shared" si="51"/>
        <v/>
      </c>
    </row>
    <row r="1597" spans="1:25" s="228" customFormat="1" ht="20.399999999999999">
      <c r="A1597" s="257"/>
      <c r="B1597" s="232" t="str">
        <f>IF(LEN(A1597)=0,"",INDEX('Smelter Reference List'!$A:$A,MATCH($A1597,'Smelter Reference List'!$E:$E,0)))</f>
        <v/>
      </c>
      <c r="C1597" s="297" t="str">
        <f>IF(LEN(A1597)=0,"",INDEX('Smelter Reference List'!$C:$C,MATCH($A1597,'Smelter Reference List'!$E:$E,0)))</f>
        <v/>
      </c>
      <c r="D1597" s="161" t="str">
        <f ca="1">IF(ISERROR($S1597),"",OFFSET('Smelter Reference List'!$C$4,$S1597-4,0)&amp;"")</f>
        <v/>
      </c>
      <c r="E1597" s="161" t="str">
        <f ca="1">IF(ISERROR($S1597),"",OFFSET('Smelter Reference List'!$D$4,$S1597-4,0)&amp;"")</f>
        <v/>
      </c>
      <c r="F1597" s="161" t="str">
        <f ca="1">IF(ISERROR($S1597),"",OFFSET('Smelter Reference List'!$E$4,$S1597-4,0))</f>
        <v/>
      </c>
      <c r="G1597" s="161" t="str">
        <f ca="1">IF(C1597=$U$4,"Enter smelter details", IF(ISERROR($S1597),"",OFFSET('Smelter Reference List'!$F$4,$S1597-4,0)))</f>
        <v/>
      </c>
      <c r="H1597" s="247" t="str">
        <f ca="1">IF(ISERROR($S1597),"",OFFSET('Smelter Reference List'!$G$4,$S1597-4,0))</f>
        <v/>
      </c>
      <c r="I1597" s="248" t="str">
        <f ca="1">IF(ISERROR($S1597),"",OFFSET('Smelter Reference List'!$H$4,$S1597-4,0))</f>
        <v/>
      </c>
      <c r="J1597" s="248" t="str">
        <f ca="1">IF(ISERROR($S1597),"",OFFSET('Smelter Reference List'!$I$4,$S1597-4,0))</f>
        <v/>
      </c>
      <c r="K1597" s="245"/>
      <c r="L1597" s="245"/>
      <c r="M1597" s="245"/>
      <c r="N1597" s="245"/>
      <c r="O1597" s="245"/>
      <c r="P1597" s="245"/>
      <c r="Q1597" s="246"/>
      <c r="R1597" s="233"/>
      <c r="S1597" s="234" t="e">
        <f>IF(C1597="",NA(),MATCH($B1597&amp;$C1597,'Smelter Reference List'!$J:$J,0))</f>
        <v>#N/A</v>
      </c>
      <c r="T1597" s="235"/>
      <c r="U1597" s="235">
        <f t="shared" ca="1" si="50"/>
        <v>0</v>
      </c>
      <c r="V1597" s="235"/>
      <c r="W1597" s="235"/>
      <c r="Y1597" s="228" t="str">
        <f t="shared" si="51"/>
        <v/>
      </c>
    </row>
    <row r="1598" spans="1:25" s="228" customFormat="1" ht="20.399999999999999">
      <c r="A1598" s="257"/>
      <c r="B1598" s="232" t="str">
        <f>IF(LEN(A1598)=0,"",INDEX('Smelter Reference List'!$A:$A,MATCH($A1598,'Smelter Reference List'!$E:$E,0)))</f>
        <v/>
      </c>
      <c r="C1598" s="297" t="str">
        <f>IF(LEN(A1598)=0,"",INDEX('Smelter Reference List'!$C:$C,MATCH($A1598,'Smelter Reference List'!$E:$E,0)))</f>
        <v/>
      </c>
      <c r="D1598" s="161" t="str">
        <f ca="1">IF(ISERROR($S1598),"",OFFSET('Smelter Reference List'!$C$4,$S1598-4,0)&amp;"")</f>
        <v/>
      </c>
      <c r="E1598" s="161" t="str">
        <f ca="1">IF(ISERROR($S1598),"",OFFSET('Smelter Reference List'!$D$4,$S1598-4,0)&amp;"")</f>
        <v/>
      </c>
      <c r="F1598" s="161" t="str">
        <f ca="1">IF(ISERROR($S1598),"",OFFSET('Smelter Reference List'!$E$4,$S1598-4,0))</f>
        <v/>
      </c>
      <c r="G1598" s="161" t="str">
        <f ca="1">IF(C1598=$U$4,"Enter smelter details", IF(ISERROR($S1598),"",OFFSET('Smelter Reference List'!$F$4,$S1598-4,0)))</f>
        <v/>
      </c>
      <c r="H1598" s="247" t="str">
        <f ca="1">IF(ISERROR($S1598),"",OFFSET('Smelter Reference List'!$G$4,$S1598-4,0))</f>
        <v/>
      </c>
      <c r="I1598" s="248" t="str">
        <f ca="1">IF(ISERROR($S1598),"",OFFSET('Smelter Reference List'!$H$4,$S1598-4,0))</f>
        <v/>
      </c>
      <c r="J1598" s="248" t="str">
        <f ca="1">IF(ISERROR($S1598),"",OFFSET('Smelter Reference List'!$I$4,$S1598-4,0))</f>
        <v/>
      </c>
      <c r="K1598" s="245"/>
      <c r="L1598" s="245"/>
      <c r="M1598" s="245"/>
      <c r="N1598" s="245"/>
      <c r="O1598" s="245"/>
      <c r="P1598" s="245"/>
      <c r="Q1598" s="246"/>
      <c r="R1598" s="233"/>
      <c r="S1598" s="234" t="e">
        <f>IF(C1598="",NA(),MATCH($B1598&amp;$C1598,'Smelter Reference List'!$J:$J,0))</f>
        <v>#N/A</v>
      </c>
      <c r="T1598" s="235"/>
      <c r="U1598" s="235">
        <f t="shared" ca="1" si="50"/>
        <v>0</v>
      </c>
      <c r="V1598" s="235"/>
      <c r="W1598" s="235"/>
      <c r="Y1598" s="228" t="str">
        <f t="shared" si="51"/>
        <v/>
      </c>
    </row>
    <row r="1599" spans="1:25" s="228" customFormat="1" ht="20.399999999999999">
      <c r="A1599" s="257"/>
      <c r="B1599" s="232" t="str">
        <f>IF(LEN(A1599)=0,"",INDEX('Smelter Reference List'!$A:$A,MATCH($A1599,'Smelter Reference List'!$E:$E,0)))</f>
        <v/>
      </c>
      <c r="C1599" s="297" t="str">
        <f>IF(LEN(A1599)=0,"",INDEX('Smelter Reference List'!$C:$C,MATCH($A1599,'Smelter Reference List'!$E:$E,0)))</f>
        <v/>
      </c>
      <c r="D1599" s="161" t="str">
        <f ca="1">IF(ISERROR($S1599),"",OFFSET('Smelter Reference List'!$C$4,$S1599-4,0)&amp;"")</f>
        <v/>
      </c>
      <c r="E1599" s="161" t="str">
        <f ca="1">IF(ISERROR($S1599),"",OFFSET('Smelter Reference List'!$D$4,$S1599-4,0)&amp;"")</f>
        <v/>
      </c>
      <c r="F1599" s="161" t="str">
        <f ca="1">IF(ISERROR($S1599),"",OFFSET('Smelter Reference List'!$E$4,$S1599-4,0))</f>
        <v/>
      </c>
      <c r="G1599" s="161" t="str">
        <f ca="1">IF(C1599=$U$4,"Enter smelter details", IF(ISERROR($S1599),"",OFFSET('Smelter Reference List'!$F$4,$S1599-4,0)))</f>
        <v/>
      </c>
      <c r="H1599" s="247" t="str">
        <f ca="1">IF(ISERROR($S1599),"",OFFSET('Smelter Reference List'!$G$4,$S1599-4,0))</f>
        <v/>
      </c>
      <c r="I1599" s="248" t="str">
        <f ca="1">IF(ISERROR($S1599),"",OFFSET('Smelter Reference List'!$H$4,$S1599-4,0))</f>
        <v/>
      </c>
      <c r="J1599" s="248" t="str">
        <f ca="1">IF(ISERROR($S1599),"",OFFSET('Smelter Reference List'!$I$4,$S1599-4,0))</f>
        <v/>
      </c>
      <c r="K1599" s="245"/>
      <c r="L1599" s="245"/>
      <c r="M1599" s="245"/>
      <c r="N1599" s="245"/>
      <c r="O1599" s="245"/>
      <c r="P1599" s="245"/>
      <c r="Q1599" s="246"/>
      <c r="R1599" s="233"/>
      <c r="S1599" s="234" t="e">
        <f>IF(C1599="",NA(),MATCH($B1599&amp;$C1599,'Smelter Reference List'!$J:$J,0))</f>
        <v>#N/A</v>
      </c>
      <c r="T1599" s="235"/>
      <c r="U1599" s="235">
        <f t="shared" ca="1" si="50"/>
        <v>0</v>
      </c>
      <c r="V1599" s="235"/>
      <c r="W1599" s="235"/>
      <c r="Y1599" s="228" t="str">
        <f t="shared" si="51"/>
        <v/>
      </c>
    </row>
    <row r="1600" spans="1:25" s="228" customFormat="1" ht="20.399999999999999">
      <c r="A1600" s="257"/>
      <c r="B1600" s="232" t="str">
        <f>IF(LEN(A1600)=0,"",INDEX('Smelter Reference List'!$A:$A,MATCH($A1600,'Smelter Reference List'!$E:$E,0)))</f>
        <v/>
      </c>
      <c r="C1600" s="297" t="str">
        <f>IF(LEN(A1600)=0,"",INDEX('Smelter Reference List'!$C:$C,MATCH($A1600,'Smelter Reference List'!$E:$E,0)))</f>
        <v/>
      </c>
      <c r="D1600" s="161" t="str">
        <f ca="1">IF(ISERROR($S1600),"",OFFSET('Smelter Reference List'!$C$4,$S1600-4,0)&amp;"")</f>
        <v/>
      </c>
      <c r="E1600" s="161" t="str">
        <f ca="1">IF(ISERROR($S1600),"",OFFSET('Smelter Reference List'!$D$4,$S1600-4,0)&amp;"")</f>
        <v/>
      </c>
      <c r="F1600" s="161" t="str">
        <f ca="1">IF(ISERROR($S1600),"",OFFSET('Smelter Reference List'!$E$4,$S1600-4,0))</f>
        <v/>
      </c>
      <c r="G1600" s="161" t="str">
        <f ca="1">IF(C1600=$U$4,"Enter smelter details", IF(ISERROR($S1600),"",OFFSET('Smelter Reference List'!$F$4,$S1600-4,0)))</f>
        <v/>
      </c>
      <c r="H1600" s="247" t="str">
        <f ca="1">IF(ISERROR($S1600),"",OFFSET('Smelter Reference List'!$G$4,$S1600-4,0))</f>
        <v/>
      </c>
      <c r="I1600" s="248" t="str">
        <f ca="1">IF(ISERROR($S1600),"",OFFSET('Smelter Reference List'!$H$4,$S1600-4,0))</f>
        <v/>
      </c>
      <c r="J1600" s="248" t="str">
        <f ca="1">IF(ISERROR($S1600),"",OFFSET('Smelter Reference List'!$I$4,$S1600-4,0))</f>
        <v/>
      </c>
      <c r="K1600" s="245"/>
      <c r="L1600" s="245"/>
      <c r="M1600" s="245"/>
      <c r="N1600" s="245"/>
      <c r="O1600" s="245"/>
      <c r="P1600" s="245"/>
      <c r="Q1600" s="246"/>
      <c r="R1600" s="233"/>
      <c r="S1600" s="234" t="e">
        <f>IF(C1600="",NA(),MATCH($B1600&amp;$C1600,'Smelter Reference List'!$J:$J,0))</f>
        <v>#N/A</v>
      </c>
      <c r="T1600" s="235"/>
      <c r="U1600" s="235">
        <f t="shared" ca="1" si="50"/>
        <v>0</v>
      </c>
      <c r="V1600" s="235"/>
      <c r="W1600" s="235"/>
      <c r="Y1600" s="228" t="str">
        <f t="shared" si="51"/>
        <v/>
      </c>
    </row>
    <row r="1601" spans="1:25" s="228" customFormat="1" ht="20.399999999999999">
      <c r="A1601" s="257"/>
      <c r="B1601" s="232" t="str">
        <f>IF(LEN(A1601)=0,"",INDEX('Smelter Reference List'!$A:$A,MATCH($A1601,'Smelter Reference List'!$E:$E,0)))</f>
        <v/>
      </c>
      <c r="C1601" s="297" t="str">
        <f>IF(LEN(A1601)=0,"",INDEX('Smelter Reference List'!$C:$C,MATCH($A1601,'Smelter Reference List'!$E:$E,0)))</f>
        <v/>
      </c>
      <c r="D1601" s="161" t="str">
        <f ca="1">IF(ISERROR($S1601),"",OFFSET('Smelter Reference List'!$C$4,$S1601-4,0)&amp;"")</f>
        <v/>
      </c>
      <c r="E1601" s="161" t="str">
        <f ca="1">IF(ISERROR($S1601),"",OFFSET('Smelter Reference List'!$D$4,$S1601-4,0)&amp;"")</f>
        <v/>
      </c>
      <c r="F1601" s="161" t="str">
        <f ca="1">IF(ISERROR($S1601),"",OFFSET('Smelter Reference List'!$E$4,$S1601-4,0))</f>
        <v/>
      </c>
      <c r="G1601" s="161" t="str">
        <f ca="1">IF(C1601=$U$4,"Enter smelter details", IF(ISERROR($S1601),"",OFFSET('Smelter Reference List'!$F$4,$S1601-4,0)))</f>
        <v/>
      </c>
      <c r="H1601" s="247" t="str">
        <f ca="1">IF(ISERROR($S1601),"",OFFSET('Smelter Reference List'!$G$4,$S1601-4,0))</f>
        <v/>
      </c>
      <c r="I1601" s="248" t="str">
        <f ca="1">IF(ISERROR($S1601),"",OFFSET('Smelter Reference List'!$H$4,$S1601-4,0))</f>
        <v/>
      </c>
      <c r="J1601" s="248" t="str">
        <f ca="1">IF(ISERROR($S1601),"",OFFSET('Smelter Reference List'!$I$4,$S1601-4,0))</f>
        <v/>
      </c>
      <c r="K1601" s="245"/>
      <c r="L1601" s="245"/>
      <c r="M1601" s="245"/>
      <c r="N1601" s="245"/>
      <c r="O1601" s="245"/>
      <c r="P1601" s="245"/>
      <c r="Q1601" s="246"/>
      <c r="R1601" s="233"/>
      <c r="S1601" s="234" t="e">
        <f>IF(C1601="",NA(),MATCH($B1601&amp;$C1601,'Smelter Reference List'!$J:$J,0))</f>
        <v>#N/A</v>
      </c>
      <c r="T1601" s="235"/>
      <c r="U1601" s="235">
        <f t="shared" ca="1" si="50"/>
        <v>0</v>
      </c>
      <c r="V1601" s="235"/>
      <c r="W1601" s="235"/>
      <c r="Y1601" s="228" t="str">
        <f t="shared" si="51"/>
        <v/>
      </c>
    </row>
    <row r="1602" spans="1:25" s="228" customFormat="1" ht="20.399999999999999">
      <c r="A1602" s="257"/>
      <c r="B1602" s="232" t="str">
        <f>IF(LEN(A1602)=0,"",INDEX('Smelter Reference List'!$A:$A,MATCH($A1602,'Smelter Reference List'!$E:$E,0)))</f>
        <v/>
      </c>
      <c r="C1602" s="297" t="str">
        <f>IF(LEN(A1602)=0,"",INDEX('Smelter Reference List'!$C:$C,MATCH($A1602,'Smelter Reference List'!$E:$E,0)))</f>
        <v/>
      </c>
      <c r="D1602" s="161" t="str">
        <f ca="1">IF(ISERROR($S1602),"",OFFSET('Smelter Reference List'!$C$4,$S1602-4,0)&amp;"")</f>
        <v/>
      </c>
      <c r="E1602" s="161" t="str">
        <f ca="1">IF(ISERROR($S1602),"",OFFSET('Smelter Reference List'!$D$4,$S1602-4,0)&amp;"")</f>
        <v/>
      </c>
      <c r="F1602" s="161" t="str">
        <f ca="1">IF(ISERROR($S1602),"",OFFSET('Smelter Reference List'!$E$4,$S1602-4,0))</f>
        <v/>
      </c>
      <c r="G1602" s="161" t="str">
        <f ca="1">IF(C1602=$U$4,"Enter smelter details", IF(ISERROR($S1602),"",OFFSET('Smelter Reference List'!$F$4,$S1602-4,0)))</f>
        <v/>
      </c>
      <c r="H1602" s="247" t="str">
        <f ca="1">IF(ISERROR($S1602),"",OFFSET('Smelter Reference List'!$G$4,$S1602-4,0))</f>
        <v/>
      </c>
      <c r="I1602" s="248" t="str">
        <f ca="1">IF(ISERROR($S1602),"",OFFSET('Smelter Reference List'!$H$4,$S1602-4,0))</f>
        <v/>
      </c>
      <c r="J1602" s="248" t="str">
        <f ca="1">IF(ISERROR($S1602),"",OFFSET('Smelter Reference List'!$I$4,$S1602-4,0))</f>
        <v/>
      </c>
      <c r="K1602" s="245"/>
      <c r="L1602" s="245"/>
      <c r="M1602" s="245"/>
      <c r="N1602" s="245"/>
      <c r="O1602" s="245"/>
      <c r="P1602" s="245"/>
      <c r="Q1602" s="246"/>
      <c r="R1602" s="233"/>
      <c r="S1602" s="234" t="e">
        <f>IF(C1602="",NA(),MATCH($B1602&amp;$C1602,'Smelter Reference List'!$J:$J,0))</f>
        <v>#N/A</v>
      </c>
      <c r="T1602" s="235"/>
      <c r="U1602" s="235">
        <f t="shared" ca="1" si="50"/>
        <v>0</v>
      </c>
      <c r="V1602" s="235"/>
      <c r="W1602" s="235"/>
      <c r="Y1602" s="228" t="str">
        <f t="shared" si="51"/>
        <v/>
      </c>
    </row>
    <row r="1603" spans="1:25" s="228" customFormat="1" ht="20.399999999999999">
      <c r="A1603" s="257"/>
      <c r="B1603" s="232" t="str">
        <f>IF(LEN(A1603)=0,"",INDEX('Smelter Reference List'!$A:$A,MATCH($A1603,'Smelter Reference List'!$E:$E,0)))</f>
        <v/>
      </c>
      <c r="C1603" s="297" t="str">
        <f>IF(LEN(A1603)=0,"",INDEX('Smelter Reference List'!$C:$C,MATCH($A1603,'Smelter Reference List'!$E:$E,0)))</f>
        <v/>
      </c>
      <c r="D1603" s="161" t="str">
        <f ca="1">IF(ISERROR($S1603),"",OFFSET('Smelter Reference List'!$C$4,$S1603-4,0)&amp;"")</f>
        <v/>
      </c>
      <c r="E1603" s="161" t="str">
        <f ca="1">IF(ISERROR($S1603),"",OFFSET('Smelter Reference List'!$D$4,$S1603-4,0)&amp;"")</f>
        <v/>
      </c>
      <c r="F1603" s="161" t="str">
        <f ca="1">IF(ISERROR($S1603),"",OFFSET('Smelter Reference List'!$E$4,$S1603-4,0))</f>
        <v/>
      </c>
      <c r="G1603" s="161" t="str">
        <f ca="1">IF(C1603=$U$4,"Enter smelter details", IF(ISERROR($S1603),"",OFFSET('Smelter Reference List'!$F$4,$S1603-4,0)))</f>
        <v/>
      </c>
      <c r="H1603" s="247" t="str">
        <f ca="1">IF(ISERROR($S1603),"",OFFSET('Smelter Reference List'!$G$4,$S1603-4,0))</f>
        <v/>
      </c>
      <c r="I1603" s="248" t="str">
        <f ca="1">IF(ISERROR($S1603),"",OFFSET('Smelter Reference List'!$H$4,$S1603-4,0))</f>
        <v/>
      </c>
      <c r="J1603" s="248" t="str">
        <f ca="1">IF(ISERROR($S1603),"",OFFSET('Smelter Reference List'!$I$4,$S1603-4,0))</f>
        <v/>
      </c>
      <c r="K1603" s="245"/>
      <c r="L1603" s="245"/>
      <c r="M1603" s="245"/>
      <c r="N1603" s="245"/>
      <c r="O1603" s="245"/>
      <c r="P1603" s="245"/>
      <c r="Q1603" s="246"/>
      <c r="R1603" s="233"/>
      <c r="S1603" s="234" t="e">
        <f>IF(C1603="",NA(),MATCH($B1603&amp;$C1603,'Smelter Reference List'!$J:$J,0))</f>
        <v>#N/A</v>
      </c>
      <c r="T1603" s="235"/>
      <c r="U1603" s="235">
        <f t="shared" ca="1" si="50"/>
        <v>0</v>
      </c>
      <c r="V1603" s="235"/>
      <c r="W1603" s="235"/>
      <c r="Y1603" s="228" t="str">
        <f t="shared" si="51"/>
        <v/>
      </c>
    </row>
    <row r="1604" spans="1:25" s="228" customFormat="1" ht="20.399999999999999">
      <c r="A1604" s="257"/>
      <c r="B1604" s="232" t="str">
        <f>IF(LEN(A1604)=0,"",INDEX('Smelter Reference List'!$A:$A,MATCH($A1604,'Smelter Reference List'!$E:$E,0)))</f>
        <v/>
      </c>
      <c r="C1604" s="297" t="str">
        <f>IF(LEN(A1604)=0,"",INDEX('Smelter Reference List'!$C:$C,MATCH($A1604,'Smelter Reference List'!$E:$E,0)))</f>
        <v/>
      </c>
      <c r="D1604" s="161" t="str">
        <f ca="1">IF(ISERROR($S1604),"",OFFSET('Smelter Reference List'!$C$4,$S1604-4,0)&amp;"")</f>
        <v/>
      </c>
      <c r="E1604" s="161" t="str">
        <f ca="1">IF(ISERROR($S1604),"",OFFSET('Smelter Reference List'!$D$4,$S1604-4,0)&amp;"")</f>
        <v/>
      </c>
      <c r="F1604" s="161" t="str">
        <f ca="1">IF(ISERROR($S1604),"",OFFSET('Smelter Reference List'!$E$4,$S1604-4,0))</f>
        <v/>
      </c>
      <c r="G1604" s="161" t="str">
        <f ca="1">IF(C1604=$U$4,"Enter smelter details", IF(ISERROR($S1604),"",OFFSET('Smelter Reference List'!$F$4,$S1604-4,0)))</f>
        <v/>
      </c>
      <c r="H1604" s="247" t="str">
        <f ca="1">IF(ISERROR($S1604),"",OFFSET('Smelter Reference List'!$G$4,$S1604-4,0))</f>
        <v/>
      </c>
      <c r="I1604" s="248" t="str">
        <f ca="1">IF(ISERROR($S1604),"",OFFSET('Smelter Reference List'!$H$4,$S1604-4,0))</f>
        <v/>
      </c>
      <c r="J1604" s="248" t="str">
        <f ca="1">IF(ISERROR($S1604),"",OFFSET('Smelter Reference List'!$I$4,$S1604-4,0))</f>
        <v/>
      </c>
      <c r="K1604" s="245"/>
      <c r="L1604" s="245"/>
      <c r="M1604" s="245"/>
      <c r="N1604" s="245"/>
      <c r="O1604" s="245"/>
      <c r="P1604" s="245"/>
      <c r="Q1604" s="246"/>
      <c r="R1604" s="233"/>
      <c r="S1604" s="234" t="e">
        <f>IF(C1604="",NA(),MATCH($B1604&amp;$C1604,'Smelter Reference List'!$J:$J,0))</f>
        <v>#N/A</v>
      </c>
      <c r="T1604" s="235"/>
      <c r="U1604" s="235">
        <f t="shared" ca="1" si="50"/>
        <v>0</v>
      </c>
      <c r="V1604" s="235"/>
      <c r="W1604" s="235"/>
      <c r="Y1604" s="228" t="str">
        <f t="shared" si="51"/>
        <v/>
      </c>
    </row>
    <row r="1605" spans="1:25" s="228" customFormat="1" ht="20.399999999999999">
      <c r="A1605" s="257"/>
      <c r="B1605" s="232" t="str">
        <f>IF(LEN(A1605)=0,"",INDEX('Smelter Reference List'!$A:$A,MATCH($A1605,'Smelter Reference List'!$E:$E,0)))</f>
        <v/>
      </c>
      <c r="C1605" s="297" t="str">
        <f>IF(LEN(A1605)=0,"",INDEX('Smelter Reference List'!$C:$C,MATCH($A1605,'Smelter Reference List'!$E:$E,0)))</f>
        <v/>
      </c>
      <c r="D1605" s="161" t="str">
        <f ca="1">IF(ISERROR($S1605),"",OFFSET('Smelter Reference List'!$C$4,$S1605-4,0)&amp;"")</f>
        <v/>
      </c>
      <c r="E1605" s="161" t="str">
        <f ca="1">IF(ISERROR($S1605),"",OFFSET('Smelter Reference List'!$D$4,$S1605-4,0)&amp;"")</f>
        <v/>
      </c>
      <c r="F1605" s="161" t="str">
        <f ca="1">IF(ISERROR($S1605),"",OFFSET('Smelter Reference List'!$E$4,$S1605-4,0))</f>
        <v/>
      </c>
      <c r="G1605" s="161" t="str">
        <f ca="1">IF(C1605=$U$4,"Enter smelter details", IF(ISERROR($S1605),"",OFFSET('Smelter Reference List'!$F$4,$S1605-4,0)))</f>
        <v/>
      </c>
      <c r="H1605" s="247" t="str">
        <f ca="1">IF(ISERROR($S1605),"",OFFSET('Smelter Reference List'!$G$4,$S1605-4,0))</f>
        <v/>
      </c>
      <c r="I1605" s="248" t="str">
        <f ca="1">IF(ISERROR($S1605),"",OFFSET('Smelter Reference List'!$H$4,$S1605-4,0))</f>
        <v/>
      </c>
      <c r="J1605" s="248" t="str">
        <f ca="1">IF(ISERROR($S1605),"",OFFSET('Smelter Reference List'!$I$4,$S1605-4,0))</f>
        <v/>
      </c>
      <c r="K1605" s="245"/>
      <c r="L1605" s="245"/>
      <c r="M1605" s="245"/>
      <c r="N1605" s="245"/>
      <c r="O1605" s="245"/>
      <c r="P1605" s="245"/>
      <c r="Q1605" s="246"/>
      <c r="R1605" s="233"/>
      <c r="S1605" s="234" t="e">
        <f>IF(C1605="",NA(),MATCH($B1605&amp;$C1605,'Smelter Reference List'!$J:$J,0))</f>
        <v>#N/A</v>
      </c>
      <c r="T1605" s="235"/>
      <c r="U1605" s="235">
        <f t="shared" ca="1" si="50"/>
        <v>0</v>
      </c>
      <c r="V1605" s="235"/>
      <c r="W1605" s="235"/>
      <c r="Y1605" s="228" t="str">
        <f t="shared" si="51"/>
        <v/>
      </c>
    </row>
    <row r="1606" spans="1:25" s="228" customFormat="1" ht="20.399999999999999">
      <c r="A1606" s="257"/>
      <c r="B1606" s="232" t="str">
        <f>IF(LEN(A1606)=0,"",INDEX('Smelter Reference List'!$A:$A,MATCH($A1606,'Smelter Reference List'!$E:$E,0)))</f>
        <v/>
      </c>
      <c r="C1606" s="297" t="str">
        <f>IF(LEN(A1606)=0,"",INDEX('Smelter Reference List'!$C:$C,MATCH($A1606,'Smelter Reference List'!$E:$E,0)))</f>
        <v/>
      </c>
      <c r="D1606" s="161" t="str">
        <f ca="1">IF(ISERROR($S1606),"",OFFSET('Smelter Reference List'!$C$4,$S1606-4,0)&amp;"")</f>
        <v/>
      </c>
      <c r="E1606" s="161" t="str">
        <f ca="1">IF(ISERROR($S1606),"",OFFSET('Smelter Reference List'!$D$4,$S1606-4,0)&amp;"")</f>
        <v/>
      </c>
      <c r="F1606" s="161" t="str">
        <f ca="1">IF(ISERROR($S1606),"",OFFSET('Smelter Reference List'!$E$4,$S1606-4,0))</f>
        <v/>
      </c>
      <c r="G1606" s="161" t="str">
        <f ca="1">IF(C1606=$U$4,"Enter smelter details", IF(ISERROR($S1606),"",OFFSET('Smelter Reference List'!$F$4,$S1606-4,0)))</f>
        <v/>
      </c>
      <c r="H1606" s="247" t="str">
        <f ca="1">IF(ISERROR($S1606),"",OFFSET('Smelter Reference List'!$G$4,$S1606-4,0))</f>
        <v/>
      </c>
      <c r="I1606" s="248" t="str">
        <f ca="1">IF(ISERROR($S1606),"",OFFSET('Smelter Reference List'!$H$4,$S1606-4,0))</f>
        <v/>
      </c>
      <c r="J1606" s="248" t="str">
        <f ca="1">IF(ISERROR($S1606),"",OFFSET('Smelter Reference List'!$I$4,$S1606-4,0))</f>
        <v/>
      </c>
      <c r="K1606" s="245"/>
      <c r="L1606" s="245"/>
      <c r="M1606" s="245"/>
      <c r="N1606" s="245"/>
      <c r="O1606" s="245"/>
      <c r="P1606" s="245"/>
      <c r="Q1606" s="246"/>
      <c r="R1606" s="233"/>
      <c r="S1606" s="234" t="e">
        <f>IF(C1606="",NA(),MATCH($B1606&amp;$C1606,'Smelter Reference List'!$J:$J,0))</f>
        <v>#N/A</v>
      </c>
      <c r="T1606" s="235"/>
      <c r="U1606" s="235">
        <f t="shared" ca="1" si="50"/>
        <v>0</v>
      </c>
      <c r="V1606" s="235"/>
      <c r="W1606" s="235"/>
      <c r="Y1606" s="228" t="str">
        <f t="shared" si="51"/>
        <v/>
      </c>
    </row>
    <row r="1607" spans="1:25" s="228" customFormat="1" ht="20.399999999999999">
      <c r="A1607" s="257"/>
      <c r="B1607" s="232" t="str">
        <f>IF(LEN(A1607)=0,"",INDEX('Smelter Reference List'!$A:$A,MATCH($A1607,'Smelter Reference List'!$E:$E,0)))</f>
        <v/>
      </c>
      <c r="C1607" s="297" t="str">
        <f>IF(LEN(A1607)=0,"",INDEX('Smelter Reference List'!$C:$C,MATCH($A1607,'Smelter Reference List'!$E:$E,0)))</f>
        <v/>
      </c>
      <c r="D1607" s="161" t="str">
        <f ca="1">IF(ISERROR($S1607),"",OFFSET('Smelter Reference List'!$C$4,$S1607-4,0)&amp;"")</f>
        <v/>
      </c>
      <c r="E1607" s="161" t="str">
        <f ca="1">IF(ISERROR($S1607),"",OFFSET('Smelter Reference List'!$D$4,$S1607-4,0)&amp;"")</f>
        <v/>
      </c>
      <c r="F1607" s="161" t="str">
        <f ca="1">IF(ISERROR($S1607),"",OFFSET('Smelter Reference List'!$E$4,$S1607-4,0))</f>
        <v/>
      </c>
      <c r="G1607" s="161" t="str">
        <f ca="1">IF(C1607=$U$4,"Enter smelter details", IF(ISERROR($S1607),"",OFFSET('Smelter Reference List'!$F$4,$S1607-4,0)))</f>
        <v/>
      </c>
      <c r="H1607" s="247" t="str">
        <f ca="1">IF(ISERROR($S1607),"",OFFSET('Smelter Reference List'!$G$4,$S1607-4,0))</f>
        <v/>
      </c>
      <c r="I1607" s="248" t="str">
        <f ca="1">IF(ISERROR($S1607),"",OFFSET('Smelter Reference List'!$H$4,$S1607-4,0))</f>
        <v/>
      </c>
      <c r="J1607" s="248" t="str">
        <f ca="1">IF(ISERROR($S1607),"",OFFSET('Smelter Reference List'!$I$4,$S1607-4,0))</f>
        <v/>
      </c>
      <c r="K1607" s="245"/>
      <c r="L1607" s="245"/>
      <c r="M1607" s="245"/>
      <c r="N1607" s="245"/>
      <c r="O1607" s="245"/>
      <c r="P1607" s="245"/>
      <c r="Q1607" s="246"/>
      <c r="R1607" s="233"/>
      <c r="S1607" s="234" t="e">
        <f>IF(C1607="",NA(),MATCH($B1607&amp;$C1607,'Smelter Reference List'!$J:$J,0))</f>
        <v>#N/A</v>
      </c>
      <c r="T1607" s="235"/>
      <c r="U1607" s="235">
        <f t="shared" ca="1" si="50"/>
        <v>0</v>
      </c>
      <c r="V1607" s="235"/>
      <c r="W1607" s="235"/>
      <c r="Y1607" s="228" t="str">
        <f t="shared" si="51"/>
        <v/>
      </c>
    </row>
    <row r="1608" spans="1:25" s="228" customFormat="1" ht="20.399999999999999">
      <c r="A1608" s="257"/>
      <c r="B1608" s="232" t="str">
        <f>IF(LEN(A1608)=0,"",INDEX('Smelter Reference List'!$A:$A,MATCH($A1608,'Smelter Reference List'!$E:$E,0)))</f>
        <v/>
      </c>
      <c r="C1608" s="297" t="str">
        <f>IF(LEN(A1608)=0,"",INDEX('Smelter Reference List'!$C:$C,MATCH($A1608,'Smelter Reference List'!$E:$E,0)))</f>
        <v/>
      </c>
      <c r="D1608" s="161" t="str">
        <f ca="1">IF(ISERROR($S1608),"",OFFSET('Smelter Reference List'!$C$4,$S1608-4,0)&amp;"")</f>
        <v/>
      </c>
      <c r="E1608" s="161" t="str">
        <f ca="1">IF(ISERROR($S1608),"",OFFSET('Smelter Reference List'!$D$4,$S1608-4,0)&amp;"")</f>
        <v/>
      </c>
      <c r="F1608" s="161" t="str">
        <f ca="1">IF(ISERROR($S1608),"",OFFSET('Smelter Reference List'!$E$4,$S1608-4,0))</f>
        <v/>
      </c>
      <c r="G1608" s="161" t="str">
        <f ca="1">IF(C1608=$U$4,"Enter smelter details", IF(ISERROR($S1608),"",OFFSET('Smelter Reference List'!$F$4,$S1608-4,0)))</f>
        <v/>
      </c>
      <c r="H1608" s="247" t="str">
        <f ca="1">IF(ISERROR($S1608),"",OFFSET('Smelter Reference List'!$G$4,$S1608-4,0))</f>
        <v/>
      </c>
      <c r="I1608" s="248" t="str">
        <f ca="1">IF(ISERROR($S1608),"",OFFSET('Smelter Reference List'!$H$4,$S1608-4,0))</f>
        <v/>
      </c>
      <c r="J1608" s="248" t="str">
        <f ca="1">IF(ISERROR($S1608),"",OFFSET('Smelter Reference List'!$I$4,$S1608-4,0))</f>
        <v/>
      </c>
      <c r="K1608" s="245"/>
      <c r="L1608" s="245"/>
      <c r="M1608" s="245"/>
      <c r="N1608" s="245"/>
      <c r="O1608" s="245"/>
      <c r="P1608" s="245"/>
      <c r="Q1608" s="246"/>
      <c r="R1608" s="233"/>
      <c r="S1608" s="234" t="e">
        <f>IF(C1608="",NA(),MATCH($B1608&amp;$C1608,'Smelter Reference List'!$J:$J,0))</f>
        <v>#N/A</v>
      </c>
      <c r="T1608" s="235"/>
      <c r="U1608" s="235">
        <f t="shared" ca="1" si="50"/>
        <v>0</v>
      </c>
      <c r="V1608" s="235"/>
      <c r="W1608" s="235"/>
      <c r="Y1608" s="228" t="str">
        <f t="shared" si="51"/>
        <v/>
      </c>
    </row>
    <row r="1609" spans="1:25" s="228" customFormat="1" ht="20.399999999999999">
      <c r="A1609" s="257"/>
      <c r="B1609" s="232" t="str">
        <f>IF(LEN(A1609)=0,"",INDEX('Smelter Reference List'!$A:$A,MATCH($A1609,'Smelter Reference List'!$E:$E,0)))</f>
        <v/>
      </c>
      <c r="C1609" s="297" t="str">
        <f>IF(LEN(A1609)=0,"",INDEX('Smelter Reference List'!$C:$C,MATCH($A1609,'Smelter Reference List'!$E:$E,0)))</f>
        <v/>
      </c>
      <c r="D1609" s="161" t="str">
        <f ca="1">IF(ISERROR($S1609),"",OFFSET('Smelter Reference List'!$C$4,$S1609-4,0)&amp;"")</f>
        <v/>
      </c>
      <c r="E1609" s="161" t="str">
        <f ca="1">IF(ISERROR($S1609),"",OFFSET('Smelter Reference List'!$D$4,$S1609-4,0)&amp;"")</f>
        <v/>
      </c>
      <c r="F1609" s="161" t="str">
        <f ca="1">IF(ISERROR($S1609),"",OFFSET('Smelter Reference List'!$E$4,$S1609-4,0))</f>
        <v/>
      </c>
      <c r="G1609" s="161" t="str">
        <f ca="1">IF(C1609=$U$4,"Enter smelter details", IF(ISERROR($S1609),"",OFFSET('Smelter Reference List'!$F$4,$S1609-4,0)))</f>
        <v/>
      </c>
      <c r="H1609" s="247" t="str">
        <f ca="1">IF(ISERROR($S1609),"",OFFSET('Smelter Reference List'!$G$4,$S1609-4,0))</f>
        <v/>
      </c>
      <c r="I1609" s="248" t="str">
        <f ca="1">IF(ISERROR($S1609),"",OFFSET('Smelter Reference List'!$H$4,$S1609-4,0))</f>
        <v/>
      </c>
      <c r="J1609" s="248" t="str">
        <f ca="1">IF(ISERROR($S1609),"",OFFSET('Smelter Reference List'!$I$4,$S1609-4,0))</f>
        <v/>
      </c>
      <c r="K1609" s="245"/>
      <c r="L1609" s="245"/>
      <c r="M1609" s="245"/>
      <c r="N1609" s="245"/>
      <c r="O1609" s="245"/>
      <c r="P1609" s="245"/>
      <c r="Q1609" s="246"/>
      <c r="R1609" s="233"/>
      <c r="S1609" s="234" t="e">
        <f>IF(C1609="",NA(),MATCH($B1609&amp;$C1609,'Smelter Reference List'!$J:$J,0))</f>
        <v>#N/A</v>
      </c>
      <c r="T1609" s="235"/>
      <c r="U1609" s="235">
        <f t="shared" ca="1" si="50"/>
        <v>0</v>
      </c>
      <c r="V1609" s="235"/>
      <c r="W1609" s="235"/>
      <c r="Y1609" s="228" t="str">
        <f t="shared" si="51"/>
        <v/>
      </c>
    </row>
    <row r="1610" spans="1:25" s="228" customFormat="1" ht="20.399999999999999">
      <c r="A1610" s="257"/>
      <c r="B1610" s="232" t="str">
        <f>IF(LEN(A1610)=0,"",INDEX('Smelter Reference List'!$A:$A,MATCH($A1610,'Smelter Reference List'!$E:$E,0)))</f>
        <v/>
      </c>
      <c r="C1610" s="297" t="str">
        <f>IF(LEN(A1610)=0,"",INDEX('Smelter Reference List'!$C:$C,MATCH($A1610,'Smelter Reference List'!$E:$E,0)))</f>
        <v/>
      </c>
      <c r="D1610" s="161" t="str">
        <f ca="1">IF(ISERROR($S1610),"",OFFSET('Smelter Reference List'!$C$4,$S1610-4,0)&amp;"")</f>
        <v/>
      </c>
      <c r="E1610" s="161" t="str">
        <f ca="1">IF(ISERROR($S1610),"",OFFSET('Smelter Reference List'!$D$4,$S1610-4,0)&amp;"")</f>
        <v/>
      </c>
      <c r="F1610" s="161" t="str">
        <f ca="1">IF(ISERROR($S1610),"",OFFSET('Smelter Reference List'!$E$4,$S1610-4,0))</f>
        <v/>
      </c>
      <c r="G1610" s="161" t="str">
        <f ca="1">IF(C1610=$U$4,"Enter smelter details", IF(ISERROR($S1610),"",OFFSET('Smelter Reference List'!$F$4,$S1610-4,0)))</f>
        <v/>
      </c>
      <c r="H1610" s="247" t="str">
        <f ca="1">IF(ISERROR($S1610),"",OFFSET('Smelter Reference List'!$G$4,$S1610-4,0))</f>
        <v/>
      </c>
      <c r="I1610" s="248" t="str">
        <f ca="1">IF(ISERROR($S1610),"",OFFSET('Smelter Reference List'!$H$4,$S1610-4,0))</f>
        <v/>
      </c>
      <c r="J1610" s="248" t="str">
        <f ca="1">IF(ISERROR($S1610),"",OFFSET('Smelter Reference List'!$I$4,$S1610-4,0))</f>
        <v/>
      </c>
      <c r="K1610" s="245"/>
      <c r="L1610" s="245"/>
      <c r="M1610" s="245"/>
      <c r="N1610" s="245"/>
      <c r="O1610" s="245"/>
      <c r="P1610" s="245"/>
      <c r="Q1610" s="246"/>
      <c r="R1610" s="233"/>
      <c r="S1610" s="234" t="e">
        <f>IF(C1610="",NA(),MATCH($B1610&amp;$C1610,'Smelter Reference List'!$J:$J,0))</f>
        <v>#N/A</v>
      </c>
      <c r="T1610" s="235"/>
      <c r="U1610" s="235">
        <f t="shared" ca="1" si="50"/>
        <v>0</v>
      </c>
      <c r="V1610" s="235"/>
      <c r="W1610" s="235"/>
      <c r="Y1610" s="228" t="str">
        <f t="shared" si="51"/>
        <v/>
      </c>
    </row>
    <row r="1611" spans="1:25" s="228" customFormat="1" ht="20.399999999999999">
      <c r="A1611" s="257"/>
      <c r="B1611" s="232" t="str">
        <f>IF(LEN(A1611)=0,"",INDEX('Smelter Reference List'!$A:$A,MATCH($A1611,'Smelter Reference List'!$E:$E,0)))</f>
        <v/>
      </c>
      <c r="C1611" s="297" t="str">
        <f>IF(LEN(A1611)=0,"",INDEX('Smelter Reference List'!$C:$C,MATCH($A1611,'Smelter Reference List'!$E:$E,0)))</f>
        <v/>
      </c>
      <c r="D1611" s="161" t="str">
        <f ca="1">IF(ISERROR($S1611),"",OFFSET('Smelter Reference List'!$C$4,$S1611-4,0)&amp;"")</f>
        <v/>
      </c>
      <c r="E1611" s="161" t="str">
        <f ca="1">IF(ISERROR($S1611),"",OFFSET('Smelter Reference List'!$D$4,$S1611-4,0)&amp;"")</f>
        <v/>
      </c>
      <c r="F1611" s="161" t="str">
        <f ca="1">IF(ISERROR($S1611),"",OFFSET('Smelter Reference List'!$E$4,$S1611-4,0))</f>
        <v/>
      </c>
      <c r="G1611" s="161" t="str">
        <f ca="1">IF(C1611=$U$4,"Enter smelter details", IF(ISERROR($S1611),"",OFFSET('Smelter Reference List'!$F$4,$S1611-4,0)))</f>
        <v/>
      </c>
      <c r="H1611" s="247" t="str">
        <f ca="1">IF(ISERROR($S1611),"",OFFSET('Smelter Reference List'!$G$4,$S1611-4,0))</f>
        <v/>
      </c>
      <c r="I1611" s="248" t="str">
        <f ca="1">IF(ISERROR($S1611),"",OFFSET('Smelter Reference List'!$H$4,$S1611-4,0))</f>
        <v/>
      </c>
      <c r="J1611" s="248" t="str">
        <f ca="1">IF(ISERROR($S1611),"",OFFSET('Smelter Reference List'!$I$4,$S1611-4,0))</f>
        <v/>
      </c>
      <c r="K1611" s="245"/>
      <c r="L1611" s="245"/>
      <c r="M1611" s="245"/>
      <c r="N1611" s="245"/>
      <c r="O1611" s="245"/>
      <c r="P1611" s="245"/>
      <c r="Q1611" s="246"/>
      <c r="R1611" s="233"/>
      <c r="S1611" s="234" t="e">
        <f>IF(C1611="",NA(),MATCH($B1611&amp;$C1611,'Smelter Reference List'!$J:$J,0))</f>
        <v>#N/A</v>
      </c>
      <c r="T1611" s="235"/>
      <c r="U1611" s="235">
        <f t="shared" ca="1" si="50"/>
        <v>0</v>
      </c>
      <c r="V1611" s="235"/>
      <c r="W1611" s="235"/>
      <c r="Y1611" s="228" t="str">
        <f t="shared" si="51"/>
        <v/>
      </c>
    </row>
    <row r="1612" spans="1:25" s="228" customFormat="1" ht="20.399999999999999">
      <c r="A1612" s="257"/>
      <c r="B1612" s="232" t="str">
        <f>IF(LEN(A1612)=0,"",INDEX('Smelter Reference List'!$A:$A,MATCH($A1612,'Smelter Reference List'!$E:$E,0)))</f>
        <v/>
      </c>
      <c r="C1612" s="297" t="str">
        <f>IF(LEN(A1612)=0,"",INDEX('Smelter Reference List'!$C:$C,MATCH($A1612,'Smelter Reference List'!$E:$E,0)))</f>
        <v/>
      </c>
      <c r="D1612" s="161" t="str">
        <f ca="1">IF(ISERROR($S1612),"",OFFSET('Smelter Reference List'!$C$4,$S1612-4,0)&amp;"")</f>
        <v/>
      </c>
      <c r="E1612" s="161" t="str">
        <f ca="1">IF(ISERROR($S1612),"",OFFSET('Smelter Reference List'!$D$4,$S1612-4,0)&amp;"")</f>
        <v/>
      </c>
      <c r="F1612" s="161" t="str">
        <f ca="1">IF(ISERROR($S1612),"",OFFSET('Smelter Reference List'!$E$4,$S1612-4,0))</f>
        <v/>
      </c>
      <c r="G1612" s="161" t="str">
        <f ca="1">IF(C1612=$U$4,"Enter smelter details", IF(ISERROR($S1612),"",OFFSET('Smelter Reference List'!$F$4,$S1612-4,0)))</f>
        <v/>
      </c>
      <c r="H1612" s="247" t="str">
        <f ca="1">IF(ISERROR($S1612),"",OFFSET('Smelter Reference List'!$G$4,$S1612-4,0))</f>
        <v/>
      </c>
      <c r="I1612" s="248" t="str">
        <f ca="1">IF(ISERROR($S1612),"",OFFSET('Smelter Reference List'!$H$4,$S1612-4,0))</f>
        <v/>
      </c>
      <c r="J1612" s="248" t="str">
        <f ca="1">IF(ISERROR($S1612),"",OFFSET('Smelter Reference List'!$I$4,$S1612-4,0))</f>
        <v/>
      </c>
      <c r="K1612" s="245"/>
      <c r="L1612" s="245"/>
      <c r="M1612" s="245"/>
      <c r="N1612" s="245"/>
      <c r="O1612" s="245"/>
      <c r="P1612" s="245"/>
      <c r="Q1612" s="246"/>
      <c r="R1612" s="233"/>
      <c r="S1612" s="234" t="e">
        <f>IF(C1612="",NA(),MATCH($B1612&amp;$C1612,'Smelter Reference List'!$J:$J,0))</f>
        <v>#N/A</v>
      </c>
      <c r="T1612" s="235"/>
      <c r="U1612" s="235">
        <f t="shared" ca="1" si="50"/>
        <v>0</v>
      </c>
      <c r="V1612" s="235"/>
      <c r="W1612" s="235"/>
      <c r="Y1612" s="228" t="str">
        <f t="shared" si="51"/>
        <v/>
      </c>
    </row>
    <row r="1613" spans="1:25" s="228" customFormat="1" ht="20.399999999999999">
      <c r="A1613" s="257"/>
      <c r="B1613" s="232" t="str">
        <f>IF(LEN(A1613)=0,"",INDEX('Smelter Reference List'!$A:$A,MATCH($A1613,'Smelter Reference List'!$E:$E,0)))</f>
        <v/>
      </c>
      <c r="C1613" s="297" t="str">
        <f>IF(LEN(A1613)=0,"",INDEX('Smelter Reference List'!$C:$C,MATCH($A1613,'Smelter Reference List'!$E:$E,0)))</f>
        <v/>
      </c>
      <c r="D1613" s="161" t="str">
        <f ca="1">IF(ISERROR($S1613),"",OFFSET('Smelter Reference List'!$C$4,$S1613-4,0)&amp;"")</f>
        <v/>
      </c>
      <c r="E1613" s="161" t="str">
        <f ca="1">IF(ISERROR($S1613),"",OFFSET('Smelter Reference List'!$D$4,$S1613-4,0)&amp;"")</f>
        <v/>
      </c>
      <c r="F1613" s="161" t="str">
        <f ca="1">IF(ISERROR($S1613),"",OFFSET('Smelter Reference List'!$E$4,$S1613-4,0))</f>
        <v/>
      </c>
      <c r="G1613" s="161" t="str">
        <f ca="1">IF(C1613=$U$4,"Enter smelter details", IF(ISERROR($S1613),"",OFFSET('Smelter Reference List'!$F$4,$S1613-4,0)))</f>
        <v/>
      </c>
      <c r="H1613" s="247" t="str">
        <f ca="1">IF(ISERROR($S1613),"",OFFSET('Smelter Reference List'!$G$4,$S1613-4,0))</f>
        <v/>
      </c>
      <c r="I1613" s="248" t="str">
        <f ca="1">IF(ISERROR($S1613),"",OFFSET('Smelter Reference List'!$H$4,$S1613-4,0))</f>
        <v/>
      </c>
      <c r="J1613" s="248" t="str">
        <f ca="1">IF(ISERROR($S1613),"",OFFSET('Smelter Reference List'!$I$4,$S1613-4,0))</f>
        <v/>
      </c>
      <c r="K1613" s="245"/>
      <c r="L1613" s="245"/>
      <c r="M1613" s="245"/>
      <c r="N1613" s="245"/>
      <c r="O1613" s="245"/>
      <c r="P1613" s="245"/>
      <c r="Q1613" s="246"/>
      <c r="R1613" s="233"/>
      <c r="S1613" s="234" t="e">
        <f>IF(C1613="",NA(),MATCH($B1613&amp;$C1613,'Smelter Reference List'!$J:$J,0))</f>
        <v>#N/A</v>
      </c>
      <c r="T1613" s="235"/>
      <c r="U1613" s="235">
        <f t="shared" ca="1" si="50"/>
        <v>0</v>
      </c>
      <c r="V1613" s="235"/>
      <c r="W1613" s="235"/>
      <c r="Y1613" s="228" t="str">
        <f t="shared" si="51"/>
        <v/>
      </c>
    </row>
    <row r="1614" spans="1:25" s="228" customFormat="1" ht="20.399999999999999">
      <c r="A1614" s="257"/>
      <c r="B1614" s="232" t="str">
        <f>IF(LEN(A1614)=0,"",INDEX('Smelter Reference List'!$A:$A,MATCH($A1614,'Smelter Reference List'!$E:$E,0)))</f>
        <v/>
      </c>
      <c r="C1614" s="297" t="str">
        <f>IF(LEN(A1614)=0,"",INDEX('Smelter Reference List'!$C:$C,MATCH($A1614,'Smelter Reference List'!$E:$E,0)))</f>
        <v/>
      </c>
      <c r="D1614" s="161" t="str">
        <f ca="1">IF(ISERROR($S1614),"",OFFSET('Smelter Reference List'!$C$4,$S1614-4,0)&amp;"")</f>
        <v/>
      </c>
      <c r="E1614" s="161" t="str">
        <f ca="1">IF(ISERROR($S1614),"",OFFSET('Smelter Reference List'!$D$4,$S1614-4,0)&amp;"")</f>
        <v/>
      </c>
      <c r="F1614" s="161" t="str">
        <f ca="1">IF(ISERROR($S1614),"",OFFSET('Smelter Reference List'!$E$4,$S1614-4,0))</f>
        <v/>
      </c>
      <c r="G1614" s="161" t="str">
        <f ca="1">IF(C1614=$U$4,"Enter smelter details", IF(ISERROR($S1614),"",OFFSET('Smelter Reference List'!$F$4,$S1614-4,0)))</f>
        <v/>
      </c>
      <c r="H1614" s="247" t="str">
        <f ca="1">IF(ISERROR($S1614),"",OFFSET('Smelter Reference List'!$G$4,$S1614-4,0))</f>
        <v/>
      </c>
      <c r="I1614" s="248" t="str">
        <f ca="1">IF(ISERROR($S1614),"",OFFSET('Smelter Reference List'!$H$4,$S1614-4,0))</f>
        <v/>
      </c>
      <c r="J1614" s="248" t="str">
        <f ca="1">IF(ISERROR($S1614),"",OFFSET('Smelter Reference List'!$I$4,$S1614-4,0))</f>
        <v/>
      </c>
      <c r="K1614" s="245"/>
      <c r="L1614" s="245"/>
      <c r="M1614" s="245"/>
      <c r="N1614" s="245"/>
      <c r="O1614" s="245"/>
      <c r="P1614" s="245"/>
      <c r="Q1614" s="246"/>
      <c r="R1614" s="233"/>
      <c r="S1614" s="234" t="e">
        <f>IF(C1614="",NA(),MATCH($B1614&amp;$C1614,'Smelter Reference List'!$J:$J,0))</f>
        <v>#N/A</v>
      </c>
      <c r="T1614" s="235"/>
      <c r="U1614" s="235">
        <f t="shared" ca="1" si="50"/>
        <v>0</v>
      </c>
      <c r="V1614" s="235"/>
      <c r="W1614" s="235"/>
      <c r="Y1614" s="228" t="str">
        <f t="shared" si="51"/>
        <v/>
      </c>
    </row>
    <row r="1615" spans="1:25" s="228" customFormat="1" ht="20.399999999999999">
      <c r="A1615" s="257"/>
      <c r="B1615" s="232" t="str">
        <f>IF(LEN(A1615)=0,"",INDEX('Smelter Reference List'!$A:$A,MATCH($A1615,'Smelter Reference List'!$E:$E,0)))</f>
        <v/>
      </c>
      <c r="C1615" s="297" t="str">
        <f>IF(LEN(A1615)=0,"",INDEX('Smelter Reference List'!$C:$C,MATCH($A1615,'Smelter Reference List'!$E:$E,0)))</f>
        <v/>
      </c>
      <c r="D1615" s="161" t="str">
        <f ca="1">IF(ISERROR($S1615),"",OFFSET('Smelter Reference List'!$C$4,$S1615-4,0)&amp;"")</f>
        <v/>
      </c>
      <c r="E1615" s="161" t="str">
        <f ca="1">IF(ISERROR($S1615),"",OFFSET('Smelter Reference List'!$D$4,$S1615-4,0)&amp;"")</f>
        <v/>
      </c>
      <c r="F1615" s="161" t="str">
        <f ca="1">IF(ISERROR($S1615),"",OFFSET('Smelter Reference List'!$E$4,$S1615-4,0))</f>
        <v/>
      </c>
      <c r="G1615" s="161" t="str">
        <f ca="1">IF(C1615=$U$4,"Enter smelter details", IF(ISERROR($S1615),"",OFFSET('Smelter Reference List'!$F$4,$S1615-4,0)))</f>
        <v/>
      </c>
      <c r="H1615" s="247" t="str">
        <f ca="1">IF(ISERROR($S1615),"",OFFSET('Smelter Reference List'!$G$4,$S1615-4,0))</f>
        <v/>
      </c>
      <c r="I1615" s="248" t="str">
        <f ca="1">IF(ISERROR($S1615),"",OFFSET('Smelter Reference List'!$H$4,$S1615-4,0))</f>
        <v/>
      </c>
      <c r="J1615" s="248" t="str">
        <f ca="1">IF(ISERROR($S1615),"",OFFSET('Smelter Reference List'!$I$4,$S1615-4,0))</f>
        <v/>
      </c>
      <c r="K1615" s="245"/>
      <c r="L1615" s="245"/>
      <c r="M1615" s="245"/>
      <c r="N1615" s="245"/>
      <c r="O1615" s="245"/>
      <c r="P1615" s="245"/>
      <c r="Q1615" s="246"/>
      <c r="R1615" s="233"/>
      <c r="S1615" s="234" t="e">
        <f>IF(C1615="",NA(),MATCH($B1615&amp;$C1615,'Smelter Reference List'!$J:$J,0))</f>
        <v>#N/A</v>
      </c>
      <c r="T1615" s="235"/>
      <c r="U1615" s="235">
        <f t="shared" ca="1" si="50"/>
        <v>0</v>
      </c>
      <c r="V1615" s="235"/>
      <c r="W1615" s="235"/>
      <c r="Y1615" s="228" t="str">
        <f t="shared" si="51"/>
        <v/>
      </c>
    </row>
    <row r="1616" spans="1:25" s="228" customFormat="1" ht="20.399999999999999">
      <c r="A1616" s="257"/>
      <c r="B1616" s="232" t="str">
        <f>IF(LEN(A1616)=0,"",INDEX('Smelter Reference List'!$A:$A,MATCH($A1616,'Smelter Reference List'!$E:$E,0)))</f>
        <v/>
      </c>
      <c r="C1616" s="297" t="str">
        <f>IF(LEN(A1616)=0,"",INDEX('Smelter Reference List'!$C:$C,MATCH($A1616,'Smelter Reference List'!$E:$E,0)))</f>
        <v/>
      </c>
      <c r="D1616" s="161" t="str">
        <f ca="1">IF(ISERROR($S1616),"",OFFSET('Smelter Reference List'!$C$4,$S1616-4,0)&amp;"")</f>
        <v/>
      </c>
      <c r="E1616" s="161" t="str">
        <f ca="1">IF(ISERROR($S1616),"",OFFSET('Smelter Reference List'!$D$4,$S1616-4,0)&amp;"")</f>
        <v/>
      </c>
      <c r="F1616" s="161" t="str">
        <f ca="1">IF(ISERROR($S1616),"",OFFSET('Smelter Reference List'!$E$4,$S1616-4,0))</f>
        <v/>
      </c>
      <c r="G1616" s="161" t="str">
        <f ca="1">IF(C1616=$U$4,"Enter smelter details", IF(ISERROR($S1616),"",OFFSET('Smelter Reference List'!$F$4,$S1616-4,0)))</f>
        <v/>
      </c>
      <c r="H1616" s="247" t="str">
        <f ca="1">IF(ISERROR($S1616),"",OFFSET('Smelter Reference List'!$G$4,$S1616-4,0))</f>
        <v/>
      </c>
      <c r="I1616" s="248" t="str">
        <f ca="1">IF(ISERROR($S1616),"",OFFSET('Smelter Reference List'!$H$4,$S1616-4,0))</f>
        <v/>
      </c>
      <c r="J1616" s="248" t="str">
        <f ca="1">IF(ISERROR($S1616),"",OFFSET('Smelter Reference List'!$I$4,$S1616-4,0))</f>
        <v/>
      </c>
      <c r="K1616" s="245"/>
      <c r="L1616" s="245"/>
      <c r="M1616" s="245"/>
      <c r="N1616" s="245"/>
      <c r="O1616" s="245"/>
      <c r="P1616" s="245"/>
      <c r="Q1616" s="246"/>
      <c r="R1616" s="233"/>
      <c r="S1616" s="234" t="e">
        <f>IF(C1616="",NA(),MATCH($B1616&amp;$C1616,'Smelter Reference List'!$J:$J,0))</f>
        <v>#N/A</v>
      </c>
      <c r="T1616" s="235"/>
      <c r="U1616" s="235">
        <f t="shared" ca="1" si="50"/>
        <v>0</v>
      </c>
      <c r="V1616" s="235"/>
      <c r="W1616" s="235"/>
      <c r="Y1616" s="228" t="str">
        <f t="shared" si="51"/>
        <v/>
      </c>
    </row>
    <row r="1617" spans="1:25" s="228" customFormat="1" ht="20.399999999999999">
      <c r="A1617" s="257"/>
      <c r="B1617" s="232" t="str">
        <f>IF(LEN(A1617)=0,"",INDEX('Smelter Reference List'!$A:$A,MATCH($A1617,'Smelter Reference List'!$E:$E,0)))</f>
        <v/>
      </c>
      <c r="C1617" s="297" t="str">
        <f>IF(LEN(A1617)=0,"",INDEX('Smelter Reference List'!$C:$C,MATCH($A1617,'Smelter Reference List'!$E:$E,0)))</f>
        <v/>
      </c>
      <c r="D1617" s="161" t="str">
        <f ca="1">IF(ISERROR($S1617),"",OFFSET('Smelter Reference List'!$C$4,$S1617-4,0)&amp;"")</f>
        <v/>
      </c>
      <c r="E1617" s="161" t="str">
        <f ca="1">IF(ISERROR($S1617),"",OFFSET('Smelter Reference List'!$D$4,$S1617-4,0)&amp;"")</f>
        <v/>
      </c>
      <c r="F1617" s="161" t="str">
        <f ca="1">IF(ISERROR($S1617),"",OFFSET('Smelter Reference List'!$E$4,$S1617-4,0))</f>
        <v/>
      </c>
      <c r="G1617" s="161" t="str">
        <f ca="1">IF(C1617=$U$4,"Enter smelter details", IF(ISERROR($S1617),"",OFFSET('Smelter Reference List'!$F$4,$S1617-4,0)))</f>
        <v/>
      </c>
      <c r="H1617" s="247" t="str">
        <f ca="1">IF(ISERROR($S1617),"",OFFSET('Smelter Reference List'!$G$4,$S1617-4,0))</f>
        <v/>
      </c>
      <c r="I1617" s="248" t="str">
        <f ca="1">IF(ISERROR($S1617),"",OFFSET('Smelter Reference List'!$H$4,$S1617-4,0))</f>
        <v/>
      </c>
      <c r="J1617" s="248" t="str">
        <f ca="1">IF(ISERROR($S1617),"",OFFSET('Smelter Reference List'!$I$4,$S1617-4,0))</f>
        <v/>
      </c>
      <c r="K1617" s="245"/>
      <c r="L1617" s="245"/>
      <c r="M1617" s="245"/>
      <c r="N1617" s="245"/>
      <c r="O1617" s="245"/>
      <c r="P1617" s="245"/>
      <c r="Q1617" s="246"/>
      <c r="R1617" s="233"/>
      <c r="S1617" s="234" t="e">
        <f>IF(C1617="",NA(),MATCH($B1617&amp;$C1617,'Smelter Reference List'!$J:$J,0))</f>
        <v>#N/A</v>
      </c>
      <c r="T1617" s="235"/>
      <c r="U1617" s="235">
        <f t="shared" ca="1" si="50"/>
        <v>0</v>
      </c>
      <c r="V1617" s="235"/>
      <c r="W1617" s="235"/>
      <c r="Y1617" s="228" t="str">
        <f t="shared" si="51"/>
        <v/>
      </c>
    </row>
    <row r="1618" spans="1:25" s="228" customFormat="1" ht="20.399999999999999">
      <c r="A1618" s="257"/>
      <c r="B1618" s="232" t="str">
        <f>IF(LEN(A1618)=0,"",INDEX('Smelter Reference List'!$A:$A,MATCH($A1618,'Smelter Reference List'!$E:$E,0)))</f>
        <v/>
      </c>
      <c r="C1618" s="297" t="str">
        <f>IF(LEN(A1618)=0,"",INDEX('Smelter Reference List'!$C:$C,MATCH($A1618,'Smelter Reference List'!$E:$E,0)))</f>
        <v/>
      </c>
      <c r="D1618" s="161" t="str">
        <f ca="1">IF(ISERROR($S1618),"",OFFSET('Smelter Reference List'!$C$4,$S1618-4,0)&amp;"")</f>
        <v/>
      </c>
      <c r="E1618" s="161" t="str">
        <f ca="1">IF(ISERROR($S1618),"",OFFSET('Smelter Reference List'!$D$4,$S1618-4,0)&amp;"")</f>
        <v/>
      </c>
      <c r="F1618" s="161" t="str">
        <f ca="1">IF(ISERROR($S1618),"",OFFSET('Smelter Reference List'!$E$4,$S1618-4,0))</f>
        <v/>
      </c>
      <c r="G1618" s="161" t="str">
        <f ca="1">IF(C1618=$U$4,"Enter smelter details", IF(ISERROR($S1618),"",OFFSET('Smelter Reference List'!$F$4,$S1618-4,0)))</f>
        <v/>
      </c>
      <c r="H1618" s="247" t="str">
        <f ca="1">IF(ISERROR($S1618),"",OFFSET('Smelter Reference List'!$G$4,$S1618-4,0))</f>
        <v/>
      </c>
      <c r="I1618" s="248" t="str">
        <f ca="1">IF(ISERROR($S1618),"",OFFSET('Smelter Reference List'!$H$4,$S1618-4,0))</f>
        <v/>
      </c>
      <c r="J1618" s="248" t="str">
        <f ca="1">IF(ISERROR($S1618),"",OFFSET('Smelter Reference List'!$I$4,$S1618-4,0))</f>
        <v/>
      </c>
      <c r="K1618" s="245"/>
      <c r="L1618" s="245"/>
      <c r="M1618" s="245"/>
      <c r="N1618" s="245"/>
      <c r="O1618" s="245"/>
      <c r="P1618" s="245"/>
      <c r="Q1618" s="246"/>
      <c r="R1618" s="233"/>
      <c r="S1618" s="234" t="e">
        <f>IF(C1618="",NA(),MATCH($B1618&amp;$C1618,'Smelter Reference List'!$J:$J,0))</f>
        <v>#N/A</v>
      </c>
      <c r="T1618" s="235"/>
      <c r="U1618" s="235">
        <f t="shared" ca="1" si="50"/>
        <v>0</v>
      </c>
      <c r="V1618" s="235"/>
      <c r="W1618" s="235"/>
      <c r="Y1618" s="228" t="str">
        <f t="shared" si="51"/>
        <v/>
      </c>
    </row>
    <row r="1619" spans="1:25" s="228" customFormat="1" ht="20.399999999999999">
      <c r="A1619" s="257"/>
      <c r="B1619" s="232" t="str">
        <f>IF(LEN(A1619)=0,"",INDEX('Smelter Reference List'!$A:$A,MATCH($A1619,'Smelter Reference List'!$E:$E,0)))</f>
        <v/>
      </c>
      <c r="C1619" s="297" t="str">
        <f>IF(LEN(A1619)=0,"",INDEX('Smelter Reference List'!$C:$C,MATCH($A1619,'Smelter Reference List'!$E:$E,0)))</f>
        <v/>
      </c>
      <c r="D1619" s="161" t="str">
        <f ca="1">IF(ISERROR($S1619),"",OFFSET('Smelter Reference List'!$C$4,$S1619-4,0)&amp;"")</f>
        <v/>
      </c>
      <c r="E1619" s="161" t="str">
        <f ca="1">IF(ISERROR($S1619),"",OFFSET('Smelter Reference List'!$D$4,$S1619-4,0)&amp;"")</f>
        <v/>
      </c>
      <c r="F1619" s="161" t="str">
        <f ca="1">IF(ISERROR($S1619),"",OFFSET('Smelter Reference List'!$E$4,$S1619-4,0))</f>
        <v/>
      </c>
      <c r="G1619" s="161" t="str">
        <f ca="1">IF(C1619=$U$4,"Enter smelter details", IF(ISERROR($S1619),"",OFFSET('Smelter Reference List'!$F$4,$S1619-4,0)))</f>
        <v/>
      </c>
      <c r="H1619" s="247" t="str">
        <f ca="1">IF(ISERROR($S1619),"",OFFSET('Smelter Reference List'!$G$4,$S1619-4,0))</f>
        <v/>
      </c>
      <c r="I1619" s="248" t="str">
        <f ca="1">IF(ISERROR($S1619),"",OFFSET('Smelter Reference List'!$H$4,$S1619-4,0))</f>
        <v/>
      </c>
      <c r="J1619" s="248" t="str">
        <f ca="1">IF(ISERROR($S1619),"",OFFSET('Smelter Reference List'!$I$4,$S1619-4,0))</f>
        <v/>
      </c>
      <c r="K1619" s="245"/>
      <c r="L1619" s="245"/>
      <c r="M1619" s="245"/>
      <c r="N1619" s="245"/>
      <c r="O1619" s="245"/>
      <c r="P1619" s="245"/>
      <c r="Q1619" s="246"/>
      <c r="R1619" s="233"/>
      <c r="S1619" s="234" t="e">
        <f>IF(C1619="",NA(),MATCH($B1619&amp;$C1619,'Smelter Reference List'!$J:$J,0))</f>
        <v>#N/A</v>
      </c>
      <c r="T1619" s="235"/>
      <c r="U1619" s="235">
        <f t="shared" ca="1" si="50"/>
        <v>0</v>
      </c>
      <c r="V1619" s="235"/>
      <c r="W1619" s="235"/>
      <c r="Y1619" s="228" t="str">
        <f t="shared" si="51"/>
        <v/>
      </c>
    </row>
    <row r="1620" spans="1:25" s="228" customFormat="1" ht="20.399999999999999">
      <c r="A1620" s="257"/>
      <c r="B1620" s="232" t="str">
        <f>IF(LEN(A1620)=0,"",INDEX('Smelter Reference List'!$A:$A,MATCH($A1620,'Smelter Reference List'!$E:$E,0)))</f>
        <v/>
      </c>
      <c r="C1620" s="297" t="str">
        <f>IF(LEN(A1620)=0,"",INDEX('Smelter Reference List'!$C:$C,MATCH($A1620,'Smelter Reference List'!$E:$E,0)))</f>
        <v/>
      </c>
      <c r="D1620" s="161" t="str">
        <f ca="1">IF(ISERROR($S1620),"",OFFSET('Smelter Reference List'!$C$4,$S1620-4,0)&amp;"")</f>
        <v/>
      </c>
      <c r="E1620" s="161" t="str">
        <f ca="1">IF(ISERROR($S1620),"",OFFSET('Smelter Reference List'!$D$4,$S1620-4,0)&amp;"")</f>
        <v/>
      </c>
      <c r="F1620" s="161" t="str">
        <f ca="1">IF(ISERROR($S1620),"",OFFSET('Smelter Reference List'!$E$4,$S1620-4,0))</f>
        <v/>
      </c>
      <c r="G1620" s="161" t="str">
        <f ca="1">IF(C1620=$U$4,"Enter smelter details", IF(ISERROR($S1620),"",OFFSET('Smelter Reference List'!$F$4,$S1620-4,0)))</f>
        <v/>
      </c>
      <c r="H1620" s="247" t="str">
        <f ca="1">IF(ISERROR($S1620),"",OFFSET('Smelter Reference List'!$G$4,$S1620-4,0))</f>
        <v/>
      </c>
      <c r="I1620" s="248" t="str">
        <f ca="1">IF(ISERROR($S1620),"",OFFSET('Smelter Reference List'!$H$4,$S1620-4,0))</f>
        <v/>
      </c>
      <c r="J1620" s="248" t="str">
        <f ca="1">IF(ISERROR($S1620),"",OFFSET('Smelter Reference List'!$I$4,$S1620-4,0))</f>
        <v/>
      </c>
      <c r="K1620" s="245"/>
      <c r="L1620" s="245"/>
      <c r="M1620" s="245"/>
      <c r="N1620" s="245"/>
      <c r="O1620" s="245"/>
      <c r="P1620" s="245"/>
      <c r="Q1620" s="246"/>
      <c r="R1620" s="233"/>
      <c r="S1620" s="234" t="e">
        <f>IF(C1620="",NA(),MATCH($B1620&amp;$C1620,'Smelter Reference List'!$J:$J,0))</f>
        <v>#N/A</v>
      </c>
      <c r="T1620" s="235"/>
      <c r="U1620" s="235">
        <f t="shared" ca="1" si="50"/>
        <v>0</v>
      </c>
      <c r="V1620" s="235"/>
      <c r="W1620" s="235"/>
      <c r="Y1620" s="228" t="str">
        <f t="shared" si="51"/>
        <v/>
      </c>
    </row>
    <row r="1621" spans="1:25" s="228" customFormat="1" ht="20.399999999999999">
      <c r="A1621" s="257"/>
      <c r="B1621" s="232" t="str">
        <f>IF(LEN(A1621)=0,"",INDEX('Smelter Reference List'!$A:$A,MATCH($A1621,'Smelter Reference List'!$E:$E,0)))</f>
        <v/>
      </c>
      <c r="C1621" s="297" t="str">
        <f>IF(LEN(A1621)=0,"",INDEX('Smelter Reference List'!$C:$C,MATCH($A1621,'Smelter Reference List'!$E:$E,0)))</f>
        <v/>
      </c>
      <c r="D1621" s="161" t="str">
        <f ca="1">IF(ISERROR($S1621),"",OFFSET('Smelter Reference List'!$C$4,$S1621-4,0)&amp;"")</f>
        <v/>
      </c>
      <c r="E1621" s="161" t="str">
        <f ca="1">IF(ISERROR($S1621),"",OFFSET('Smelter Reference List'!$D$4,$S1621-4,0)&amp;"")</f>
        <v/>
      </c>
      <c r="F1621" s="161" t="str">
        <f ca="1">IF(ISERROR($S1621),"",OFFSET('Smelter Reference List'!$E$4,$S1621-4,0))</f>
        <v/>
      </c>
      <c r="G1621" s="161" t="str">
        <f ca="1">IF(C1621=$U$4,"Enter smelter details", IF(ISERROR($S1621),"",OFFSET('Smelter Reference List'!$F$4,$S1621-4,0)))</f>
        <v/>
      </c>
      <c r="H1621" s="247" t="str">
        <f ca="1">IF(ISERROR($S1621),"",OFFSET('Smelter Reference List'!$G$4,$S1621-4,0))</f>
        <v/>
      </c>
      <c r="I1621" s="248" t="str">
        <f ca="1">IF(ISERROR($S1621),"",OFFSET('Smelter Reference List'!$H$4,$S1621-4,0))</f>
        <v/>
      </c>
      <c r="J1621" s="248" t="str">
        <f ca="1">IF(ISERROR($S1621),"",OFFSET('Smelter Reference List'!$I$4,$S1621-4,0))</f>
        <v/>
      </c>
      <c r="K1621" s="245"/>
      <c r="L1621" s="245"/>
      <c r="M1621" s="245"/>
      <c r="N1621" s="245"/>
      <c r="O1621" s="245"/>
      <c r="P1621" s="245"/>
      <c r="Q1621" s="246"/>
      <c r="R1621" s="233"/>
      <c r="S1621" s="234" t="e">
        <f>IF(C1621="",NA(),MATCH($B1621&amp;$C1621,'Smelter Reference List'!$J:$J,0))</f>
        <v>#N/A</v>
      </c>
      <c r="T1621" s="235"/>
      <c r="U1621" s="235">
        <f t="shared" ca="1" si="50"/>
        <v>0</v>
      </c>
      <c r="V1621" s="235"/>
      <c r="W1621" s="235"/>
      <c r="Y1621" s="228" t="str">
        <f t="shared" si="51"/>
        <v/>
      </c>
    </row>
    <row r="1622" spans="1:25" s="228" customFormat="1" ht="20.399999999999999">
      <c r="A1622" s="257"/>
      <c r="B1622" s="232" t="str">
        <f>IF(LEN(A1622)=0,"",INDEX('Smelter Reference List'!$A:$A,MATCH($A1622,'Smelter Reference List'!$E:$E,0)))</f>
        <v/>
      </c>
      <c r="C1622" s="297" t="str">
        <f>IF(LEN(A1622)=0,"",INDEX('Smelter Reference List'!$C:$C,MATCH($A1622,'Smelter Reference List'!$E:$E,0)))</f>
        <v/>
      </c>
      <c r="D1622" s="161" t="str">
        <f ca="1">IF(ISERROR($S1622),"",OFFSET('Smelter Reference List'!$C$4,$S1622-4,0)&amp;"")</f>
        <v/>
      </c>
      <c r="E1622" s="161" t="str">
        <f ca="1">IF(ISERROR($S1622),"",OFFSET('Smelter Reference List'!$D$4,$S1622-4,0)&amp;"")</f>
        <v/>
      </c>
      <c r="F1622" s="161" t="str">
        <f ca="1">IF(ISERROR($S1622),"",OFFSET('Smelter Reference List'!$E$4,$S1622-4,0))</f>
        <v/>
      </c>
      <c r="G1622" s="161" t="str">
        <f ca="1">IF(C1622=$U$4,"Enter smelter details", IF(ISERROR($S1622),"",OFFSET('Smelter Reference List'!$F$4,$S1622-4,0)))</f>
        <v/>
      </c>
      <c r="H1622" s="247" t="str">
        <f ca="1">IF(ISERROR($S1622),"",OFFSET('Smelter Reference List'!$G$4,$S1622-4,0))</f>
        <v/>
      </c>
      <c r="I1622" s="248" t="str">
        <f ca="1">IF(ISERROR($S1622),"",OFFSET('Smelter Reference List'!$H$4,$S1622-4,0))</f>
        <v/>
      </c>
      <c r="J1622" s="248" t="str">
        <f ca="1">IF(ISERROR($S1622),"",OFFSET('Smelter Reference List'!$I$4,$S1622-4,0))</f>
        <v/>
      </c>
      <c r="K1622" s="245"/>
      <c r="L1622" s="245"/>
      <c r="M1622" s="245"/>
      <c r="N1622" s="245"/>
      <c r="O1622" s="245"/>
      <c r="P1622" s="245"/>
      <c r="Q1622" s="246"/>
      <c r="R1622" s="233"/>
      <c r="S1622" s="234" t="e">
        <f>IF(C1622="",NA(),MATCH($B1622&amp;$C1622,'Smelter Reference List'!$J:$J,0))</f>
        <v>#N/A</v>
      </c>
      <c r="T1622" s="235"/>
      <c r="U1622" s="235">
        <f t="shared" ca="1" si="50"/>
        <v>0</v>
      </c>
      <c r="V1622" s="235"/>
      <c r="W1622" s="235"/>
      <c r="Y1622" s="228" t="str">
        <f t="shared" si="51"/>
        <v/>
      </c>
    </row>
    <row r="1623" spans="1:25" s="228" customFormat="1" ht="20.399999999999999">
      <c r="A1623" s="257"/>
      <c r="B1623" s="232" t="str">
        <f>IF(LEN(A1623)=0,"",INDEX('Smelter Reference List'!$A:$A,MATCH($A1623,'Smelter Reference List'!$E:$E,0)))</f>
        <v/>
      </c>
      <c r="C1623" s="297" t="str">
        <f>IF(LEN(A1623)=0,"",INDEX('Smelter Reference List'!$C:$C,MATCH($A1623,'Smelter Reference List'!$E:$E,0)))</f>
        <v/>
      </c>
      <c r="D1623" s="161" t="str">
        <f ca="1">IF(ISERROR($S1623),"",OFFSET('Smelter Reference List'!$C$4,$S1623-4,0)&amp;"")</f>
        <v/>
      </c>
      <c r="E1623" s="161" t="str">
        <f ca="1">IF(ISERROR($S1623),"",OFFSET('Smelter Reference List'!$D$4,$S1623-4,0)&amp;"")</f>
        <v/>
      </c>
      <c r="F1623" s="161" t="str">
        <f ca="1">IF(ISERROR($S1623),"",OFFSET('Smelter Reference List'!$E$4,$S1623-4,0))</f>
        <v/>
      </c>
      <c r="G1623" s="161" t="str">
        <f ca="1">IF(C1623=$U$4,"Enter smelter details", IF(ISERROR($S1623),"",OFFSET('Smelter Reference List'!$F$4,$S1623-4,0)))</f>
        <v/>
      </c>
      <c r="H1623" s="247" t="str">
        <f ca="1">IF(ISERROR($S1623),"",OFFSET('Smelter Reference List'!$G$4,$S1623-4,0))</f>
        <v/>
      </c>
      <c r="I1623" s="248" t="str">
        <f ca="1">IF(ISERROR($S1623),"",OFFSET('Smelter Reference List'!$H$4,$S1623-4,0))</f>
        <v/>
      </c>
      <c r="J1623" s="248" t="str">
        <f ca="1">IF(ISERROR($S1623),"",OFFSET('Smelter Reference List'!$I$4,$S1623-4,0))</f>
        <v/>
      </c>
      <c r="K1623" s="245"/>
      <c r="L1623" s="245"/>
      <c r="M1623" s="245"/>
      <c r="N1623" s="245"/>
      <c r="O1623" s="245"/>
      <c r="P1623" s="245"/>
      <c r="Q1623" s="246"/>
      <c r="R1623" s="233"/>
      <c r="S1623" s="234" t="e">
        <f>IF(C1623="",NA(),MATCH($B1623&amp;$C1623,'Smelter Reference List'!$J:$J,0))</f>
        <v>#N/A</v>
      </c>
      <c r="T1623" s="235"/>
      <c r="U1623" s="235">
        <f t="shared" ca="1" si="50"/>
        <v>0</v>
      </c>
      <c r="V1623" s="235"/>
      <c r="W1623" s="235"/>
      <c r="Y1623" s="228" t="str">
        <f t="shared" si="51"/>
        <v/>
      </c>
    </row>
    <row r="1624" spans="1:25" s="228" customFormat="1" ht="20.399999999999999">
      <c r="A1624" s="257"/>
      <c r="B1624" s="232" t="str">
        <f>IF(LEN(A1624)=0,"",INDEX('Smelter Reference List'!$A:$A,MATCH($A1624,'Smelter Reference List'!$E:$E,0)))</f>
        <v/>
      </c>
      <c r="C1624" s="297" t="str">
        <f>IF(LEN(A1624)=0,"",INDEX('Smelter Reference List'!$C:$C,MATCH($A1624,'Smelter Reference List'!$E:$E,0)))</f>
        <v/>
      </c>
      <c r="D1624" s="161" t="str">
        <f ca="1">IF(ISERROR($S1624),"",OFFSET('Smelter Reference List'!$C$4,$S1624-4,0)&amp;"")</f>
        <v/>
      </c>
      <c r="E1624" s="161" t="str">
        <f ca="1">IF(ISERROR($S1624),"",OFFSET('Smelter Reference List'!$D$4,$S1624-4,0)&amp;"")</f>
        <v/>
      </c>
      <c r="F1624" s="161" t="str">
        <f ca="1">IF(ISERROR($S1624),"",OFFSET('Smelter Reference List'!$E$4,$S1624-4,0))</f>
        <v/>
      </c>
      <c r="G1624" s="161" t="str">
        <f ca="1">IF(C1624=$U$4,"Enter smelter details", IF(ISERROR($S1624),"",OFFSET('Smelter Reference List'!$F$4,$S1624-4,0)))</f>
        <v/>
      </c>
      <c r="H1624" s="247" t="str">
        <f ca="1">IF(ISERROR($S1624),"",OFFSET('Smelter Reference List'!$G$4,$S1624-4,0))</f>
        <v/>
      </c>
      <c r="I1624" s="248" t="str">
        <f ca="1">IF(ISERROR($S1624),"",OFFSET('Smelter Reference List'!$H$4,$S1624-4,0))</f>
        <v/>
      </c>
      <c r="J1624" s="248" t="str">
        <f ca="1">IF(ISERROR($S1624),"",OFFSET('Smelter Reference List'!$I$4,$S1624-4,0))</f>
        <v/>
      </c>
      <c r="K1624" s="245"/>
      <c r="L1624" s="245"/>
      <c r="M1624" s="245"/>
      <c r="N1624" s="245"/>
      <c r="O1624" s="245"/>
      <c r="P1624" s="245"/>
      <c r="Q1624" s="246"/>
      <c r="R1624" s="233"/>
      <c r="S1624" s="234" t="e">
        <f>IF(C1624="",NA(),MATCH($B1624&amp;$C1624,'Smelter Reference List'!$J:$J,0))</f>
        <v>#N/A</v>
      </c>
      <c r="T1624" s="235"/>
      <c r="U1624" s="235">
        <f t="shared" ca="1" si="50"/>
        <v>0</v>
      </c>
      <c r="V1624" s="235"/>
      <c r="W1624" s="235"/>
      <c r="Y1624" s="228" t="str">
        <f t="shared" si="51"/>
        <v/>
      </c>
    </row>
    <row r="1625" spans="1:25" s="228" customFormat="1" ht="20.399999999999999">
      <c r="A1625" s="257"/>
      <c r="B1625" s="232" t="str">
        <f>IF(LEN(A1625)=0,"",INDEX('Smelter Reference List'!$A:$A,MATCH($A1625,'Smelter Reference List'!$E:$E,0)))</f>
        <v/>
      </c>
      <c r="C1625" s="297" t="str">
        <f>IF(LEN(A1625)=0,"",INDEX('Smelter Reference List'!$C:$C,MATCH($A1625,'Smelter Reference List'!$E:$E,0)))</f>
        <v/>
      </c>
      <c r="D1625" s="161" t="str">
        <f ca="1">IF(ISERROR($S1625),"",OFFSET('Smelter Reference List'!$C$4,$S1625-4,0)&amp;"")</f>
        <v/>
      </c>
      <c r="E1625" s="161" t="str">
        <f ca="1">IF(ISERROR($S1625),"",OFFSET('Smelter Reference List'!$D$4,$S1625-4,0)&amp;"")</f>
        <v/>
      </c>
      <c r="F1625" s="161" t="str">
        <f ca="1">IF(ISERROR($S1625),"",OFFSET('Smelter Reference List'!$E$4,$S1625-4,0))</f>
        <v/>
      </c>
      <c r="G1625" s="161" t="str">
        <f ca="1">IF(C1625=$U$4,"Enter smelter details", IF(ISERROR($S1625),"",OFFSET('Smelter Reference List'!$F$4,$S1625-4,0)))</f>
        <v/>
      </c>
      <c r="H1625" s="247" t="str">
        <f ca="1">IF(ISERROR($S1625),"",OFFSET('Smelter Reference List'!$G$4,$S1625-4,0))</f>
        <v/>
      </c>
      <c r="I1625" s="248" t="str">
        <f ca="1">IF(ISERROR($S1625),"",OFFSET('Smelter Reference List'!$H$4,$S1625-4,0))</f>
        <v/>
      </c>
      <c r="J1625" s="248" t="str">
        <f ca="1">IF(ISERROR($S1625),"",OFFSET('Smelter Reference List'!$I$4,$S1625-4,0))</f>
        <v/>
      </c>
      <c r="K1625" s="245"/>
      <c r="L1625" s="245"/>
      <c r="M1625" s="245"/>
      <c r="N1625" s="245"/>
      <c r="O1625" s="245"/>
      <c r="P1625" s="245"/>
      <c r="Q1625" s="246"/>
      <c r="R1625" s="233"/>
      <c r="S1625" s="234" t="e">
        <f>IF(C1625="",NA(),MATCH($B1625&amp;$C1625,'Smelter Reference List'!$J:$J,0))</f>
        <v>#N/A</v>
      </c>
      <c r="T1625" s="235"/>
      <c r="U1625" s="235">
        <f t="shared" ca="1" si="50"/>
        <v>0</v>
      </c>
      <c r="V1625" s="235"/>
      <c r="W1625" s="235"/>
      <c r="Y1625" s="228" t="str">
        <f t="shared" si="51"/>
        <v/>
      </c>
    </row>
    <row r="1626" spans="1:25" s="228" customFormat="1" ht="20.399999999999999">
      <c r="A1626" s="257"/>
      <c r="B1626" s="232" t="str">
        <f>IF(LEN(A1626)=0,"",INDEX('Smelter Reference List'!$A:$A,MATCH($A1626,'Smelter Reference List'!$E:$E,0)))</f>
        <v/>
      </c>
      <c r="C1626" s="297" t="str">
        <f>IF(LEN(A1626)=0,"",INDEX('Smelter Reference List'!$C:$C,MATCH($A1626,'Smelter Reference List'!$E:$E,0)))</f>
        <v/>
      </c>
      <c r="D1626" s="161" t="str">
        <f ca="1">IF(ISERROR($S1626),"",OFFSET('Smelter Reference List'!$C$4,$S1626-4,0)&amp;"")</f>
        <v/>
      </c>
      <c r="E1626" s="161" t="str">
        <f ca="1">IF(ISERROR($S1626),"",OFFSET('Smelter Reference List'!$D$4,$S1626-4,0)&amp;"")</f>
        <v/>
      </c>
      <c r="F1626" s="161" t="str">
        <f ca="1">IF(ISERROR($S1626),"",OFFSET('Smelter Reference List'!$E$4,$S1626-4,0))</f>
        <v/>
      </c>
      <c r="G1626" s="161" t="str">
        <f ca="1">IF(C1626=$U$4,"Enter smelter details", IF(ISERROR($S1626),"",OFFSET('Smelter Reference List'!$F$4,$S1626-4,0)))</f>
        <v/>
      </c>
      <c r="H1626" s="247" t="str">
        <f ca="1">IF(ISERROR($S1626),"",OFFSET('Smelter Reference List'!$G$4,$S1626-4,0))</f>
        <v/>
      </c>
      <c r="I1626" s="248" t="str">
        <f ca="1">IF(ISERROR($S1626),"",OFFSET('Smelter Reference List'!$H$4,$S1626-4,0))</f>
        <v/>
      </c>
      <c r="J1626" s="248" t="str">
        <f ca="1">IF(ISERROR($S1626),"",OFFSET('Smelter Reference List'!$I$4,$S1626-4,0))</f>
        <v/>
      </c>
      <c r="K1626" s="245"/>
      <c r="L1626" s="245"/>
      <c r="M1626" s="245"/>
      <c r="N1626" s="245"/>
      <c r="O1626" s="245"/>
      <c r="P1626" s="245"/>
      <c r="Q1626" s="246"/>
      <c r="R1626" s="233"/>
      <c r="S1626" s="234" t="e">
        <f>IF(C1626="",NA(),MATCH($B1626&amp;$C1626,'Smelter Reference List'!$J:$J,0))</f>
        <v>#N/A</v>
      </c>
      <c r="T1626" s="235"/>
      <c r="U1626" s="235">
        <f t="shared" ca="1" si="50"/>
        <v>0</v>
      </c>
      <c r="V1626" s="235"/>
      <c r="W1626" s="235"/>
      <c r="Y1626" s="228" t="str">
        <f t="shared" si="51"/>
        <v/>
      </c>
    </row>
    <row r="1627" spans="1:25" s="228" customFormat="1" ht="20.399999999999999">
      <c r="A1627" s="257"/>
      <c r="B1627" s="232" t="str">
        <f>IF(LEN(A1627)=0,"",INDEX('Smelter Reference List'!$A:$A,MATCH($A1627,'Smelter Reference List'!$E:$E,0)))</f>
        <v/>
      </c>
      <c r="C1627" s="297" t="str">
        <f>IF(LEN(A1627)=0,"",INDEX('Smelter Reference List'!$C:$C,MATCH($A1627,'Smelter Reference List'!$E:$E,0)))</f>
        <v/>
      </c>
      <c r="D1627" s="161" t="str">
        <f ca="1">IF(ISERROR($S1627),"",OFFSET('Smelter Reference List'!$C$4,$S1627-4,0)&amp;"")</f>
        <v/>
      </c>
      <c r="E1627" s="161" t="str">
        <f ca="1">IF(ISERROR($S1627),"",OFFSET('Smelter Reference List'!$D$4,$S1627-4,0)&amp;"")</f>
        <v/>
      </c>
      <c r="F1627" s="161" t="str">
        <f ca="1">IF(ISERROR($S1627),"",OFFSET('Smelter Reference List'!$E$4,$S1627-4,0))</f>
        <v/>
      </c>
      <c r="G1627" s="161" t="str">
        <f ca="1">IF(C1627=$U$4,"Enter smelter details", IF(ISERROR($S1627),"",OFFSET('Smelter Reference List'!$F$4,$S1627-4,0)))</f>
        <v/>
      </c>
      <c r="H1627" s="247" t="str">
        <f ca="1">IF(ISERROR($S1627),"",OFFSET('Smelter Reference List'!$G$4,$S1627-4,0))</f>
        <v/>
      </c>
      <c r="I1627" s="248" t="str">
        <f ca="1">IF(ISERROR($S1627),"",OFFSET('Smelter Reference List'!$H$4,$S1627-4,0))</f>
        <v/>
      </c>
      <c r="J1627" s="248" t="str">
        <f ca="1">IF(ISERROR($S1627),"",OFFSET('Smelter Reference List'!$I$4,$S1627-4,0))</f>
        <v/>
      </c>
      <c r="K1627" s="245"/>
      <c r="L1627" s="245"/>
      <c r="M1627" s="245"/>
      <c r="N1627" s="245"/>
      <c r="O1627" s="245"/>
      <c r="P1627" s="245"/>
      <c r="Q1627" s="246"/>
      <c r="R1627" s="233"/>
      <c r="S1627" s="234" t="e">
        <f>IF(C1627="",NA(),MATCH($B1627&amp;$C1627,'Smelter Reference List'!$J:$J,0))</f>
        <v>#N/A</v>
      </c>
      <c r="T1627" s="235"/>
      <c r="U1627" s="235">
        <f t="shared" ca="1" si="50"/>
        <v>0</v>
      </c>
      <c r="V1627" s="235"/>
      <c r="W1627" s="235"/>
      <c r="Y1627" s="228" t="str">
        <f t="shared" si="51"/>
        <v/>
      </c>
    </row>
    <row r="1628" spans="1:25" s="228" customFormat="1" ht="20.399999999999999">
      <c r="A1628" s="257"/>
      <c r="B1628" s="232" t="str">
        <f>IF(LEN(A1628)=0,"",INDEX('Smelter Reference List'!$A:$A,MATCH($A1628,'Smelter Reference List'!$E:$E,0)))</f>
        <v/>
      </c>
      <c r="C1628" s="297" t="str">
        <f>IF(LEN(A1628)=0,"",INDEX('Smelter Reference List'!$C:$C,MATCH($A1628,'Smelter Reference List'!$E:$E,0)))</f>
        <v/>
      </c>
      <c r="D1628" s="161" t="str">
        <f ca="1">IF(ISERROR($S1628),"",OFFSET('Smelter Reference List'!$C$4,$S1628-4,0)&amp;"")</f>
        <v/>
      </c>
      <c r="E1628" s="161" t="str">
        <f ca="1">IF(ISERROR($S1628),"",OFFSET('Smelter Reference List'!$D$4,$S1628-4,0)&amp;"")</f>
        <v/>
      </c>
      <c r="F1628" s="161" t="str">
        <f ca="1">IF(ISERROR($S1628),"",OFFSET('Smelter Reference List'!$E$4,$S1628-4,0))</f>
        <v/>
      </c>
      <c r="G1628" s="161" t="str">
        <f ca="1">IF(C1628=$U$4,"Enter smelter details", IF(ISERROR($S1628),"",OFFSET('Smelter Reference List'!$F$4,$S1628-4,0)))</f>
        <v/>
      </c>
      <c r="H1628" s="247" t="str">
        <f ca="1">IF(ISERROR($S1628),"",OFFSET('Smelter Reference List'!$G$4,$S1628-4,0))</f>
        <v/>
      </c>
      <c r="I1628" s="248" t="str">
        <f ca="1">IF(ISERROR($S1628),"",OFFSET('Smelter Reference List'!$H$4,$S1628-4,0))</f>
        <v/>
      </c>
      <c r="J1628" s="248" t="str">
        <f ca="1">IF(ISERROR($S1628),"",OFFSET('Smelter Reference List'!$I$4,$S1628-4,0))</f>
        <v/>
      </c>
      <c r="K1628" s="245"/>
      <c r="L1628" s="245"/>
      <c r="M1628" s="245"/>
      <c r="N1628" s="245"/>
      <c r="O1628" s="245"/>
      <c r="P1628" s="245"/>
      <c r="Q1628" s="246"/>
      <c r="R1628" s="233"/>
      <c r="S1628" s="234" t="e">
        <f>IF(C1628="",NA(),MATCH($B1628&amp;$C1628,'Smelter Reference List'!$J:$J,0))</f>
        <v>#N/A</v>
      </c>
      <c r="T1628" s="235"/>
      <c r="U1628" s="235">
        <f t="shared" ca="1" si="50"/>
        <v>0</v>
      </c>
      <c r="V1628" s="235"/>
      <c r="W1628" s="235"/>
      <c r="Y1628" s="228" t="str">
        <f t="shared" si="51"/>
        <v/>
      </c>
    </row>
    <row r="1629" spans="1:25" s="228" customFormat="1" ht="20.399999999999999">
      <c r="A1629" s="257"/>
      <c r="B1629" s="232" t="str">
        <f>IF(LEN(A1629)=0,"",INDEX('Smelter Reference List'!$A:$A,MATCH($A1629,'Smelter Reference List'!$E:$E,0)))</f>
        <v/>
      </c>
      <c r="C1629" s="297" t="str">
        <f>IF(LEN(A1629)=0,"",INDEX('Smelter Reference List'!$C:$C,MATCH($A1629,'Smelter Reference List'!$E:$E,0)))</f>
        <v/>
      </c>
      <c r="D1629" s="161" t="str">
        <f ca="1">IF(ISERROR($S1629),"",OFFSET('Smelter Reference List'!$C$4,$S1629-4,0)&amp;"")</f>
        <v/>
      </c>
      <c r="E1629" s="161" t="str">
        <f ca="1">IF(ISERROR($S1629),"",OFFSET('Smelter Reference List'!$D$4,$S1629-4,0)&amp;"")</f>
        <v/>
      </c>
      <c r="F1629" s="161" t="str">
        <f ca="1">IF(ISERROR($S1629),"",OFFSET('Smelter Reference List'!$E$4,$S1629-4,0))</f>
        <v/>
      </c>
      <c r="G1629" s="161" t="str">
        <f ca="1">IF(C1629=$U$4,"Enter smelter details", IF(ISERROR($S1629),"",OFFSET('Smelter Reference List'!$F$4,$S1629-4,0)))</f>
        <v/>
      </c>
      <c r="H1629" s="247" t="str">
        <f ca="1">IF(ISERROR($S1629),"",OFFSET('Smelter Reference List'!$G$4,$S1629-4,0))</f>
        <v/>
      </c>
      <c r="I1629" s="248" t="str">
        <f ca="1">IF(ISERROR($S1629),"",OFFSET('Smelter Reference List'!$H$4,$S1629-4,0))</f>
        <v/>
      </c>
      <c r="J1629" s="248" t="str">
        <f ca="1">IF(ISERROR($S1629),"",OFFSET('Smelter Reference List'!$I$4,$S1629-4,0))</f>
        <v/>
      </c>
      <c r="K1629" s="245"/>
      <c r="L1629" s="245"/>
      <c r="M1629" s="245"/>
      <c r="N1629" s="245"/>
      <c r="O1629" s="245"/>
      <c r="P1629" s="245"/>
      <c r="Q1629" s="246"/>
      <c r="R1629" s="233"/>
      <c r="S1629" s="234" t="e">
        <f>IF(C1629="",NA(),MATCH($B1629&amp;$C1629,'Smelter Reference List'!$J:$J,0))</f>
        <v>#N/A</v>
      </c>
      <c r="T1629" s="235"/>
      <c r="U1629" s="235">
        <f t="shared" ca="1" si="50"/>
        <v>0</v>
      </c>
      <c r="V1629" s="235"/>
      <c r="W1629" s="235"/>
      <c r="Y1629" s="228" t="str">
        <f t="shared" si="51"/>
        <v/>
      </c>
    </row>
    <row r="1630" spans="1:25" s="228" customFormat="1" ht="20.399999999999999">
      <c r="A1630" s="257"/>
      <c r="B1630" s="232" t="str">
        <f>IF(LEN(A1630)=0,"",INDEX('Smelter Reference List'!$A:$A,MATCH($A1630,'Smelter Reference List'!$E:$E,0)))</f>
        <v/>
      </c>
      <c r="C1630" s="297" t="str">
        <f>IF(LEN(A1630)=0,"",INDEX('Smelter Reference List'!$C:$C,MATCH($A1630,'Smelter Reference List'!$E:$E,0)))</f>
        <v/>
      </c>
      <c r="D1630" s="161" t="str">
        <f ca="1">IF(ISERROR($S1630),"",OFFSET('Smelter Reference List'!$C$4,$S1630-4,0)&amp;"")</f>
        <v/>
      </c>
      <c r="E1630" s="161" t="str">
        <f ca="1">IF(ISERROR($S1630),"",OFFSET('Smelter Reference List'!$D$4,$S1630-4,0)&amp;"")</f>
        <v/>
      </c>
      <c r="F1630" s="161" t="str">
        <f ca="1">IF(ISERROR($S1630),"",OFFSET('Smelter Reference List'!$E$4,$S1630-4,0))</f>
        <v/>
      </c>
      <c r="G1630" s="161" t="str">
        <f ca="1">IF(C1630=$U$4,"Enter smelter details", IF(ISERROR($S1630),"",OFFSET('Smelter Reference List'!$F$4,$S1630-4,0)))</f>
        <v/>
      </c>
      <c r="H1630" s="247" t="str">
        <f ca="1">IF(ISERROR($S1630),"",OFFSET('Smelter Reference List'!$G$4,$S1630-4,0))</f>
        <v/>
      </c>
      <c r="I1630" s="248" t="str">
        <f ca="1">IF(ISERROR($S1630),"",OFFSET('Smelter Reference List'!$H$4,$S1630-4,0))</f>
        <v/>
      </c>
      <c r="J1630" s="248" t="str">
        <f ca="1">IF(ISERROR($S1630),"",OFFSET('Smelter Reference List'!$I$4,$S1630-4,0))</f>
        <v/>
      </c>
      <c r="K1630" s="245"/>
      <c r="L1630" s="245"/>
      <c r="M1630" s="245"/>
      <c r="N1630" s="245"/>
      <c r="O1630" s="245"/>
      <c r="P1630" s="245"/>
      <c r="Q1630" s="246"/>
      <c r="R1630" s="233"/>
      <c r="S1630" s="234" t="e">
        <f>IF(C1630="",NA(),MATCH($B1630&amp;$C1630,'Smelter Reference List'!$J:$J,0))</f>
        <v>#N/A</v>
      </c>
      <c r="T1630" s="235"/>
      <c r="U1630" s="235">
        <f t="shared" ca="1" si="50"/>
        <v>0</v>
      </c>
      <c r="V1630" s="235"/>
      <c r="W1630" s="235"/>
      <c r="Y1630" s="228" t="str">
        <f t="shared" si="51"/>
        <v/>
      </c>
    </row>
    <row r="1631" spans="1:25" s="228" customFormat="1" ht="20.399999999999999">
      <c r="A1631" s="257"/>
      <c r="B1631" s="232" t="str">
        <f>IF(LEN(A1631)=0,"",INDEX('Smelter Reference List'!$A:$A,MATCH($A1631,'Smelter Reference List'!$E:$E,0)))</f>
        <v/>
      </c>
      <c r="C1631" s="297" t="str">
        <f>IF(LEN(A1631)=0,"",INDEX('Smelter Reference List'!$C:$C,MATCH($A1631,'Smelter Reference List'!$E:$E,0)))</f>
        <v/>
      </c>
      <c r="D1631" s="161" t="str">
        <f ca="1">IF(ISERROR($S1631),"",OFFSET('Smelter Reference List'!$C$4,$S1631-4,0)&amp;"")</f>
        <v/>
      </c>
      <c r="E1631" s="161" t="str">
        <f ca="1">IF(ISERROR($S1631),"",OFFSET('Smelter Reference List'!$D$4,$S1631-4,0)&amp;"")</f>
        <v/>
      </c>
      <c r="F1631" s="161" t="str">
        <f ca="1">IF(ISERROR($S1631),"",OFFSET('Smelter Reference List'!$E$4,$S1631-4,0))</f>
        <v/>
      </c>
      <c r="G1631" s="161" t="str">
        <f ca="1">IF(C1631=$U$4,"Enter smelter details", IF(ISERROR($S1631),"",OFFSET('Smelter Reference List'!$F$4,$S1631-4,0)))</f>
        <v/>
      </c>
      <c r="H1631" s="247" t="str">
        <f ca="1">IF(ISERROR($S1631),"",OFFSET('Smelter Reference List'!$G$4,$S1631-4,0))</f>
        <v/>
      </c>
      <c r="I1631" s="248" t="str">
        <f ca="1">IF(ISERROR($S1631),"",OFFSET('Smelter Reference List'!$H$4,$S1631-4,0))</f>
        <v/>
      </c>
      <c r="J1631" s="248" t="str">
        <f ca="1">IF(ISERROR($S1631),"",OFFSET('Smelter Reference List'!$I$4,$S1631-4,0))</f>
        <v/>
      </c>
      <c r="K1631" s="245"/>
      <c r="L1631" s="245"/>
      <c r="M1631" s="245"/>
      <c r="N1631" s="245"/>
      <c r="O1631" s="245"/>
      <c r="P1631" s="245"/>
      <c r="Q1631" s="246"/>
      <c r="R1631" s="233"/>
      <c r="S1631" s="234" t="e">
        <f>IF(C1631="",NA(),MATCH($B1631&amp;$C1631,'Smelter Reference List'!$J:$J,0))</f>
        <v>#N/A</v>
      </c>
      <c r="T1631" s="235"/>
      <c r="U1631" s="235">
        <f t="shared" ca="1" si="50"/>
        <v>0</v>
      </c>
      <c r="V1631" s="235"/>
      <c r="W1631" s="235"/>
      <c r="Y1631" s="228" t="str">
        <f t="shared" si="51"/>
        <v/>
      </c>
    </row>
    <row r="1632" spans="1:25" s="228" customFormat="1" ht="20.399999999999999">
      <c r="A1632" s="257"/>
      <c r="B1632" s="232" t="str">
        <f>IF(LEN(A1632)=0,"",INDEX('Smelter Reference List'!$A:$A,MATCH($A1632,'Smelter Reference List'!$E:$E,0)))</f>
        <v/>
      </c>
      <c r="C1632" s="297" t="str">
        <f>IF(LEN(A1632)=0,"",INDEX('Smelter Reference List'!$C:$C,MATCH($A1632,'Smelter Reference List'!$E:$E,0)))</f>
        <v/>
      </c>
      <c r="D1632" s="161" t="str">
        <f ca="1">IF(ISERROR($S1632),"",OFFSET('Smelter Reference List'!$C$4,$S1632-4,0)&amp;"")</f>
        <v/>
      </c>
      <c r="E1632" s="161" t="str">
        <f ca="1">IF(ISERROR($S1632),"",OFFSET('Smelter Reference List'!$D$4,$S1632-4,0)&amp;"")</f>
        <v/>
      </c>
      <c r="F1632" s="161" t="str">
        <f ca="1">IF(ISERROR($S1632),"",OFFSET('Smelter Reference List'!$E$4,$S1632-4,0))</f>
        <v/>
      </c>
      <c r="G1632" s="161" t="str">
        <f ca="1">IF(C1632=$U$4,"Enter smelter details", IF(ISERROR($S1632),"",OFFSET('Smelter Reference List'!$F$4,$S1632-4,0)))</f>
        <v/>
      </c>
      <c r="H1632" s="247" t="str">
        <f ca="1">IF(ISERROR($S1632),"",OFFSET('Smelter Reference List'!$G$4,$S1632-4,0))</f>
        <v/>
      </c>
      <c r="I1632" s="248" t="str">
        <f ca="1">IF(ISERROR($S1632),"",OFFSET('Smelter Reference List'!$H$4,$S1632-4,0))</f>
        <v/>
      </c>
      <c r="J1632" s="248" t="str">
        <f ca="1">IF(ISERROR($S1632),"",OFFSET('Smelter Reference List'!$I$4,$S1632-4,0))</f>
        <v/>
      </c>
      <c r="K1632" s="245"/>
      <c r="L1632" s="245"/>
      <c r="M1632" s="245"/>
      <c r="N1632" s="245"/>
      <c r="O1632" s="245"/>
      <c r="P1632" s="245"/>
      <c r="Q1632" s="246"/>
      <c r="R1632" s="233"/>
      <c r="S1632" s="234" t="e">
        <f>IF(C1632="",NA(),MATCH($B1632&amp;$C1632,'Smelter Reference List'!$J:$J,0))</f>
        <v>#N/A</v>
      </c>
      <c r="T1632" s="235"/>
      <c r="U1632" s="235">
        <f t="shared" ca="1" si="50"/>
        <v>0</v>
      </c>
      <c r="V1632" s="235"/>
      <c r="W1632" s="235"/>
      <c r="Y1632" s="228" t="str">
        <f t="shared" si="51"/>
        <v/>
      </c>
    </row>
    <row r="1633" spans="1:25" s="228" customFormat="1" ht="20.399999999999999">
      <c r="A1633" s="257"/>
      <c r="B1633" s="232" t="str">
        <f>IF(LEN(A1633)=0,"",INDEX('Smelter Reference List'!$A:$A,MATCH($A1633,'Smelter Reference List'!$E:$E,0)))</f>
        <v/>
      </c>
      <c r="C1633" s="297" t="str">
        <f>IF(LEN(A1633)=0,"",INDEX('Smelter Reference List'!$C:$C,MATCH($A1633,'Smelter Reference List'!$E:$E,0)))</f>
        <v/>
      </c>
      <c r="D1633" s="161" t="str">
        <f ca="1">IF(ISERROR($S1633),"",OFFSET('Smelter Reference List'!$C$4,$S1633-4,0)&amp;"")</f>
        <v/>
      </c>
      <c r="E1633" s="161" t="str">
        <f ca="1">IF(ISERROR($S1633),"",OFFSET('Smelter Reference List'!$D$4,$S1633-4,0)&amp;"")</f>
        <v/>
      </c>
      <c r="F1633" s="161" t="str">
        <f ca="1">IF(ISERROR($S1633),"",OFFSET('Smelter Reference List'!$E$4,$S1633-4,0))</f>
        <v/>
      </c>
      <c r="G1633" s="161" t="str">
        <f ca="1">IF(C1633=$U$4,"Enter smelter details", IF(ISERROR($S1633),"",OFFSET('Smelter Reference List'!$F$4,$S1633-4,0)))</f>
        <v/>
      </c>
      <c r="H1633" s="247" t="str">
        <f ca="1">IF(ISERROR($S1633),"",OFFSET('Smelter Reference List'!$G$4,$S1633-4,0))</f>
        <v/>
      </c>
      <c r="I1633" s="248" t="str">
        <f ca="1">IF(ISERROR($S1633),"",OFFSET('Smelter Reference List'!$H$4,$S1633-4,0))</f>
        <v/>
      </c>
      <c r="J1633" s="248" t="str">
        <f ca="1">IF(ISERROR($S1633),"",OFFSET('Smelter Reference List'!$I$4,$S1633-4,0))</f>
        <v/>
      </c>
      <c r="K1633" s="245"/>
      <c r="L1633" s="245"/>
      <c r="M1633" s="245"/>
      <c r="N1633" s="245"/>
      <c r="O1633" s="245"/>
      <c r="P1633" s="245"/>
      <c r="Q1633" s="246"/>
      <c r="R1633" s="233"/>
      <c r="S1633" s="234" t="e">
        <f>IF(C1633="",NA(),MATCH($B1633&amp;$C1633,'Smelter Reference List'!$J:$J,0))</f>
        <v>#N/A</v>
      </c>
      <c r="T1633" s="235"/>
      <c r="U1633" s="235">
        <f t="shared" ca="1" si="50"/>
        <v>0</v>
      </c>
      <c r="V1633" s="235"/>
      <c r="W1633" s="235"/>
      <c r="Y1633" s="228" t="str">
        <f t="shared" si="51"/>
        <v/>
      </c>
    </row>
    <row r="1634" spans="1:25" s="228" customFormat="1" ht="20.399999999999999">
      <c r="A1634" s="257"/>
      <c r="B1634" s="232" t="str">
        <f>IF(LEN(A1634)=0,"",INDEX('Smelter Reference List'!$A:$A,MATCH($A1634,'Smelter Reference List'!$E:$E,0)))</f>
        <v/>
      </c>
      <c r="C1634" s="297" t="str">
        <f>IF(LEN(A1634)=0,"",INDEX('Smelter Reference List'!$C:$C,MATCH($A1634,'Smelter Reference List'!$E:$E,0)))</f>
        <v/>
      </c>
      <c r="D1634" s="161" t="str">
        <f ca="1">IF(ISERROR($S1634),"",OFFSET('Smelter Reference List'!$C$4,$S1634-4,0)&amp;"")</f>
        <v/>
      </c>
      <c r="E1634" s="161" t="str">
        <f ca="1">IF(ISERROR($S1634),"",OFFSET('Smelter Reference List'!$D$4,$S1634-4,0)&amp;"")</f>
        <v/>
      </c>
      <c r="F1634" s="161" t="str">
        <f ca="1">IF(ISERROR($S1634),"",OFFSET('Smelter Reference List'!$E$4,$S1634-4,0))</f>
        <v/>
      </c>
      <c r="G1634" s="161" t="str">
        <f ca="1">IF(C1634=$U$4,"Enter smelter details", IF(ISERROR($S1634),"",OFFSET('Smelter Reference List'!$F$4,$S1634-4,0)))</f>
        <v/>
      </c>
      <c r="H1634" s="247" t="str">
        <f ca="1">IF(ISERROR($S1634),"",OFFSET('Smelter Reference List'!$G$4,$S1634-4,0))</f>
        <v/>
      </c>
      <c r="I1634" s="248" t="str">
        <f ca="1">IF(ISERROR($S1634),"",OFFSET('Smelter Reference List'!$H$4,$S1634-4,0))</f>
        <v/>
      </c>
      <c r="J1634" s="248" t="str">
        <f ca="1">IF(ISERROR($S1634),"",OFFSET('Smelter Reference List'!$I$4,$S1634-4,0))</f>
        <v/>
      </c>
      <c r="K1634" s="245"/>
      <c r="L1634" s="245"/>
      <c r="M1634" s="245"/>
      <c r="N1634" s="245"/>
      <c r="O1634" s="245"/>
      <c r="P1634" s="245"/>
      <c r="Q1634" s="246"/>
      <c r="R1634" s="233"/>
      <c r="S1634" s="234" t="e">
        <f>IF(C1634="",NA(),MATCH($B1634&amp;$C1634,'Smelter Reference List'!$J:$J,0))</f>
        <v>#N/A</v>
      </c>
      <c r="T1634" s="235"/>
      <c r="U1634" s="235">
        <f t="shared" ca="1" si="50"/>
        <v>0</v>
      </c>
      <c r="V1634" s="235"/>
      <c r="W1634" s="235"/>
      <c r="Y1634" s="228" t="str">
        <f t="shared" si="51"/>
        <v/>
      </c>
    </row>
    <row r="1635" spans="1:25" s="228" customFormat="1" ht="20.399999999999999">
      <c r="A1635" s="257"/>
      <c r="B1635" s="232" t="str">
        <f>IF(LEN(A1635)=0,"",INDEX('Smelter Reference List'!$A:$A,MATCH($A1635,'Smelter Reference List'!$E:$E,0)))</f>
        <v/>
      </c>
      <c r="C1635" s="297" t="str">
        <f>IF(LEN(A1635)=0,"",INDEX('Smelter Reference List'!$C:$C,MATCH($A1635,'Smelter Reference List'!$E:$E,0)))</f>
        <v/>
      </c>
      <c r="D1635" s="161" t="str">
        <f ca="1">IF(ISERROR($S1635),"",OFFSET('Smelter Reference List'!$C$4,$S1635-4,0)&amp;"")</f>
        <v/>
      </c>
      <c r="E1635" s="161" t="str">
        <f ca="1">IF(ISERROR($S1635),"",OFFSET('Smelter Reference List'!$D$4,$S1635-4,0)&amp;"")</f>
        <v/>
      </c>
      <c r="F1635" s="161" t="str">
        <f ca="1">IF(ISERROR($S1635),"",OFFSET('Smelter Reference List'!$E$4,$S1635-4,0))</f>
        <v/>
      </c>
      <c r="G1635" s="161" t="str">
        <f ca="1">IF(C1635=$U$4,"Enter smelter details", IF(ISERROR($S1635),"",OFFSET('Smelter Reference List'!$F$4,$S1635-4,0)))</f>
        <v/>
      </c>
      <c r="H1635" s="247" t="str">
        <f ca="1">IF(ISERROR($S1635),"",OFFSET('Smelter Reference List'!$G$4,$S1635-4,0))</f>
        <v/>
      </c>
      <c r="I1635" s="248" t="str">
        <f ca="1">IF(ISERROR($S1635),"",OFFSET('Smelter Reference List'!$H$4,$S1635-4,0))</f>
        <v/>
      </c>
      <c r="J1635" s="248" t="str">
        <f ca="1">IF(ISERROR($S1635),"",OFFSET('Smelter Reference List'!$I$4,$S1635-4,0))</f>
        <v/>
      </c>
      <c r="K1635" s="245"/>
      <c r="L1635" s="245"/>
      <c r="M1635" s="245"/>
      <c r="N1635" s="245"/>
      <c r="O1635" s="245"/>
      <c r="P1635" s="245"/>
      <c r="Q1635" s="246"/>
      <c r="R1635" s="233"/>
      <c r="S1635" s="234" t="e">
        <f>IF(C1635="",NA(),MATCH($B1635&amp;$C1635,'Smelter Reference List'!$J:$J,0))</f>
        <v>#N/A</v>
      </c>
      <c r="T1635" s="235"/>
      <c r="U1635" s="235">
        <f t="shared" ca="1" si="50"/>
        <v>0</v>
      </c>
      <c r="V1635" s="235"/>
      <c r="W1635" s="235"/>
      <c r="Y1635" s="228" t="str">
        <f t="shared" si="51"/>
        <v/>
      </c>
    </row>
    <row r="1636" spans="1:25" s="228" customFormat="1" ht="20.399999999999999">
      <c r="A1636" s="257"/>
      <c r="B1636" s="232" t="str">
        <f>IF(LEN(A1636)=0,"",INDEX('Smelter Reference List'!$A:$A,MATCH($A1636,'Smelter Reference List'!$E:$E,0)))</f>
        <v/>
      </c>
      <c r="C1636" s="297" t="str">
        <f>IF(LEN(A1636)=0,"",INDEX('Smelter Reference List'!$C:$C,MATCH($A1636,'Smelter Reference List'!$E:$E,0)))</f>
        <v/>
      </c>
      <c r="D1636" s="161" t="str">
        <f ca="1">IF(ISERROR($S1636),"",OFFSET('Smelter Reference List'!$C$4,$S1636-4,0)&amp;"")</f>
        <v/>
      </c>
      <c r="E1636" s="161" t="str">
        <f ca="1">IF(ISERROR($S1636),"",OFFSET('Smelter Reference List'!$D$4,$S1636-4,0)&amp;"")</f>
        <v/>
      </c>
      <c r="F1636" s="161" t="str">
        <f ca="1">IF(ISERROR($S1636),"",OFFSET('Smelter Reference List'!$E$4,$S1636-4,0))</f>
        <v/>
      </c>
      <c r="G1636" s="161" t="str">
        <f ca="1">IF(C1636=$U$4,"Enter smelter details", IF(ISERROR($S1636),"",OFFSET('Smelter Reference List'!$F$4,$S1636-4,0)))</f>
        <v/>
      </c>
      <c r="H1636" s="247" t="str">
        <f ca="1">IF(ISERROR($S1636),"",OFFSET('Smelter Reference List'!$G$4,$S1636-4,0))</f>
        <v/>
      </c>
      <c r="I1636" s="248" t="str">
        <f ca="1">IF(ISERROR($S1636),"",OFFSET('Smelter Reference List'!$H$4,$S1636-4,0))</f>
        <v/>
      </c>
      <c r="J1636" s="248" t="str">
        <f ca="1">IF(ISERROR($S1636),"",OFFSET('Smelter Reference List'!$I$4,$S1636-4,0))</f>
        <v/>
      </c>
      <c r="K1636" s="245"/>
      <c r="L1636" s="245"/>
      <c r="M1636" s="245"/>
      <c r="N1636" s="245"/>
      <c r="O1636" s="245"/>
      <c r="P1636" s="245"/>
      <c r="Q1636" s="246"/>
      <c r="R1636" s="233"/>
      <c r="S1636" s="234" t="e">
        <f>IF(C1636="",NA(),MATCH($B1636&amp;$C1636,'Smelter Reference List'!$J:$J,0))</f>
        <v>#N/A</v>
      </c>
      <c r="T1636" s="235"/>
      <c r="U1636" s="235">
        <f t="shared" ca="1" si="50"/>
        <v>0</v>
      </c>
      <c r="V1636" s="235"/>
      <c r="W1636" s="235"/>
      <c r="Y1636" s="228" t="str">
        <f t="shared" si="51"/>
        <v/>
      </c>
    </row>
    <row r="1637" spans="1:25" s="228" customFormat="1" ht="20.399999999999999">
      <c r="A1637" s="257"/>
      <c r="B1637" s="232" t="str">
        <f>IF(LEN(A1637)=0,"",INDEX('Smelter Reference List'!$A:$A,MATCH($A1637,'Smelter Reference List'!$E:$E,0)))</f>
        <v/>
      </c>
      <c r="C1637" s="297" t="str">
        <f>IF(LEN(A1637)=0,"",INDEX('Smelter Reference List'!$C:$C,MATCH($A1637,'Smelter Reference List'!$E:$E,0)))</f>
        <v/>
      </c>
      <c r="D1637" s="161" t="str">
        <f ca="1">IF(ISERROR($S1637),"",OFFSET('Smelter Reference List'!$C$4,$S1637-4,0)&amp;"")</f>
        <v/>
      </c>
      <c r="E1637" s="161" t="str">
        <f ca="1">IF(ISERROR($S1637),"",OFFSET('Smelter Reference List'!$D$4,$S1637-4,0)&amp;"")</f>
        <v/>
      </c>
      <c r="F1637" s="161" t="str">
        <f ca="1">IF(ISERROR($S1637),"",OFFSET('Smelter Reference List'!$E$4,$S1637-4,0))</f>
        <v/>
      </c>
      <c r="G1637" s="161" t="str">
        <f ca="1">IF(C1637=$U$4,"Enter smelter details", IF(ISERROR($S1637),"",OFFSET('Smelter Reference List'!$F$4,$S1637-4,0)))</f>
        <v/>
      </c>
      <c r="H1637" s="247" t="str">
        <f ca="1">IF(ISERROR($S1637),"",OFFSET('Smelter Reference List'!$G$4,$S1637-4,0))</f>
        <v/>
      </c>
      <c r="I1637" s="248" t="str">
        <f ca="1">IF(ISERROR($S1637),"",OFFSET('Smelter Reference List'!$H$4,$S1637-4,0))</f>
        <v/>
      </c>
      <c r="J1637" s="248" t="str">
        <f ca="1">IF(ISERROR($S1637),"",OFFSET('Smelter Reference List'!$I$4,$S1637-4,0))</f>
        <v/>
      </c>
      <c r="K1637" s="245"/>
      <c r="L1637" s="245"/>
      <c r="M1637" s="245"/>
      <c r="N1637" s="245"/>
      <c r="O1637" s="245"/>
      <c r="P1637" s="245"/>
      <c r="Q1637" s="246"/>
      <c r="R1637" s="233"/>
      <c r="S1637" s="234" t="e">
        <f>IF(C1637="",NA(),MATCH($B1637&amp;$C1637,'Smelter Reference List'!$J:$J,0))</f>
        <v>#N/A</v>
      </c>
      <c r="T1637" s="235"/>
      <c r="U1637" s="235">
        <f t="shared" ca="1" si="50"/>
        <v>0</v>
      </c>
      <c r="V1637" s="235"/>
      <c r="W1637" s="235"/>
      <c r="Y1637" s="228" t="str">
        <f t="shared" si="51"/>
        <v/>
      </c>
    </row>
    <row r="1638" spans="1:25" s="228" customFormat="1" ht="20.399999999999999">
      <c r="A1638" s="257"/>
      <c r="B1638" s="232" t="str">
        <f>IF(LEN(A1638)=0,"",INDEX('Smelter Reference List'!$A:$A,MATCH($A1638,'Smelter Reference List'!$E:$E,0)))</f>
        <v/>
      </c>
      <c r="C1638" s="297" t="str">
        <f>IF(LEN(A1638)=0,"",INDEX('Smelter Reference List'!$C:$C,MATCH($A1638,'Smelter Reference List'!$E:$E,0)))</f>
        <v/>
      </c>
      <c r="D1638" s="161" t="str">
        <f ca="1">IF(ISERROR($S1638),"",OFFSET('Smelter Reference List'!$C$4,$S1638-4,0)&amp;"")</f>
        <v/>
      </c>
      <c r="E1638" s="161" t="str">
        <f ca="1">IF(ISERROR($S1638),"",OFFSET('Smelter Reference List'!$D$4,$S1638-4,0)&amp;"")</f>
        <v/>
      </c>
      <c r="F1638" s="161" t="str">
        <f ca="1">IF(ISERROR($S1638),"",OFFSET('Smelter Reference List'!$E$4,$S1638-4,0))</f>
        <v/>
      </c>
      <c r="G1638" s="161" t="str">
        <f ca="1">IF(C1638=$U$4,"Enter smelter details", IF(ISERROR($S1638),"",OFFSET('Smelter Reference List'!$F$4,$S1638-4,0)))</f>
        <v/>
      </c>
      <c r="H1638" s="247" t="str">
        <f ca="1">IF(ISERROR($S1638),"",OFFSET('Smelter Reference List'!$G$4,$S1638-4,0))</f>
        <v/>
      </c>
      <c r="I1638" s="248" t="str">
        <f ca="1">IF(ISERROR($S1638),"",OFFSET('Smelter Reference List'!$H$4,$S1638-4,0))</f>
        <v/>
      </c>
      <c r="J1638" s="248" t="str">
        <f ca="1">IF(ISERROR($S1638),"",OFFSET('Smelter Reference List'!$I$4,$S1638-4,0))</f>
        <v/>
      </c>
      <c r="K1638" s="245"/>
      <c r="L1638" s="245"/>
      <c r="M1638" s="245"/>
      <c r="N1638" s="245"/>
      <c r="O1638" s="245"/>
      <c r="P1638" s="245"/>
      <c r="Q1638" s="246"/>
      <c r="R1638" s="233"/>
      <c r="S1638" s="234" t="e">
        <f>IF(C1638="",NA(),MATCH($B1638&amp;$C1638,'Smelter Reference List'!$J:$J,0))</f>
        <v>#N/A</v>
      </c>
      <c r="T1638" s="235"/>
      <c r="U1638" s="235">
        <f t="shared" ca="1" si="50"/>
        <v>0</v>
      </c>
      <c r="V1638" s="235"/>
      <c r="W1638" s="235"/>
      <c r="Y1638" s="228" t="str">
        <f t="shared" si="51"/>
        <v/>
      </c>
    </row>
    <row r="1639" spans="1:25" s="228" customFormat="1" ht="20.399999999999999">
      <c r="A1639" s="257"/>
      <c r="B1639" s="232" t="str">
        <f>IF(LEN(A1639)=0,"",INDEX('Smelter Reference List'!$A:$A,MATCH($A1639,'Smelter Reference List'!$E:$E,0)))</f>
        <v/>
      </c>
      <c r="C1639" s="297" t="str">
        <f>IF(LEN(A1639)=0,"",INDEX('Smelter Reference List'!$C:$C,MATCH($A1639,'Smelter Reference List'!$E:$E,0)))</f>
        <v/>
      </c>
      <c r="D1639" s="161" t="str">
        <f ca="1">IF(ISERROR($S1639),"",OFFSET('Smelter Reference List'!$C$4,$S1639-4,0)&amp;"")</f>
        <v/>
      </c>
      <c r="E1639" s="161" t="str">
        <f ca="1">IF(ISERROR($S1639),"",OFFSET('Smelter Reference List'!$D$4,$S1639-4,0)&amp;"")</f>
        <v/>
      </c>
      <c r="F1639" s="161" t="str">
        <f ca="1">IF(ISERROR($S1639),"",OFFSET('Smelter Reference List'!$E$4,$S1639-4,0))</f>
        <v/>
      </c>
      <c r="G1639" s="161" t="str">
        <f ca="1">IF(C1639=$U$4,"Enter smelter details", IF(ISERROR($S1639),"",OFFSET('Smelter Reference List'!$F$4,$S1639-4,0)))</f>
        <v/>
      </c>
      <c r="H1639" s="247" t="str">
        <f ca="1">IF(ISERROR($S1639),"",OFFSET('Smelter Reference List'!$G$4,$S1639-4,0))</f>
        <v/>
      </c>
      <c r="I1639" s="248" t="str">
        <f ca="1">IF(ISERROR($S1639),"",OFFSET('Smelter Reference List'!$H$4,$S1639-4,0))</f>
        <v/>
      </c>
      <c r="J1639" s="248" t="str">
        <f ca="1">IF(ISERROR($S1639),"",OFFSET('Smelter Reference List'!$I$4,$S1639-4,0))</f>
        <v/>
      </c>
      <c r="K1639" s="245"/>
      <c r="L1639" s="245"/>
      <c r="M1639" s="245"/>
      <c r="N1639" s="245"/>
      <c r="O1639" s="245"/>
      <c r="P1639" s="245"/>
      <c r="Q1639" s="246"/>
      <c r="R1639" s="233"/>
      <c r="S1639" s="234" t="e">
        <f>IF(C1639="",NA(),MATCH($B1639&amp;$C1639,'Smelter Reference List'!$J:$J,0))</f>
        <v>#N/A</v>
      </c>
      <c r="T1639" s="235"/>
      <c r="U1639" s="235">
        <f t="shared" ca="1" si="50"/>
        <v>0</v>
      </c>
      <c r="V1639" s="235"/>
      <c r="W1639" s="235"/>
      <c r="Y1639" s="228" t="str">
        <f t="shared" si="51"/>
        <v/>
      </c>
    </row>
    <row r="1640" spans="1:25" s="228" customFormat="1" ht="20.399999999999999">
      <c r="A1640" s="257"/>
      <c r="B1640" s="232" t="str">
        <f>IF(LEN(A1640)=0,"",INDEX('Smelter Reference List'!$A:$A,MATCH($A1640,'Smelter Reference List'!$E:$E,0)))</f>
        <v/>
      </c>
      <c r="C1640" s="297" t="str">
        <f>IF(LEN(A1640)=0,"",INDEX('Smelter Reference List'!$C:$C,MATCH($A1640,'Smelter Reference List'!$E:$E,0)))</f>
        <v/>
      </c>
      <c r="D1640" s="161" t="str">
        <f ca="1">IF(ISERROR($S1640),"",OFFSET('Smelter Reference List'!$C$4,$S1640-4,0)&amp;"")</f>
        <v/>
      </c>
      <c r="E1640" s="161" t="str">
        <f ca="1">IF(ISERROR($S1640),"",OFFSET('Smelter Reference List'!$D$4,$S1640-4,0)&amp;"")</f>
        <v/>
      </c>
      <c r="F1640" s="161" t="str">
        <f ca="1">IF(ISERROR($S1640),"",OFFSET('Smelter Reference List'!$E$4,$S1640-4,0))</f>
        <v/>
      </c>
      <c r="G1640" s="161" t="str">
        <f ca="1">IF(C1640=$U$4,"Enter smelter details", IF(ISERROR($S1640),"",OFFSET('Smelter Reference List'!$F$4,$S1640-4,0)))</f>
        <v/>
      </c>
      <c r="H1640" s="247" t="str">
        <f ca="1">IF(ISERROR($S1640),"",OFFSET('Smelter Reference List'!$G$4,$S1640-4,0))</f>
        <v/>
      </c>
      <c r="I1640" s="248" t="str">
        <f ca="1">IF(ISERROR($S1640),"",OFFSET('Smelter Reference List'!$H$4,$S1640-4,0))</f>
        <v/>
      </c>
      <c r="J1640" s="248" t="str">
        <f ca="1">IF(ISERROR($S1640),"",OFFSET('Smelter Reference List'!$I$4,$S1640-4,0))</f>
        <v/>
      </c>
      <c r="K1640" s="245"/>
      <c r="L1640" s="245"/>
      <c r="M1640" s="245"/>
      <c r="N1640" s="245"/>
      <c r="O1640" s="245"/>
      <c r="P1640" s="245"/>
      <c r="Q1640" s="246"/>
      <c r="R1640" s="233"/>
      <c r="S1640" s="234" t="e">
        <f>IF(C1640="",NA(),MATCH($B1640&amp;$C1640,'Smelter Reference List'!$J:$J,0))</f>
        <v>#N/A</v>
      </c>
      <c r="T1640" s="235"/>
      <c r="U1640" s="235">
        <f t="shared" ca="1" si="50"/>
        <v>0</v>
      </c>
      <c r="V1640" s="235"/>
      <c r="W1640" s="235"/>
      <c r="Y1640" s="228" t="str">
        <f t="shared" si="51"/>
        <v/>
      </c>
    </row>
    <row r="1641" spans="1:25" s="228" customFormat="1" ht="20.399999999999999">
      <c r="A1641" s="257"/>
      <c r="B1641" s="232" t="str">
        <f>IF(LEN(A1641)=0,"",INDEX('Smelter Reference List'!$A:$A,MATCH($A1641,'Smelter Reference List'!$E:$E,0)))</f>
        <v/>
      </c>
      <c r="C1641" s="297" t="str">
        <f>IF(LEN(A1641)=0,"",INDEX('Smelter Reference List'!$C:$C,MATCH($A1641,'Smelter Reference List'!$E:$E,0)))</f>
        <v/>
      </c>
      <c r="D1641" s="161" t="str">
        <f ca="1">IF(ISERROR($S1641),"",OFFSET('Smelter Reference List'!$C$4,$S1641-4,0)&amp;"")</f>
        <v/>
      </c>
      <c r="E1641" s="161" t="str">
        <f ca="1">IF(ISERROR($S1641),"",OFFSET('Smelter Reference List'!$D$4,$S1641-4,0)&amp;"")</f>
        <v/>
      </c>
      <c r="F1641" s="161" t="str">
        <f ca="1">IF(ISERROR($S1641),"",OFFSET('Smelter Reference List'!$E$4,$S1641-4,0))</f>
        <v/>
      </c>
      <c r="G1641" s="161" t="str">
        <f ca="1">IF(C1641=$U$4,"Enter smelter details", IF(ISERROR($S1641),"",OFFSET('Smelter Reference List'!$F$4,$S1641-4,0)))</f>
        <v/>
      </c>
      <c r="H1641" s="247" t="str">
        <f ca="1">IF(ISERROR($S1641),"",OFFSET('Smelter Reference List'!$G$4,$S1641-4,0))</f>
        <v/>
      </c>
      <c r="I1641" s="248" t="str">
        <f ca="1">IF(ISERROR($S1641),"",OFFSET('Smelter Reference List'!$H$4,$S1641-4,0))</f>
        <v/>
      </c>
      <c r="J1641" s="248" t="str">
        <f ca="1">IF(ISERROR($S1641),"",OFFSET('Smelter Reference List'!$I$4,$S1641-4,0))</f>
        <v/>
      </c>
      <c r="K1641" s="245"/>
      <c r="L1641" s="245"/>
      <c r="M1641" s="245"/>
      <c r="N1641" s="245"/>
      <c r="O1641" s="245"/>
      <c r="P1641" s="245"/>
      <c r="Q1641" s="246"/>
      <c r="R1641" s="233"/>
      <c r="S1641" s="234" t="e">
        <f>IF(C1641="",NA(),MATCH($B1641&amp;$C1641,'Smelter Reference List'!$J:$J,0))</f>
        <v>#N/A</v>
      </c>
      <c r="T1641" s="235"/>
      <c r="U1641" s="235">
        <f t="shared" ca="1" si="50"/>
        <v>0</v>
      </c>
      <c r="V1641" s="235"/>
      <c r="W1641" s="235"/>
      <c r="Y1641" s="228" t="str">
        <f t="shared" si="51"/>
        <v/>
      </c>
    </row>
    <row r="1642" spans="1:25" s="228" customFormat="1" ht="20.399999999999999">
      <c r="A1642" s="257"/>
      <c r="B1642" s="232" t="str">
        <f>IF(LEN(A1642)=0,"",INDEX('Smelter Reference List'!$A:$A,MATCH($A1642,'Smelter Reference List'!$E:$E,0)))</f>
        <v/>
      </c>
      <c r="C1642" s="297" t="str">
        <f>IF(LEN(A1642)=0,"",INDEX('Smelter Reference List'!$C:$C,MATCH($A1642,'Smelter Reference List'!$E:$E,0)))</f>
        <v/>
      </c>
      <c r="D1642" s="161" t="str">
        <f ca="1">IF(ISERROR($S1642),"",OFFSET('Smelter Reference List'!$C$4,$S1642-4,0)&amp;"")</f>
        <v/>
      </c>
      <c r="E1642" s="161" t="str">
        <f ca="1">IF(ISERROR($S1642),"",OFFSET('Smelter Reference List'!$D$4,$S1642-4,0)&amp;"")</f>
        <v/>
      </c>
      <c r="F1642" s="161" t="str">
        <f ca="1">IF(ISERROR($S1642),"",OFFSET('Smelter Reference List'!$E$4,$S1642-4,0))</f>
        <v/>
      </c>
      <c r="G1642" s="161" t="str">
        <f ca="1">IF(C1642=$U$4,"Enter smelter details", IF(ISERROR($S1642),"",OFFSET('Smelter Reference List'!$F$4,$S1642-4,0)))</f>
        <v/>
      </c>
      <c r="H1642" s="247" t="str">
        <f ca="1">IF(ISERROR($S1642),"",OFFSET('Smelter Reference List'!$G$4,$S1642-4,0))</f>
        <v/>
      </c>
      <c r="I1642" s="248" t="str">
        <f ca="1">IF(ISERROR($S1642),"",OFFSET('Smelter Reference List'!$H$4,$S1642-4,0))</f>
        <v/>
      </c>
      <c r="J1642" s="248" t="str">
        <f ca="1">IF(ISERROR($S1642),"",OFFSET('Smelter Reference List'!$I$4,$S1642-4,0))</f>
        <v/>
      </c>
      <c r="K1642" s="245"/>
      <c r="L1642" s="245"/>
      <c r="M1642" s="245"/>
      <c r="N1642" s="245"/>
      <c r="O1642" s="245"/>
      <c r="P1642" s="245"/>
      <c r="Q1642" s="246"/>
      <c r="R1642" s="233"/>
      <c r="S1642" s="234" t="e">
        <f>IF(C1642="",NA(),MATCH($B1642&amp;$C1642,'Smelter Reference List'!$J:$J,0))</f>
        <v>#N/A</v>
      </c>
      <c r="T1642" s="235"/>
      <c r="U1642" s="235">
        <f t="shared" ca="1" si="50"/>
        <v>0</v>
      </c>
      <c r="V1642" s="235"/>
      <c r="W1642" s="235"/>
      <c r="Y1642" s="228" t="str">
        <f t="shared" si="51"/>
        <v/>
      </c>
    </row>
    <row r="1643" spans="1:25" s="228" customFormat="1" ht="20.399999999999999">
      <c r="A1643" s="257"/>
      <c r="B1643" s="232" t="str">
        <f>IF(LEN(A1643)=0,"",INDEX('Smelter Reference List'!$A:$A,MATCH($A1643,'Smelter Reference List'!$E:$E,0)))</f>
        <v/>
      </c>
      <c r="C1643" s="297" t="str">
        <f>IF(LEN(A1643)=0,"",INDEX('Smelter Reference List'!$C:$C,MATCH($A1643,'Smelter Reference List'!$E:$E,0)))</f>
        <v/>
      </c>
      <c r="D1643" s="161" t="str">
        <f ca="1">IF(ISERROR($S1643),"",OFFSET('Smelter Reference List'!$C$4,$S1643-4,0)&amp;"")</f>
        <v/>
      </c>
      <c r="E1643" s="161" t="str">
        <f ca="1">IF(ISERROR($S1643),"",OFFSET('Smelter Reference List'!$D$4,$S1643-4,0)&amp;"")</f>
        <v/>
      </c>
      <c r="F1643" s="161" t="str">
        <f ca="1">IF(ISERROR($S1643),"",OFFSET('Smelter Reference List'!$E$4,$S1643-4,0))</f>
        <v/>
      </c>
      <c r="G1643" s="161" t="str">
        <f ca="1">IF(C1643=$U$4,"Enter smelter details", IF(ISERROR($S1643),"",OFFSET('Smelter Reference List'!$F$4,$S1643-4,0)))</f>
        <v/>
      </c>
      <c r="H1643" s="247" t="str">
        <f ca="1">IF(ISERROR($S1643),"",OFFSET('Smelter Reference List'!$G$4,$S1643-4,0))</f>
        <v/>
      </c>
      <c r="I1643" s="248" t="str">
        <f ca="1">IF(ISERROR($S1643),"",OFFSET('Smelter Reference List'!$H$4,$S1643-4,0))</f>
        <v/>
      </c>
      <c r="J1643" s="248" t="str">
        <f ca="1">IF(ISERROR($S1643),"",OFFSET('Smelter Reference List'!$I$4,$S1643-4,0))</f>
        <v/>
      </c>
      <c r="K1643" s="245"/>
      <c r="L1643" s="245"/>
      <c r="M1643" s="245"/>
      <c r="N1643" s="245"/>
      <c r="O1643" s="245"/>
      <c r="P1643" s="245"/>
      <c r="Q1643" s="246"/>
      <c r="R1643" s="233"/>
      <c r="S1643" s="234" t="e">
        <f>IF(C1643="",NA(),MATCH($B1643&amp;$C1643,'Smelter Reference List'!$J:$J,0))</f>
        <v>#N/A</v>
      </c>
      <c r="T1643" s="235"/>
      <c r="U1643" s="235">
        <f t="shared" ca="1" si="50"/>
        <v>0</v>
      </c>
      <c r="V1643" s="235"/>
      <c r="W1643" s="235"/>
      <c r="Y1643" s="228" t="str">
        <f t="shared" si="51"/>
        <v/>
      </c>
    </row>
    <row r="1644" spans="1:25" s="228" customFormat="1" ht="20.399999999999999">
      <c r="A1644" s="257"/>
      <c r="B1644" s="232" t="str">
        <f>IF(LEN(A1644)=0,"",INDEX('Smelter Reference List'!$A:$A,MATCH($A1644,'Smelter Reference List'!$E:$E,0)))</f>
        <v/>
      </c>
      <c r="C1644" s="297" t="str">
        <f>IF(LEN(A1644)=0,"",INDEX('Smelter Reference List'!$C:$C,MATCH($A1644,'Smelter Reference List'!$E:$E,0)))</f>
        <v/>
      </c>
      <c r="D1644" s="161" t="str">
        <f ca="1">IF(ISERROR($S1644),"",OFFSET('Smelter Reference List'!$C$4,$S1644-4,0)&amp;"")</f>
        <v/>
      </c>
      <c r="E1644" s="161" t="str">
        <f ca="1">IF(ISERROR($S1644),"",OFFSET('Smelter Reference List'!$D$4,$S1644-4,0)&amp;"")</f>
        <v/>
      </c>
      <c r="F1644" s="161" t="str">
        <f ca="1">IF(ISERROR($S1644),"",OFFSET('Smelter Reference List'!$E$4,$S1644-4,0))</f>
        <v/>
      </c>
      <c r="G1644" s="161" t="str">
        <f ca="1">IF(C1644=$U$4,"Enter smelter details", IF(ISERROR($S1644),"",OFFSET('Smelter Reference List'!$F$4,$S1644-4,0)))</f>
        <v/>
      </c>
      <c r="H1644" s="247" t="str">
        <f ca="1">IF(ISERROR($S1644),"",OFFSET('Smelter Reference List'!$G$4,$S1644-4,0))</f>
        <v/>
      </c>
      <c r="I1644" s="248" t="str">
        <f ca="1">IF(ISERROR($S1644),"",OFFSET('Smelter Reference List'!$H$4,$S1644-4,0))</f>
        <v/>
      </c>
      <c r="J1644" s="248" t="str">
        <f ca="1">IF(ISERROR($S1644),"",OFFSET('Smelter Reference List'!$I$4,$S1644-4,0))</f>
        <v/>
      </c>
      <c r="K1644" s="245"/>
      <c r="L1644" s="245"/>
      <c r="M1644" s="245"/>
      <c r="N1644" s="245"/>
      <c r="O1644" s="245"/>
      <c r="P1644" s="245"/>
      <c r="Q1644" s="246"/>
      <c r="R1644" s="233"/>
      <c r="S1644" s="234" t="e">
        <f>IF(C1644="",NA(),MATCH($B1644&amp;$C1644,'Smelter Reference List'!$J:$J,0))</f>
        <v>#N/A</v>
      </c>
      <c r="T1644" s="235"/>
      <c r="U1644" s="235">
        <f t="shared" ca="1" si="50"/>
        <v>0</v>
      </c>
      <c r="V1644" s="235"/>
      <c r="W1644" s="235"/>
      <c r="Y1644" s="228" t="str">
        <f t="shared" si="51"/>
        <v/>
      </c>
    </row>
    <row r="1645" spans="1:25" s="228" customFormat="1" ht="20.399999999999999">
      <c r="A1645" s="257"/>
      <c r="B1645" s="232" t="str">
        <f>IF(LEN(A1645)=0,"",INDEX('Smelter Reference List'!$A:$A,MATCH($A1645,'Smelter Reference List'!$E:$E,0)))</f>
        <v/>
      </c>
      <c r="C1645" s="297" t="str">
        <f>IF(LEN(A1645)=0,"",INDEX('Smelter Reference List'!$C:$C,MATCH($A1645,'Smelter Reference List'!$E:$E,0)))</f>
        <v/>
      </c>
      <c r="D1645" s="161" t="str">
        <f ca="1">IF(ISERROR($S1645),"",OFFSET('Smelter Reference List'!$C$4,$S1645-4,0)&amp;"")</f>
        <v/>
      </c>
      <c r="E1645" s="161" t="str">
        <f ca="1">IF(ISERROR($S1645),"",OFFSET('Smelter Reference List'!$D$4,$S1645-4,0)&amp;"")</f>
        <v/>
      </c>
      <c r="F1645" s="161" t="str">
        <f ca="1">IF(ISERROR($S1645),"",OFFSET('Smelter Reference List'!$E$4,$S1645-4,0))</f>
        <v/>
      </c>
      <c r="G1645" s="161" t="str">
        <f ca="1">IF(C1645=$U$4,"Enter smelter details", IF(ISERROR($S1645),"",OFFSET('Smelter Reference List'!$F$4,$S1645-4,0)))</f>
        <v/>
      </c>
      <c r="H1645" s="247" t="str">
        <f ca="1">IF(ISERROR($S1645),"",OFFSET('Smelter Reference List'!$G$4,$S1645-4,0))</f>
        <v/>
      </c>
      <c r="I1645" s="248" t="str">
        <f ca="1">IF(ISERROR($S1645),"",OFFSET('Smelter Reference List'!$H$4,$S1645-4,0))</f>
        <v/>
      </c>
      <c r="J1645" s="248" t="str">
        <f ca="1">IF(ISERROR($S1645),"",OFFSET('Smelter Reference List'!$I$4,$S1645-4,0))</f>
        <v/>
      </c>
      <c r="K1645" s="245"/>
      <c r="L1645" s="245"/>
      <c r="M1645" s="245"/>
      <c r="N1645" s="245"/>
      <c r="O1645" s="245"/>
      <c r="P1645" s="245"/>
      <c r="Q1645" s="246"/>
      <c r="R1645" s="233"/>
      <c r="S1645" s="234" t="e">
        <f>IF(C1645="",NA(),MATCH($B1645&amp;$C1645,'Smelter Reference List'!$J:$J,0))</f>
        <v>#N/A</v>
      </c>
      <c r="T1645" s="235"/>
      <c r="U1645" s="235">
        <f t="shared" ca="1" si="50"/>
        <v>0</v>
      </c>
      <c r="V1645" s="235"/>
      <c r="W1645" s="235"/>
      <c r="Y1645" s="228" t="str">
        <f t="shared" si="51"/>
        <v/>
      </c>
    </row>
    <row r="1646" spans="1:25" s="228" customFormat="1" ht="20.399999999999999">
      <c r="A1646" s="257"/>
      <c r="B1646" s="232" t="str">
        <f>IF(LEN(A1646)=0,"",INDEX('Smelter Reference List'!$A:$A,MATCH($A1646,'Smelter Reference List'!$E:$E,0)))</f>
        <v/>
      </c>
      <c r="C1646" s="297" t="str">
        <f>IF(LEN(A1646)=0,"",INDEX('Smelter Reference List'!$C:$C,MATCH($A1646,'Smelter Reference List'!$E:$E,0)))</f>
        <v/>
      </c>
      <c r="D1646" s="161" t="str">
        <f ca="1">IF(ISERROR($S1646),"",OFFSET('Smelter Reference List'!$C$4,$S1646-4,0)&amp;"")</f>
        <v/>
      </c>
      <c r="E1646" s="161" t="str">
        <f ca="1">IF(ISERROR($S1646),"",OFFSET('Smelter Reference List'!$D$4,$S1646-4,0)&amp;"")</f>
        <v/>
      </c>
      <c r="F1646" s="161" t="str">
        <f ca="1">IF(ISERROR($S1646),"",OFFSET('Smelter Reference List'!$E$4,$S1646-4,0))</f>
        <v/>
      </c>
      <c r="G1646" s="161" t="str">
        <f ca="1">IF(C1646=$U$4,"Enter smelter details", IF(ISERROR($S1646),"",OFFSET('Smelter Reference List'!$F$4,$S1646-4,0)))</f>
        <v/>
      </c>
      <c r="H1646" s="247" t="str">
        <f ca="1">IF(ISERROR($S1646),"",OFFSET('Smelter Reference List'!$G$4,$S1646-4,0))</f>
        <v/>
      </c>
      <c r="I1646" s="248" t="str">
        <f ca="1">IF(ISERROR($S1646),"",OFFSET('Smelter Reference List'!$H$4,$S1646-4,0))</f>
        <v/>
      </c>
      <c r="J1646" s="248" t="str">
        <f ca="1">IF(ISERROR($S1646),"",OFFSET('Smelter Reference List'!$I$4,$S1646-4,0))</f>
        <v/>
      </c>
      <c r="K1646" s="245"/>
      <c r="L1646" s="245"/>
      <c r="M1646" s="245"/>
      <c r="N1646" s="245"/>
      <c r="O1646" s="245"/>
      <c r="P1646" s="245"/>
      <c r="Q1646" s="246"/>
      <c r="R1646" s="233"/>
      <c r="S1646" s="234" t="e">
        <f>IF(C1646="",NA(),MATCH($B1646&amp;$C1646,'Smelter Reference List'!$J:$J,0))</f>
        <v>#N/A</v>
      </c>
      <c r="T1646" s="235"/>
      <c r="U1646" s="235">
        <f t="shared" ca="1" si="50"/>
        <v>0</v>
      </c>
      <c r="V1646" s="235"/>
      <c r="W1646" s="235"/>
      <c r="Y1646" s="228" t="str">
        <f t="shared" si="51"/>
        <v/>
      </c>
    </row>
    <row r="1647" spans="1:25" s="228" customFormat="1" ht="20.399999999999999">
      <c r="A1647" s="257"/>
      <c r="B1647" s="232" t="str">
        <f>IF(LEN(A1647)=0,"",INDEX('Smelter Reference List'!$A:$A,MATCH($A1647,'Smelter Reference List'!$E:$E,0)))</f>
        <v/>
      </c>
      <c r="C1647" s="297" t="str">
        <f>IF(LEN(A1647)=0,"",INDEX('Smelter Reference List'!$C:$C,MATCH($A1647,'Smelter Reference List'!$E:$E,0)))</f>
        <v/>
      </c>
      <c r="D1647" s="161" t="str">
        <f ca="1">IF(ISERROR($S1647),"",OFFSET('Smelter Reference List'!$C$4,$S1647-4,0)&amp;"")</f>
        <v/>
      </c>
      <c r="E1647" s="161" t="str">
        <f ca="1">IF(ISERROR($S1647),"",OFFSET('Smelter Reference List'!$D$4,$S1647-4,0)&amp;"")</f>
        <v/>
      </c>
      <c r="F1647" s="161" t="str">
        <f ca="1">IF(ISERROR($S1647),"",OFFSET('Smelter Reference List'!$E$4,$S1647-4,0))</f>
        <v/>
      </c>
      <c r="G1647" s="161" t="str">
        <f ca="1">IF(C1647=$U$4,"Enter smelter details", IF(ISERROR($S1647),"",OFFSET('Smelter Reference List'!$F$4,$S1647-4,0)))</f>
        <v/>
      </c>
      <c r="H1647" s="247" t="str">
        <f ca="1">IF(ISERROR($S1647),"",OFFSET('Smelter Reference List'!$G$4,$S1647-4,0))</f>
        <v/>
      </c>
      <c r="I1647" s="248" t="str">
        <f ca="1">IF(ISERROR($S1647),"",OFFSET('Smelter Reference List'!$H$4,$S1647-4,0))</f>
        <v/>
      </c>
      <c r="J1647" s="248" t="str">
        <f ca="1">IF(ISERROR($S1647),"",OFFSET('Smelter Reference List'!$I$4,$S1647-4,0))</f>
        <v/>
      </c>
      <c r="K1647" s="245"/>
      <c r="L1647" s="245"/>
      <c r="M1647" s="245"/>
      <c r="N1647" s="245"/>
      <c r="O1647" s="245"/>
      <c r="P1647" s="245"/>
      <c r="Q1647" s="246"/>
      <c r="R1647" s="233"/>
      <c r="S1647" s="234" t="e">
        <f>IF(C1647="",NA(),MATCH($B1647&amp;$C1647,'Smelter Reference List'!$J:$J,0))</f>
        <v>#N/A</v>
      </c>
      <c r="T1647" s="235"/>
      <c r="U1647" s="235">
        <f t="shared" ca="1" si="50"/>
        <v>0</v>
      </c>
      <c r="V1647" s="235"/>
      <c r="W1647" s="235"/>
      <c r="Y1647" s="228" t="str">
        <f t="shared" si="51"/>
        <v/>
      </c>
    </row>
    <row r="1648" spans="1:25" s="228" customFormat="1" ht="20.399999999999999">
      <c r="A1648" s="257"/>
      <c r="B1648" s="232" t="str">
        <f>IF(LEN(A1648)=0,"",INDEX('Smelter Reference List'!$A:$A,MATCH($A1648,'Smelter Reference List'!$E:$E,0)))</f>
        <v/>
      </c>
      <c r="C1648" s="297" t="str">
        <f>IF(LEN(A1648)=0,"",INDEX('Smelter Reference List'!$C:$C,MATCH($A1648,'Smelter Reference List'!$E:$E,0)))</f>
        <v/>
      </c>
      <c r="D1648" s="161" t="str">
        <f ca="1">IF(ISERROR($S1648),"",OFFSET('Smelter Reference List'!$C$4,$S1648-4,0)&amp;"")</f>
        <v/>
      </c>
      <c r="E1648" s="161" t="str">
        <f ca="1">IF(ISERROR($S1648),"",OFFSET('Smelter Reference List'!$D$4,$S1648-4,0)&amp;"")</f>
        <v/>
      </c>
      <c r="F1648" s="161" t="str">
        <f ca="1">IF(ISERROR($S1648),"",OFFSET('Smelter Reference List'!$E$4,$S1648-4,0))</f>
        <v/>
      </c>
      <c r="G1648" s="161" t="str">
        <f ca="1">IF(C1648=$U$4,"Enter smelter details", IF(ISERROR($S1648),"",OFFSET('Smelter Reference List'!$F$4,$S1648-4,0)))</f>
        <v/>
      </c>
      <c r="H1648" s="247" t="str">
        <f ca="1">IF(ISERROR($S1648),"",OFFSET('Smelter Reference List'!$G$4,$S1648-4,0))</f>
        <v/>
      </c>
      <c r="I1648" s="248" t="str">
        <f ca="1">IF(ISERROR($S1648),"",OFFSET('Smelter Reference List'!$H$4,$S1648-4,0))</f>
        <v/>
      </c>
      <c r="J1648" s="248" t="str">
        <f ca="1">IF(ISERROR($S1648),"",OFFSET('Smelter Reference List'!$I$4,$S1648-4,0))</f>
        <v/>
      </c>
      <c r="K1648" s="245"/>
      <c r="L1648" s="245"/>
      <c r="M1648" s="245"/>
      <c r="N1648" s="245"/>
      <c r="O1648" s="245"/>
      <c r="P1648" s="245"/>
      <c r="Q1648" s="246"/>
      <c r="R1648" s="233"/>
      <c r="S1648" s="234" t="e">
        <f>IF(C1648="",NA(),MATCH($B1648&amp;$C1648,'Smelter Reference List'!$J:$J,0))</f>
        <v>#N/A</v>
      </c>
      <c r="T1648" s="235"/>
      <c r="U1648" s="235">
        <f t="shared" ca="1" si="50"/>
        <v>0</v>
      </c>
      <c r="V1648" s="235"/>
      <c r="W1648" s="235"/>
      <c r="Y1648" s="228" t="str">
        <f t="shared" si="51"/>
        <v/>
      </c>
    </row>
    <row r="1649" spans="1:25" s="228" customFormat="1" ht="20.399999999999999">
      <c r="A1649" s="257"/>
      <c r="B1649" s="232" t="str">
        <f>IF(LEN(A1649)=0,"",INDEX('Smelter Reference List'!$A:$A,MATCH($A1649,'Smelter Reference List'!$E:$E,0)))</f>
        <v/>
      </c>
      <c r="C1649" s="297" t="str">
        <f>IF(LEN(A1649)=0,"",INDEX('Smelter Reference List'!$C:$C,MATCH($A1649,'Smelter Reference List'!$E:$E,0)))</f>
        <v/>
      </c>
      <c r="D1649" s="161" t="str">
        <f ca="1">IF(ISERROR($S1649),"",OFFSET('Smelter Reference List'!$C$4,$S1649-4,0)&amp;"")</f>
        <v/>
      </c>
      <c r="E1649" s="161" t="str">
        <f ca="1">IF(ISERROR($S1649),"",OFFSET('Smelter Reference List'!$D$4,$S1649-4,0)&amp;"")</f>
        <v/>
      </c>
      <c r="F1649" s="161" t="str">
        <f ca="1">IF(ISERROR($S1649),"",OFFSET('Smelter Reference List'!$E$4,$S1649-4,0))</f>
        <v/>
      </c>
      <c r="G1649" s="161" t="str">
        <f ca="1">IF(C1649=$U$4,"Enter smelter details", IF(ISERROR($S1649),"",OFFSET('Smelter Reference List'!$F$4,$S1649-4,0)))</f>
        <v/>
      </c>
      <c r="H1649" s="247" t="str">
        <f ca="1">IF(ISERROR($S1649),"",OFFSET('Smelter Reference List'!$G$4,$S1649-4,0))</f>
        <v/>
      </c>
      <c r="I1649" s="248" t="str">
        <f ca="1">IF(ISERROR($S1649),"",OFFSET('Smelter Reference List'!$H$4,$S1649-4,0))</f>
        <v/>
      </c>
      <c r="J1649" s="248" t="str">
        <f ca="1">IF(ISERROR($S1649),"",OFFSET('Smelter Reference List'!$I$4,$S1649-4,0))</f>
        <v/>
      </c>
      <c r="K1649" s="245"/>
      <c r="L1649" s="245"/>
      <c r="M1649" s="245"/>
      <c r="N1649" s="245"/>
      <c r="O1649" s="245"/>
      <c r="P1649" s="245"/>
      <c r="Q1649" s="246"/>
      <c r="R1649" s="233"/>
      <c r="S1649" s="234" t="e">
        <f>IF(C1649="",NA(),MATCH($B1649&amp;$C1649,'Smelter Reference List'!$J:$J,0))</f>
        <v>#N/A</v>
      </c>
      <c r="T1649" s="235"/>
      <c r="U1649" s="235">
        <f t="shared" ca="1" si="50"/>
        <v>0</v>
      </c>
      <c r="V1649" s="235"/>
      <c r="W1649" s="235"/>
      <c r="Y1649" s="228" t="str">
        <f t="shared" si="51"/>
        <v/>
      </c>
    </row>
    <row r="1650" spans="1:25" s="228" customFormat="1" ht="20.399999999999999">
      <c r="A1650" s="257"/>
      <c r="B1650" s="232" t="str">
        <f>IF(LEN(A1650)=0,"",INDEX('Smelter Reference List'!$A:$A,MATCH($A1650,'Smelter Reference List'!$E:$E,0)))</f>
        <v/>
      </c>
      <c r="C1650" s="297" t="str">
        <f>IF(LEN(A1650)=0,"",INDEX('Smelter Reference List'!$C:$C,MATCH($A1650,'Smelter Reference List'!$E:$E,0)))</f>
        <v/>
      </c>
      <c r="D1650" s="161" t="str">
        <f ca="1">IF(ISERROR($S1650),"",OFFSET('Smelter Reference List'!$C$4,$S1650-4,0)&amp;"")</f>
        <v/>
      </c>
      <c r="E1650" s="161" t="str">
        <f ca="1">IF(ISERROR($S1650),"",OFFSET('Smelter Reference List'!$D$4,$S1650-4,0)&amp;"")</f>
        <v/>
      </c>
      <c r="F1650" s="161" t="str">
        <f ca="1">IF(ISERROR($S1650),"",OFFSET('Smelter Reference List'!$E$4,$S1650-4,0))</f>
        <v/>
      </c>
      <c r="G1650" s="161" t="str">
        <f ca="1">IF(C1650=$U$4,"Enter smelter details", IF(ISERROR($S1650),"",OFFSET('Smelter Reference List'!$F$4,$S1650-4,0)))</f>
        <v/>
      </c>
      <c r="H1650" s="247" t="str">
        <f ca="1">IF(ISERROR($S1650),"",OFFSET('Smelter Reference List'!$G$4,$S1650-4,0))</f>
        <v/>
      </c>
      <c r="I1650" s="248" t="str">
        <f ca="1">IF(ISERROR($S1650),"",OFFSET('Smelter Reference List'!$H$4,$S1650-4,0))</f>
        <v/>
      </c>
      <c r="J1650" s="248" t="str">
        <f ca="1">IF(ISERROR($S1650),"",OFFSET('Smelter Reference List'!$I$4,$S1650-4,0))</f>
        <v/>
      </c>
      <c r="K1650" s="245"/>
      <c r="L1650" s="245"/>
      <c r="M1650" s="245"/>
      <c r="N1650" s="245"/>
      <c r="O1650" s="245"/>
      <c r="P1650" s="245"/>
      <c r="Q1650" s="246"/>
      <c r="R1650" s="233"/>
      <c r="S1650" s="234" t="e">
        <f>IF(C1650="",NA(),MATCH($B1650&amp;$C1650,'Smelter Reference List'!$J:$J,0))</f>
        <v>#N/A</v>
      </c>
      <c r="T1650" s="235"/>
      <c r="U1650" s="235">
        <f t="shared" ca="1" si="50"/>
        <v>0</v>
      </c>
      <c r="V1650" s="235"/>
      <c r="W1650" s="235"/>
      <c r="Y1650" s="228" t="str">
        <f t="shared" si="51"/>
        <v/>
      </c>
    </row>
    <row r="1651" spans="1:25" s="228" customFormat="1" ht="20.399999999999999">
      <c r="A1651" s="257"/>
      <c r="B1651" s="232" t="str">
        <f>IF(LEN(A1651)=0,"",INDEX('Smelter Reference List'!$A:$A,MATCH($A1651,'Smelter Reference List'!$E:$E,0)))</f>
        <v/>
      </c>
      <c r="C1651" s="297" t="str">
        <f>IF(LEN(A1651)=0,"",INDEX('Smelter Reference List'!$C:$C,MATCH($A1651,'Smelter Reference List'!$E:$E,0)))</f>
        <v/>
      </c>
      <c r="D1651" s="161" t="str">
        <f ca="1">IF(ISERROR($S1651),"",OFFSET('Smelter Reference List'!$C$4,$S1651-4,0)&amp;"")</f>
        <v/>
      </c>
      <c r="E1651" s="161" t="str">
        <f ca="1">IF(ISERROR($S1651),"",OFFSET('Smelter Reference List'!$D$4,$S1651-4,0)&amp;"")</f>
        <v/>
      </c>
      <c r="F1651" s="161" t="str">
        <f ca="1">IF(ISERROR($S1651),"",OFFSET('Smelter Reference List'!$E$4,$S1651-4,0))</f>
        <v/>
      </c>
      <c r="G1651" s="161" t="str">
        <f ca="1">IF(C1651=$U$4,"Enter smelter details", IF(ISERROR($S1651),"",OFFSET('Smelter Reference List'!$F$4,$S1651-4,0)))</f>
        <v/>
      </c>
      <c r="H1651" s="247" t="str">
        <f ca="1">IF(ISERROR($S1651),"",OFFSET('Smelter Reference List'!$G$4,$S1651-4,0))</f>
        <v/>
      </c>
      <c r="I1651" s="248" t="str">
        <f ca="1">IF(ISERROR($S1651),"",OFFSET('Smelter Reference List'!$H$4,$S1651-4,0))</f>
        <v/>
      </c>
      <c r="J1651" s="248" t="str">
        <f ca="1">IF(ISERROR($S1651),"",OFFSET('Smelter Reference List'!$I$4,$S1651-4,0))</f>
        <v/>
      </c>
      <c r="K1651" s="245"/>
      <c r="L1651" s="245"/>
      <c r="M1651" s="245"/>
      <c r="N1651" s="245"/>
      <c r="O1651" s="245"/>
      <c r="P1651" s="245"/>
      <c r="Q1651" s="246"/>
      <c r="R1651" s="233"/>
      <c r="S1651" s="234" t="e">
        <f>IF(C1651="",NA(),MATCH($B1651&amp;$C1651,'Smelter Reference List'!$J:$J,0))</f>
        <v>#N/A</v>
      </c>
      <c r="T1651" s="235"/>
      <c r="U1651" s="235">
        <f t="shared" ca="1" si="50"/>
        <v>0</v>
      </c>
      <c r="V1651" s="235"/>
      <c r="W1651" s="235"/>
      <c r="Y1651" s="228" t="str">
        <f t="shared" si="51"/>
        <v/>
      </c>
    </row>
    <row r="1652" spans="1:25" s="228" customFormat="1" ht="20.399999999999999">
      <c r="A1652" s="257"/>
      <c r="B1652" s="232" t="str">
        <f>IF(LEN(A1652)=0,"",INDEX('Smelter Reference List'!$A:$A,MATCH($A1652,'Smelter Reference List'!$E:$E,0)))</f>
        <v/>
      </c>
      <c r="C1652" s="297" t="str">
        <f>IF(LEN(A1652)=0,"",INDEX('Smelter Reference List'!$C:$C,MATCH($A1652,'Smelter Reference List'!$E:$E,0)))</f>
        <v/>
      </c>
      <c r="D1652" s="161" t="str">
        <f ca="1">IF(ISERROR($S1652),"",OFFSET('Smelter Reference List'!$C$4,$S1652-4,0)&amp;"")</f>
        <v/>
      </c>
      <c r="E1652" s="161" t="str">
        <f ca="1">IF(ISERROR($S1652),"",OFFSET('Smelter Reference List'!$D$4,$S1652-4,0)&amp;"")</f>
        <v/>
      </c>
      <c r="F1652" s="161" t="str">
        <f ca="1">IF(ISERROR($S1652),"",OFFSET('Smelter Reference List'!$E$4,$S1652-4,0))</f>
        <v/>
      </c>
      <c r="G1652" s="161" t="str">
        <f ca="1">IF(C1652=$U$4,"Enter smelter details", IF(ISERROR($S1652),"",OFFSET('Smelter Reference List'!$F$4,$S1652-4,0)))</f>
        <v/>
      </c>
      <c r="H1652" s="247" t="str">
        <f ca="1">IF(ISERROR($S1652),"",OFFSET('Smelter Reference List'!$G$4,$S1652-4,0))</f>
        <v/>
      </c>
      <c r="I1652" s="248" t="str">
        <f ca="1">IF(ISERROR($S1652),"",OFFSET('Smelter Reference List'!$H$4,$S1652-4,0))</f>
        <v/>
      </c>
      <c r="J1652" s="248" t="str">
        <f ca="1">IF(ISERROR($S1652),"",OFFSET('Smelter Reference List'!$I$4,$S1652-4,0))</f>
        <v/>
      </c>
      <c r="K1652" s="245"/>
      <c r="L1652" s="245"/>
      <c r="M1652" s="245"/>
      <c r="N1652" s="245"/>
      <c r="O1652" s="245"/>
      <c r="P1652" s="245"/>
      <c r="Q1652" s="246"/>
      <c r="R1652" s="233"/>
      <c r="S1652" s="234" t="e">
        <f>IF(C1652="",NA(),MATCH($B1652&amp;$C1652,'Smelter Reference List'!$J:$J,0))</f>
        <v>#N/A</v>
      </c>
      <c r="T1652" s="235"/>
      <c r="U1652" s="235">
        <f t="shared" ca="1" si="50"/>
        <v>0</v>
      </c>
      <c r="V1652" s="235"/>
      <c r="W1652" s="235"/>
      <c r="Y1652" s="228" t="str">
        <f t="shared" si="51"/>
        <v/>
      </c>
    </row>
    <row r="1653" spans="1:25" s="228" customFormat="1" ht="20.399999999999999">
      <c r="A1653" s="257"/>
      <c r="B1653" s="232" t="str">
        <f>IF(LEN(A1653)=0,"",INDEX('Smelter Reference List'!$A:$A,MATCH($A1653,'Smelter Reference List'!$E:$E,0)))</f>
        <v/>
      </c>
      <c r="C1653" s="297" t="str">
        <f>IF(LEN(A1653)=0,"",INDEX('Smelter Reference List'!$C:$C,MATCH($A1653,'Smelter Reference List'!$E:$E,0)))</f>
        <v/>
      </c>
      <c r="D1653" s="161" t="str">
        <f ca="1">IF(ISERROR($S1653),"",OFFSET('Smelter Reference List'!$C$4,$S1653-4,0)&amp;"")</f>
        <v/>
      </c>
      <c r="E1653" s="161" t="str">
        <f ca="1">IF(ISERROR($S1653),"",OFFSET('Smelter Reference List'!$D$4,$S1653-4,0)&amp;"")</f>
        <v/>
      </c>
      <c r="F1653" s="161" t="str">
        <f ca="1">IF(ISERROR($S1653),"",OFFSET('Smelter Reference List'!$E$4,$S1653-4,0))</f>
        <v/>
      </c>
      <c r="G1653" s="161" t="str">
        <f ca="1">IF(C1653=$U$4,"Enter smelter details", IF(ISERROR($S1653),"",OFFSET('Smelter Reference List'!$F$4,$S1653-4,0)))</f>
        <v/>
      </c>
      <c r="H1653" s="247" t="str">
        <f ca="1">IF(ISERROR($S1653),"",OFFSET('Smelter Reference List'!$G$4,$S1653-4,0))</f>
        <v/>
      </c>
      <c r="I1653" s="248" t="str">
        <f ca="1">IF(ISERROR($S1653),"",OFFSET('Smelter Reference List'!$H$4,$S1653-4,0))</f>
        <v/>
      </c>
      <c r="J1653" s="248" t="str">
        <f ca="1">IF(ISERROR($S1653),"",OFFSET('Smelter Reference List'!$I$4,$S1653-4,0))</f>
        <v/>
      </c>
      <c r="K1653" s="245"/>
      <c r="L1653" s="245"/>
      <c r="M1653" s="245"/>
      <c r="N1653" s="245"/>
      <c r="O1653" s="245"/>
      <c r="P1653" s="245"/>
      <c r="Q1653" s="246"/>
      <c r="R1653" s="233"/>
      <c r="S1653" s="234" t="e">
        <f>IF(C1653="",NA(),MATCH($B1653&amp;$C1653,'Smelter Reference List'!$J:$J,0))</f>
        <v>#N/A</v>
      </c>
      <c r="T1653" s="235"/>
      <c r="U1653" s="235">
        <f t="shared" ca="1" si="50"/>
        <v>0</v>
      </c>
      <c r="V1653" s="235"/>
      <c r="W1653" s="235"/>
      <c r="Y1653" s="228" t="str">
        <f t="shared" si="51"/>
        <v/>
      </c>
    </row>
    <row r="1654" spans="1:25" s="228" customFormat="1" ht="20.399999999999999">
      <c r="A1654" s="257"/>
      <c r="B1654" s="232" t="str">
        <f>IF(LEN(A1654)=0,"",INDEX('Smelter Reference List'!$A:$A,MATCH($A1654,'Smelter Reference List'!$E:$E,0)))</f>
        <v/>
      </c>
      <c r="C1654" s="297" t="str">
        <f>IF(LEN(A1654)=0,"",INDEX('Smelter Reference List'!$C:$C,MATCH($A1654,'Smelter Reference List'!$E:$E,0)))</f>
        <v/>
      </c>
      <c r="D1654" s="161" t="str">
        <f ca="1">IF(ISERROR($S1654),"",OFFSET('Smelter Reference List'!$C$4,$S1654-4,0)&amp;"")</f>
        <v/>
      </c>
      <c r="E1654" s="161" t="str">
        <f ca="1">IF(ISERROR($S1654),"",OFFSET('Smelter Reference List'!$D$4,$S1654-4,0)&amp;"")</f>
        <v/>
      </c>
      <c r="F1654" s="161" t="str">
        <f ca="1">IF(ISERROR($S1654),"",OFFSET('Smelter Reference List'!$E$4,$S1654-4,0))</f>
        <v/>
      </c>
      <c r="G1654" s="161" t="str">
        <f ca="1">IF(C1654=$U$4,"Enter smelter details", IF(ISERROR($S1654),"",OFFSET('Smelter Reference List'!$F$4,$S1654-4,0)))</f>
        <v/>
      </c>
      <c r="H1654" s="247" t="str">
        <f ca="1">IF(ISERROR($S1654),"",OFFSET('Smelter Reference List'!$G$4,$S1654-4,0))</f>
        <v/>
      </c>
      <c r="I1654" s="248" t="str">
        <f ca="1">IF(ISERROR($S1654),"",OFFSET('Smelter Reference List'!$H$4,$S1654-4,0))</f>
        <v/>
      </c>
      <c r="J1654" s="248" t="str">
        <f ca="1">IF(ISERROR($S1654),"",OFFSET('Smelter Reference List'!$I$4,$S1654-4,0))</f>
        <v/>
      </c>
      <c r="K1654" s="245"/>
      <c r="L1654" s="245"/>
      <c r="M1654" s="245"/>
      <c r="N1654" s="245"/>
      <c r="O1654" s="245"/>
      <c r="P1654" s="245"/>
      <c r="Q1654" s="246"/>
      <c r="R1654" s="233"/>
      <c r="S1654" s="234" t="e">
        <f>IF(C1654="",NA(),MATCH($B1654&amp;$C1654,'Smelter Reference List'!$J:$J,0))</f>
        <v>#N/A</v>
      </c>
      <c r="T1654" s="235"/>
      <c r="U1654" s="235">
        <f t="shared" ca="1" si="50"/>
        <v>0</v>
      </c>
      <c r="V1654" s="235"/>
      <c r="W1654" s="235"/>
      <c r="Y1654" s="228" t="str">
        <f t="shared" si="51"/>
        <v/>
      </c>
    </row>
    <row r="1655" spans="1:25" s="228" customFormat="1" ht="20.399999999999999">
      <c r="A1655" s="257"/>
      <c r="B1655" s="232" t="str">
        <f>IF(LEN(A1655)=0,"",INDEX('Smelter Reference List'!$A:$A,MATCH($A1655,'Smelter Reference List'!$E:$E,0)))</f>
        <v/>
      </c>
      <c r="C1655" s="297" t="str">
        <f>IF(LEN(A1655)=0,"",INDEX('Smelter Reference List'!$C:$C,MATCH($A1655,'Smelter Reference List'!$E:$E,0)))</f>
        <v/>
      </c>
      <c r="D1655" s="161" t="str">
        <f ca="1">IF(ISERROR($S1655),"",OFFSET('Smelter Reference List'!$C$4,$S1655-4,0)&amp;"")</f>
        <v/>
      </c>
      <c r="E1655" s="161" t="str">
        <f ca="1">IF(ISERROR($S1655),"",OFFSET('Smelter Reference List'!$D$4,$S1655-4,0)&amp;"")</f>
        <v/>
      </c>
      <c r="F1655" s="161" t="str">
        <f ca="1">IF(ISERROR($S1655),"",OFFSET('Smelter Reference List'!$E$4,$S1655-4,0))</f>
        <v/>
      </c>
      <c r="G1655" s="161" t="str">
        <f ca="1">IF(C1655=$U$4,"Enter smelter details", IF(ISERROR($S1655),"",OFFSET('Smelter Reference List'!$F$4,$S1655-4,0)))</f>
        <v/>
      </c>
      <c r="H1655" s="247" t="str">
        <f ca="1">IF(ISERROR($S1655),"",OFFSET('Smelter Reference List'!$G$4,$S1655-4,0))</f>
        <v/>
      </c>
      <c r="I1655" s="248" t="str">
        <f ca="1">IF(ISERROR($S1655),"",OFFSET('Smelter Reference List'!$H$4,$S1655-4,0))</f>
        <v/>
      </c>
      <c r="J1655" s="248" t="str">
        <f ca="1">IF(ISERROR($S1655),"",OFFSET('Smelter Reference List'!$I$4,$S1655-4,0))</f>
        <v/>
      </c>
      <c r="K1655" s="245"/>
      <c r="L1655" s="245"/>
      <c r="M1655" s="245"/>
      <c r="N1655" s="245"/>
      <c r="O1655" s="245"/>
      <c r="P1655" s="245"/>
      <c r="Q1655" s="246"/>
      <c r="R1655" s="233"/>
      <c r="S1655" s="234" t="e">
        <f>IF(C1655="",NA(),MATCH($B1655&amp;$C1655,'Smelter Reference List'!$J:$J,0))</f>
        <v>#N/A</v>
      </c>
      <c r="T1655" s="235"/>
      <c r="U1655" s="235">
        <f t="shared" ca="1" si="50"/>
        <v>0</v>
      </c>
      <c r="V1655" s="235"/>
      <c r="W1655" s="235"/>
      <c r="Y1655" s="228" t="str">
        <f t="shared" si="51"/>
        <v/>
      </c>
    </row>
    <row r="1656" spans="1:25" s="228" customFormat="1" ht="20.399999999999999">
      <c r="A1656" s="257"/>
      <c r="B1656" s="232" t="str">
        <f>IF(LEN(A1656)=0,"",INDEX('Smelter Reference List'!$A:$A,MATCH($A1656,'Smelter Reference List'!$E:$E,0)))</f>
        <v/>
      </c>
      <c r="C1656" s="297" t="str">
        <f>IF(LEN(A1656)=0,"",INDEX('Smelter Reference List'!$C:$C,MATCH($A1656,'Smelter Reference List'!$E:$E,0)))</f>
        <v/>
      </c>
      <c r="D1656" s="161" t="str">
        <f ca="1">IF(ISERROR($S1656),"",OFFSET('Smelter Reference List'!$C$4,$S1656-4,0)&amp;"")</f>
        <v/>
      </c>
      <c r="E1656" s="161" t="str">
        <f ca="1">IF(ISERROR($S1656),"",OFFSET('Smelter Reference List'!$D$4,$S1656-4,0)&amp;"")</f>
        <v/>
      </c>
      <c r="F1656" s="161" t="str">
        <f ca="1">IF(ISERROR($S1656),"",OFFSET('Smelter Reference List'!$E$4,$S1656-4,0))</f>
        <v/>
      </c>
      <c r="G1656" s="161" t="str">
        <f ca="1">IF(C1656=$U$4,"Enter smelter details", IF(ISERROR($S1656),"",OFFSET('Smelter Reference List'!$F$4,$S1656-4,0)))</f>
        <v/>
      </c>
      <c r="H1656" s="247" t="str">
        <f ca="1">IF(ISERROR($S1656),"",OFFSET('Smelter Reference List'!$G$4,$S1656-4,0))</f>
        <v/>
      </c>
      <c r="I1656" s="248" t="str">
        <f ca="1">IF(ISERROR($S1656),"",OFFSET('Smelter Reference List'!$H$4,$S1656-4,0))</f>
        <v/>
      </c>
      <c r="J1656" s="248" t="str">
        <f ca="1">IF(ISERROR($S1656),"",OFFSET('Smelter Reference List'!$I$4,$S1656-4,0))</f>
        <v/>
      </c>
      <c r="K1656" s="245"/>
      <c r="L1656" s="245"/>
      <c r="M1656" s="245"/>
      <c r="N1656" s="245"/>
      <c r="O1656" s="245"/>
      <c r="P1656" s="245"/>
      <c r="Q1656" s="246"/>
      <c r="R1656" s="233"/>
      <c r="S1656" s="234" t="e">
        <f>IF(C1656="",NA(),MATCH($B1656&amp;$C1656,'Smelter Reference List'!$J:$J,0))</f>
        <v>#N/A</v>
      </c>
      <c r="T1656" s="235"/>
      <c r="U1656" s="235">
        <f t="shared" ref="U1656:U1719" ca="1" si="52">IF(AND(C1656="Smelter not listed",OR(LEN(D1656)=0,LEN(E1656)=0)),1,0)</f>
        <v>0</v>
      </c>
      <c r="V1656" s="235"/>
      <c r="W1656" s="235"/>
      <c r="Y1656" s="228" t="str">
        <f t="shared" ref="Y1656:Y1719" si="53">B1656&amp;C1656</f>
        <v/>
      </c>
    </row>
    <row r="1657" spans="1:25" s="228" customFormat="1" ht="20.399999999999999">
      <c r="A1657" s="257"/>
      <c r="B1657" s="232" t="str">
        <f>IF(LEN(A1657)=0,"",INDEX('Smelter Reference List'!$A:$A,MATCH($A1657,'Smelter Reference List'!$E:$E,0)))</f>
        <v/>
      </c>
      <c r="C1657" s="297" t="str">
        <f>IF(LEN(A1657)=0,"",INDEX('Smelter Reference List'!$C:$C,MATCH($A1657,'Smelter Reference List'!$E:$E,0)))</f>
        <v/>
      </c>
      <c r="D1657" s="161" t="str">
        <f ca="1">IF(ISERROR($S1657),"",OFFSET('Smelter Reference List'!$C$4,$S1657-4,0)&amp;"")</f>
        <v/>
      </c>
      <c r="E1657" s="161" t="str">
        <f ca="1">IF(ISERROR($S1657),"",OFFSET('Smelter Reference List'!$D$4,$S1657-4,0)&amp;"")</f>
        <v/>
      </c>
      <c r="F1657" s="161" t="str">
        <f ca="1">IF(ISERROR($S1657),"",OFFSET('Smelter Reference List'!$E$4,$S1657-4,0))</f>
        <v/>
      </c>
      <c r="G1657" s="161" t="str">
        <f ca="1">IF(C1657=$U$4,"Enter smelter details", IF(ISERROR($S1657),"",OFFSET('Smelter Reference List'!$F$4,$S1657-4,0)))</f>
        <v/>
      </c>
      <c r="H1657" s="247" t="str">
        <f ca="1">IF(ISERROR($S1657),"",OFFSET('Smelter Reference List'!$G$4,$S1657-4,0))</f>
        <v/>
      </c>
      <c r="I1657" s="248" t="str">
        <f ca="1">IF(ISERROR($S1657),"",OFFSET('Smelter Reference List'!$H$4,$S1657-4,0))</f>
        <v/>
      </c>
      <c r="J1657" s="248" t="str">
        <f ca="1">IF(ISERROR($S1657),"",OFFSET('Smelter Reference List'!$I$4,$S1657-4,0))</f>
        <v/>
      </c>
      <c r="K1657" s="245"/>
      <c r="L1657" s="245"/>
      <c r="M1657" s="245"/>
      <c r="N1657" s="245"/>
      <c r="O1657" s="245"/>
      <c r="P1657" s="245"/>
      <c r="Q1657" s="246"/>
      <c r="R1657" s="233"/>
      <c r="S1657" s="234" t="e">
        <f>IF(C1657="",NA(),MATCH($B1657&amp;$C1657,'Smelter Reference List'!$J:$J,0))</f>
        <v>#N/A</v>
      </c>
      <c r="T1657" s="235"/>
      <c r="U1657" s="235">
        <f t="shared" ca="1" si="52"/>
        <v>0</v>
      </c>
      <c r="V1657" s="235"/>
      <c r="W1657" s="235"/>
      <c r="Y1657" s="228" t="str">
        <f t="shared" si="53"/>
        <v/>
      </c>
    </row>
    <row r="1658" spans="1:25" s="228" customFormat="1" ht="20.399999999999999">
      <c r="A1658" s="257"/>
      <c r="B1658" s="232" t="str">
        <f>IF(LEN(A1658)=0,"",INDEX('Smelter Reference List'!$A:$A,MATCH($A1658,'Smelter Reference List'!$E:$E,0)))</f>
        <v/>
      </c>
      <c r="C1658" s="297" t="str">
        <f>IF(LEN(A1658)=0,"",INDEX('Smelter Reference List'!$C:$C,MATCH($A1658,'Smelter Reference List'!$E:$E,0)))</f>
        <v/>
      </c>
      <c r="D1658" s="161" t="str">
        <f ca="1">IF(ISERROR($S1658),"",OFFSET('Smelter Reference List'!$C$4,$S1658-4,0)&amp;"")</f>
        <v/>
      </c>
      <c r="E1658" s="161" t="str">
        <f ca="1">IF(ISERROR($S1658),"",OFFSET('Smelter Reference List'!$D$4,$S1658-4,0)&amp;"")</f>
        <v/>
      </c>
      <c r="F1658" s="161" t="str">
        <f ca="1">IF(ISERROR($S1658),"",OFFSET('Smelter Reference List'!$E$4,$S1658-4,0))</f>
        <v/>
      </c>
      <c r="G1658" s="161" t="str">
        <f ca="1">IF(C1658=$U$4,"Enter smelter details", IF(ISERROR($S1658),"",OFFSET('Smelter Reference List'!$F$4,$S1658-4,0)))</f>
        <v/>
      </c>
      <c r="H1658" s="247" t="str">
        <f ca="1">IF(ISERROR($S1658),"",OFFSET('Smelter Reference List'!$G$4,$S1658-4,0))</f>
        <v/>
      </c>
      <c r="I1658" s="248" t="str">
        <f ca="1">IF(ISERROR($S1658),"",OFFSET('Smelter Reference List'!$H$4,$S1658-4,0))</f>
        <v/>
      </c>
      <c r="J1658" s="248" t="str">
        <f ca="1">IF(ISERROR($S1658),"",OFFSET('Smelter Reference List'!$I$4,$S1658-4,0))</f>
        <v/>
      </c>
      <c r="K1658" s="245"/>
      <c r="L1658" s="245"/>
      <c r="M1658" s="245"/>
      <c r="N1658" s="245"/>
      <c r="O1658" s="245"/>
      <c r="P1658" s="245"/>
      <c r="Q1658" s="246"/>
      <c r="R1658" s="233"/>
      <c r="S1658" s="234" t="e">
        <f>IF(C1658="",NA(),MATCH($B1658&amp;$C1658,'Smelter Reference List'!$J:$J,0))</f>
        <v>#N/A</v>
      </c>
      <c r="T1658" s="235"/>
      <c r="U1658" s="235">
        <f t="shared" ca="1" si="52"/>
        <v>0</v>
      </c>
      <c r="V1658" s="235"/>
      <c r="W1658" s="235"/>
      <c r="Y1658" s="228" t="str">
        <f t="shared" si="53"/>
        <v/>
      </c>
    </row>
    <row r="1659" spans="1:25" s="228" customFormat="1" ht="20.399999999999999">
      <c r="A1659" s="257"/>
      <c r="B1659" s="232" t="str">
        <f>IF(LEN(A1659)=0,"",INDEX('Smelter Reference List'!$A:$A,MATCH($A1659,'Smelter Reference List'!$E:$E,0)))</f>
        <v/>
      </c>
      <c r="C1659" s="297" t="str">
        <f>IF(LEN(A1659)=0,"",INDEX('Smelter Reference List'!$C:$C,MATCH($A1659,'Smelter Reference List'!$E:$E,0)))</f>
        <v/>
      </c>
      <c r="D1659" s="161" t="str">
        <f ca="1">IF(ISERROR($S1659),"",OFFSET('Smelter Reference List'!$C$4,$S1659-4,0)&amp;"")</f>
        <v/>
      </c>
      <c r="E1659" s="161" t="str">
        <f ca="1">IF(ISERROR($S1659),"",OFFSET('Smelter Reference List'!$D$4,$S1659-4,0)&amp;"")</f>
        <v/>
      </c>
      <c r="F1659" s="161" t="str">
        <f ca="1">IF(ISERROR($S1659),"",OFFSET('Smelter Reference List'!$E$4,$S1659-4,0))</f>
        <v/>
      </c>
      <c r="G1659" s="161" t="str">
        <f ca="1">IF(C1659=$U$4,"Enter smelter details", IF(ISERROR($S1659),"",OFFSET('Smelter Reference List'!$F$4,$S1659-4,0)))</f>
        <v/>
      </c>
      <c r="H1659" s="247" t="str">
        <f ca="1">IF(ISERROR($S1659),"",OFFSET('Smelter Reference List'!$G$4,$S1659-4,0))</f>
        <v/>
      </c>
      <c r="I1659" s="248" t="str">
        <f ca="1">IF(ISERROR($S1659),"",OFFSET('Smelter Reference List'!$H$4,$S1659-4,0))</f>
        <v/>
      </c>
      <c r="J1659" s="248" t="str">
        <f ca="1">IF(ISERROR($S1659),"",OFFSET('Smelter Reference List'!$I$4,$S1659-4,0))</f>
        <v/>
      </c>
      <c r="K1659" s="245"/>
      <c r="L1659" s="245"/>
      <c r="M1659" s="245"/>
      <c r="N1659" s="245"/>
      <c r="O1659" s="245"/>
      <c r="P1659" s="245"/>
      <c r="Q1659" s="246"/>
      <c r="R1659" s="233"/>
      <c r="S1659" s="234" t="e">
        <f>IF(C1659="",NA(),MATCH($B1659&amp;$C1659,'Smelter Reference List'!$J:$J,0))</f>
        <v>#N/A</v>
      </c>
      <c r="T1659" s="235"/>
      <c r="U1659" s="235">
        <f t="shared" ca="1" si="52"/>
        <v>0</v>
      </c>
      <c r="V1659" s="235"/>
      <c r="W1659" s="235"/>
      <c r="Y1659" s="228" t="str">
        <f t="shared" si="53"/>
        <v/>
      </c>
    </row>
    <row r="1660" spans="1:25" s="228" customFormat="1" ht="20.399999999999999">
      <c r="A1660" s="257"/>
      <c r="B1660" s="232" t="str">
        <f>IF(LEN(A1660)=0,"",INDEX('Smelter Reference List'!$A:$A,MATCH($A1660,'Smelter Reference List'!$E:$E,0)))</f>
        <v/>
      </c>
      <c r="C1660" s="297" t="str">
        <f>IF(LEN(A1660)=0,"",INDEX('Smelter Reference List'!$C:$C,MATCH($A1660,'Smelter Reference List'!$E:$E,0)))</f>
        <v/>
      </c>
      <c r="D1660" s="161" t="str">
        <f ca="1">IF(ISERROR($S1660),"",OFFSET('Smelter Reference List'!$C$4,$S1660-4,0)&amp;"")</f>
        <v/>
      </c>
      <c r="E1660" s="161" t="str">
        <f ca="1">IF(ISERROR($S1660),"",OFFSET('Smelter Reference List'!$D$4,$S1660-4,0)&amp;"")</f>
        <v/>
      </c>
      <c r="F1660" s="161" t="str">
        <f ca="1">IF(ISERROR($S1660),"",OFFSET('Smelter Reference List'!$E$4,$S1660-4,0))</f>
        <v/>
      </c>
      <c r="G1660" s="161" t="str">
        <f ca="1">IF(C1660=$U$4,"Enter smelter details", IF(ISERROR($S1660),"",OFFSET('Smelter Reference List'!$F$4,$S1660-4,0)))</f>
        <v/>
      </c>
      <c r="H1660" s="247" t="str">
        <f ca="1">IF(ISERROR($S1660),"",OFFSET('Smelter Reference List'!$G$4,$S1660-4,0))</f>
        <v/>
      </c>
      <c r="I1660" s="248" t="str">
        <f ca="1">IF(ISERROR($S1660),"",OFFSET('Smelter Reference List'!$H$4,$S1660-4,0))</f>
        <v/>
      </c>
      <c r="J1660" s="248" t="str">
        <f ca="1">IF(ISERROR($S1660),"",OFFSET('Smelter Reference List'!$I$4,$S1660-4,0))</f>
        <v/>
      </c>
      <c r="K1660" s="245"/>
      <c r="L1660" s="245"/>
      <c r="M1660" s="245"/>
      <c r="N1660" s="245"/>
      <c r="O1660" s="245"/>
      <c r="P1660" s="245"/>
      <c r="Q1660" s="246"/>
      <c r="R1660" s="233"/>
      <c r="S1660" s="234" t="e">
        <f>IF(C1660="",NA(),MATCH($B1660&amp;$C1660,'Smelter Reference List'!$J:$J,0))</f>
        <v>#N/A</v>
      </c>
      <c r="T1660" s="235"/>
      <c r="U1660" s="235">
        <f t="shared" ca="1" si="52"/>
        <v>0</v>
      </c>
      <c r="V1660" s="235"/>
      <c r="W1660" s="235"/>
      <c r="Y1660" s="228" t="str">
        <f t="shared" si="53"/>
        <v/>
      </c>
    </row>
    <row r="1661" spans="1:25" s="228" customFormat="1" ht="20.399999999999999">
      <c r="A1661" s="257"/>
      <c r="B1661" s="232" t="str">
        <f>IF(LEN(A1661)=0,"",INDEX('Smelter Reference List'!$A:$A,MATCH($A1661,'Smelter Reference List'!$E:$E,0)))</f>
        <v/>
      </c>
      <c r="C1661" s="297" t="str">
        <f>IF(LEN(A1661)=0,"",INDEX('Smelter Reference List'!$C:$C,MATCH($A1661,'Smelter Reference List'!$E:$E,0)))</f>
        <v/>
      </c>
      <c r="D1661" s="161" t="str">
        <f ca="1">IF(ISERROR($S1661),"",OFFSET('Smelter Reference List'!$C$4,$S1661-4,0)&amp;"")</f>
        <v/>
      </c>
      <c r="E1661" s="161" t="str">
        <f ca="1">IF(ISERROR($S1661),"",OFFSET('Smelter Reference List'!$D$4,$S1661-4,0)&amp;"")</f>
        <v/>
      </c>
      <c r="F1661" s="161" t="str">
        <f ca="1">IF(ISERROR($S1661),"",OFFSET('Smelter Reference List'!$E$4,$S1661-4,0))</f>
        <v/>
      </c>
      <c r="G1661" s="161" t="str">
        <f ca="1">IF(C1661=$U$4,"Enter smelter details", IF(ISERROR($S1661),"",OFFSET('Smelter Reference List'!$F$4,$S1661-4,0)))</f>
        <v/>
      </c>
      <c r="H1661" s="247" t="str">
        <f ca="1">IF(ISERROR($S1661),"",OFFSET('Smelter Reference List'!$G$4,$S1661-4,0))</f>
        <v/>
      </c>
      <c r="I1661" s="248" t="str">
        <f ca="1">IF(ISERROR($S1661),"",OFFSET('Smelter Reference List'!$H$4,$S1661-4,0))</f>
        <v/>
      </c>
      <c r="J1661" s="248" t="str">
        <f ca="1">IF(ISERROR($S1661),"",OFFSET('Smelter Reference List'!$I$4,$S1661-4,0))</f>
        <v/>
      </c>
      <c r="K1661" s="245"/>
      <c r="L1661" s="245"/>
      <c r="M1661" s="245"/>
      <c r="N1661" s="245"/>
      <c r="O1661" s="245"/>
      <c r="P1661" s="245"/>
      <c r="Q1661" s="246"/>
      <c r="R1661" s="233"/>
      <c r="S1661" s="234" t="e">
        <f>IF(C1661="",NA(),MATCH($B1661&amp;$C1661,'Smelter Reference List'!$J:$J,0))</f>
        <v>#N/A</v>
      </c>
      <c r="T1661" s="235"/>
      <c r="U1661" s="235">
        <f t="shared" ca="1" si="52"/>
        <v>0</v>
      </c>
      <c r="V1661" s="235"/>
      <c r="W1661" s="235"/>
      <c r="Y1661" s="228" t="str">
        <f t="shared" si="53"/>
        <v/>
      </c>
    </row>
    <row r="1662" spans="1:25" s="228" customFormat="1" ht="20.399999999999999">
      <c r="A1662" s="257"/>
      <c r="B1662" s="232" t="str">
        <f>IF(LEN(A1662)=0,"",INDEX('Smelter Reference List'!$A:$A,MATCH($A1662,'Smelter Reference List'!$E:$E,0)))</f>
        <v/>
      </c>
      <c r="C1662" s="297" t="str">
        <f>IF(LEN(A1662)=0,"",INDEX('Smelter Reference List'!$C:$C,MATCH($A1662,'Smelter Reference List'!$E:$E,0)))</f>
        <v/>
      </c>
      <c r="D1662" s="161" t="str">
        <f ca="1">IF(ISERROR($S1662),"",OFFSET('Smelter Reference List'!$C$4,$S1662-4,0)&amp;"")</f>
        <v/>
      </c>
      <c r="E1662" s="161" t="str">
        <f ca="1">IF(ISERROR($S1662),"",OFFSET('Smelter Reference List'!$D$4,$S1662-4,0)&amp;"")</f>
        <v/>
      </c>
      <c r="F1662" s="161" t="str">
        <f ca="1">IF(ISERROR($S1662),"",OFFSET('Smelter Reference List'!$E$4,$S1662-4,0))</f>
        <v/>
      </c>
      <c r="G1662" s="161" t="str">
        <f ca="1">IF(C1662=$U$4,"Enter smelter details", IF(ISERROR($S1662),"",OFFSET('Smelter Reference List'!$F$4,$S1662-4,0)))</f>
        <v/>
      </c>
      <c r="H1662" s="247" t="str">
        <f ca="1">IF(ISERROR($S1662),"",OFFSET('Smelter Reference List'!$G$4,$S1662-4,0))</f>
        <v/>
      </c>
      <c r="I1662" s="248" t="str">
        <f ca="1">IF(ISERROR($S1662),"",OFFSET('Smelter Reference List'!$H$4,$S1662-4,0))</f>
        <v/>
      </c>
      <c r="J1662" s="248" t="str">
        <f ca="1">IF(ISERROR($S1662),"",OFFSET('Smelter Reference List'!$I$4,$S1662-4,0))</f>
        <v/>
      </c>
      <c r="K1662" s="245"/>
      <c r="L1662" s="245"/>
      <c r="M1662" s="245"/>
      <c r="N1662" s="245"/>
      <c r="O1662" s="245"/>
      <c r="P1662" s="245"/>
      <c r="Q1662" s="246"/>
      <c r="R1662" s="233"/>
      <c r="S1662" s="234" t="e">
        <f>IF(C1662="",NA(),MATCH($B1662&amp;$C1662,'Smelter Reference List'!$J:$J,0))</f>
        <v>#N/A</v>
      </c>
      <c r="T1662" s="235"/>
      <c r="U1662" s="235">
        <f t="shared" ca="1" si="52"/>
        <v>0</v>
      </c>
      <c r="V1662" s="235"/>
      <c r="W1662" s="235"/>
      <c r="Y1662" s="228" t="str">
        <f t="shared" si="53"/>
        <v/>
      </c>
    </row>
    <row r="1663" spans="1:25" s="228" customFormat="1" ht="20.399999999999999">
      <c r="A1663" s="257"/>
      <c r="B1663" s="232" t="str">
        <f>IF(LEN(A1663)=0,"",INDEX('Smelter Reference List'!$A:$A,MATCH($A1663,'Smelter Reference List'!$E:$E,0)))</f>
        <v/>
      </c>
      <c r="C1663" s="297" t="str">
        <f>IF(LEN(A1663)=0,"",INDEX('Smelter Reference List'!$C:$C,MATCH($A1663,'Smelter Reference List'!$E:$E,0)))</f>
        <v/>
      </c>
      <c r="D1663" s="161" t="str">
        <f ca="1">IF(ISERROR($S1663),"",OFFSET('Smelter Reference List'!$C$4,$S1663-4,0)&amp;"")</f>
        <v/>
      </c>
      <c r="E1663" s="161" t="str">
        <f ca="1">IF(ISERROR($S1663),"",OFFSET('Smelter Reference List'!$D$4,$S1663-4,0)&amp;"")</f>
        <v/>
      </c>
      <c r="F1663" s="161" t="str">
        <f ca="1">IF(ISERROR($S1663),"",OFFSET('Smelter Reference List'!$E$4,$S1663-4,0))</f>
        <v/>
      </c>
      <c r="G1663" s="161" t="str">
        <f ca="1">IF(C1663=$U$4,"Enter smelter details", IF(ISERROR($S1663),"",OFFSET('Smelter Reference List'!$F$4,$S1663-4,0)))</f>
        <v/>
      </c>
      <c r="H1663" s="247" t="str">
        <f ca="1">IF(ISERROR($S1663),"",OFFSET('Smelter Reference List'!$G$4,$S1663-4,0))</f>
        <v/>
      </c>
      <c r="I1663" s="248" t="str">
        <f ca="1">IF(ISERROR($S1663),"",OFFSET('Smelter Reference List'!$H$4,$S1663-4,0))</f>
        <v/>
      </c>
      <c r="J1663" s="248" t="str">
        <f ca="1">IF(ISERROR($S1663),"",OFFSET('Smelter Reference List'!$I$4,$S1663-4,0))</f>
        <v/>
      </c>
      <c r="K1663" s="245"/>
      <c r="L1663" s="245"/>
      <c r="M1663" s="245"/>
      <c r="N1663" s="245"/>
      <c r="O1663" s="245"/>
      <c r="P1663" s="245"/>
      <c r="Q1663" s="246"/>
      <c r="R1663" s="233"/>
      <c r="S1663" s="234" t="e">
        <f>IF(C1663="",NA(),MATCH($B1663&amp;$C1663,'Smelter Reference List'!$J:$J,0))</f>
        <v>#N/A</v>
      </c>
      <c r="T1663" s="235"/>
      <c r="U1663" s="235">
        <f t="shared" ca="1" si="52"/>
        <v>0</v>
      </c>
      <c r="V1663" s="235"/>
      <c r="W1663" s="235"/>
      <c r="Y1663" s="228" t="str">
        <f t="shared" si="53"/>
        <v/>
      </c>
    </row>
    <row r="1664" spans="1:25" s="228" customFormat="1" ht="20.399999999999999">
      <c r="A1664" s="257"/>
      <c r="B1664" s="232" t="str">
        <f>IF(LEN(A1664)=0,"",INDEX('Smelter Reference List'!$A:$A,MATCH($A1664,'Smelter Reference List'!$E:$E,0)))</f>
        <v/>
      </c>
      <c r="C1664" s="297" t="str">
        <f>IF(LEN(A1664)=0,"",INDEX('Smelter Reference List'!$C:$C,MATCH($A1664,'Smelter Reference List'!$E:$E,0)))</f>
        <v/>
      </c>
      <c r="D1664" s="161" t="str">
        <f ca="1">IF(ISERROR($S1664),"",OFFSET('Smelter Reference List'!$C$4,$S1664-4,0)&amp;"")</f>
        <v/>
      </c>
      <c r="E1664" s="161" t="str">
        <f ca="1">IF(ISERROR($S1664),"",OFFSET('Smelter Reference List'!$D$4,$S1664-4,0)&amp;"")</f>
        <v/>
      </c>
      <c r="F1664" s="161" t="str">
        <f ca="1">IF(ISERROR($S1664),"",OFFSET('Smelter Reference List'!$E$4,$S1664-4,0))</f>
        <v/>
      </c>
      <c r="G1664" s="161" t="str">
        <f ca="1">IF(C1664=$U$4,"Enter smelter details", IF(ISERROR($S1664),"",OFFSET('Smelter Reference List'!$F$4,$S1664-4,0)))</f>
        <v/>
      </c>
      <c r="H1664" s="247" t="str">
        <f ca="1">IF(ISERROR($S1664),"",OFFSET('Smelter Reference List'!$G$4,$S1664-4,0))</f>
        <v/>
      </c>
      <c r="I1664" s="248" t="str">
        <f ca="1">IF(ISERROR($S1664),"",OFFSET('Smelter Reference List'!$H$4,$S1664-4,0))</f>
        <v/>
      </c>
      <c r="J1664" s="248" t="str">
        <f ca="1">IF(ISERROR($S1664),"",OFFSET('Smelter Reference List'!$I$4,$S1664-4,0))</f>
        <v/>
      </c>
      <c r="K1664" s="245"/>
      <c r="L1664" s="245"/>
      <c r="M1664" s="245"/>
      <c r="N1664" s="245"/>
      <c r="O1664" s="245"/>
      <c r="P1664" s="245"/>
      <c r="Q1664" s="246"/>
      <c r="R1664" s="233"/>
      <c r="S1664" s="234" t="e">
        <f>IF(C1664="",NA(),MATCH($B1664&amp;$C1664,'Smelter Reference List'!$J:$J,0))</f>
        <v>#N/A</v>
      </c>
      <c r="T1664" s="235"/>
      <c r="U1664" s="235">
        <f t="shared" ca="1" si="52"/>
        <v>0</v>
      </c>
      <c r="V1664" s="235"/>
      <c r="W1664" s="235"/>
      <c r="Y1664" s="228" t="str">
        <f t="shared" si="53"/>
        <v/>
      </c>
    </row>
    <row r="1665" spans="1:25" s="228" customFormat="1" ht="20.399999999999999">
      <c r="A1665" s="257"/>
      <c r="B1665" s="232" t="str">
        <f>IF(LEN(A1665)=0,"",INDEX('Smelter Reference List'!$A:$A,MATCH($A1665,'Smelter Reference List'!$E:$E,0)))</f>
        <v/>
      </c>
      <c r="C1665" s="297" t="str">
        <f>IF(LEN(A1665)=0,"",INDEX('Smelter Reference List'!$C:$C,MATCH($A1665,'Smelter Reference List'!$E:$E,0)))</f>
        <v/>
      </c>
      <c r="D1665" s="161" t="str">
        <f ca="1">IF(ISERROR($S1665),"",OFFSET('Smelter Reference List'!$C$4,$S1665-4,0)&amp;"")</f>
        <v/>
      </c>
      <c r="E1665" s="161" t="str">
        <f ca="1">IF(ISERROR($S1665),"",OFFSET('Smelter Reference List'!$D$4,$S1665-4,0)&amp;"")</f>
        <v/>
      </c>
      <c r="F1665" s="161" t="str">
        <f ca="1">IF(ISERROR($S1665),"",OFFSET('Smelter Reference List'!$E$4,$S1665-4,0))</f>
        <v/>
      </c>
      <c r="G1665" s="161" t="str">
        <f ca="1">IF(C1665=$U$4,"Enter smelter details", IF(ISERROR($S1665),"",OFFSET('Smelter Reference List'!$F$4,$S1665-4,0)))</f>
        <v/>
      </c>
      <c r="H1665" s="247" t="str">
        <f ca="1">IF(ISERROR($S1665),"",OFFSET('Smelter Reference List'!$G$4,$S1665-4,0))</f>
        <v/>
      </c>
      <c r="I1665" s="248" t="str">
        <f ca="1">IF(ISERROR($S1665),"",OFFSET('Smelter Reference List'!$H$4,$S1665-4,0))</f>
        <v/>
      </c>
      <c r="J1665" s="248" t="str">
        <f ca="1">IF(ISERROR($S1665),"",OFFSET('Smelter Reference List'!$I$4,$S1665-4,0))</f>
        <v/>
      </c>
      <c r="K1665" s="245"/>
      <c r="L1665" s="245"/>
      <c r="M1665" s="245"/>
      <c r="N1665" s="245"/>
      <c r="O1665" s="245"/>
      <c r="P1665" s="245"/>
      <c r="Q1665" s="246"/>
      <c r="R1665" s="233"/>
      <c r="S1665" s="234" t="e">
        <f>IF(C1665="",NA(),MATCH($B1665&amp;$C1665,'Smelter Reference List'!$J:$J,0))</f>
        <v>#N/A</v>
      </c>
      <c r="T1665" s="235"/>
      <c r="U1665" s="235">
        <f t="shared" ca="1" si="52"/>
        <v>0</v>
      </c>
      <c r="V1665" s="235"/>
      <c r="W1665" s="235"/>
      <c r="Y1665" s="228" t="str">
        <f t="shared" si="53"/>
        <v/>
      </c>
    </row>
    <row r="1666" spans="1:25" s="228" customFormat="1" ht="20.399999999999999">
      <c r="A1666" s="257"/>
      <c r="B1666" s="232" t="str">
        <f>IF(LEN(A1666)=0,"",INDEX('Smelter Reference List'!$A:$A,MATCH($A1666,'Smelter Reference List'!$E:$E,0)))</f>
        <v/>
      </c>
      <c r="C1666" s="297" t="str">
        <f>IF(LEN(A1666)=0,"",INDEX('Smelter Reference List'!$C:$C,MATCH($A1666,'Smelter Reference List'!$E:$E,0)))</f>
        <v/>
      </c>
      <c r="D1666" s="161" t="str">
        <f ca="1">IF(ISERROR($S1666),"",OFFSET('Smelter Reference List'!$C$4,$S1666-4,0)&amp;"")</f>
        <v/>
      </c>
      <c r="E1666" s="161" t="str">
        <f ca="1">IF(ISERROR($S1666),"",OFFSET('Smelter Reference List'!$D$4,$S1666-4,0)&amp;"")</f>
        <v/>
      </c>
      <c r="F1666" s="161" t="str">
        <f ca="1">IF(ISERROR($S1666),"",OFFSET('Smelter Reference List'!$E$4,$S1666-4,0))</f>
        <v/>
      </c>
      <c r="G1666" s="161" t="str">
        <f ca="1">IF(C1666=$U$4,"Enter smelter details", IF(ISERROR($S1666),"",OFFSET('Smelter Reference List'!$F$4,$S1666-4,0)))</f>
        <v/>
      </c>
      <c r="H1666" s="247" t="str">
        <f ca="1">IF(ISERROR($S1666),"",OFFSET('Smelter Reference List'!$G$4,$S1666-4,0))</f>
        <v/>
      </c>
      <c r="I1666" s="248" t="str">
        <f ca="1">IF(ISERROR($S1666),"",OFFSET('Smelter Reference List'!$H$4,$S1666-4,0))</f>
        <v/>
      </c>
      <c r="J1666" s="248" t="str">
        <f ca="1">IF(ISERROR($S1666),"",OFFSET('Smelter Reference List'!$I$4,$S1666-4,0))</f>
        <v/>
      </c>
      <c r="K1666" s="245"/>
      <c r="L1666" s="245"/>
      <c r="M1666" s="245"/>
      <c r="N1666" s="245"/>
      <c r="O1666" s="245"/>
      <c r="P1666" s="245"/>
      <c r="Q1666" s="246"/>
      <c r="R1666" s="233"/>
      <c r="S1666" s="234" t="e">
        <f>IF(C1666="",NA(),MATCH($B1666&amp;$C1666,'Smelter Reference List'!$J:$J,0))</f>
        <v>#N/A</v>
      </c>
      <c r="T1666" s="235"/>
      <c r="U1666" s="235">
        <f t="shared" ca="1" si="52"/>
        <v>0</v>
      </c>
      <c r="V1666" s="235"/>
      <c r="W1666" s="235"/>
      <c r="Y1666" s="228" t="str">
        <f t="shared" si="53"/>
        <v/>
      </c>
    </row>
    <row r="1667" spans="1:25" s="228" customFormat="1" ht="20.399999999999999">
      <c r="A1667" s="257"/>
      <c r="B1667" s="232" t="str">
        <f>IF(LEN(A1667)=0,"",INDEX('Smelter Reference List'!$A:$A,MATCH($A1667,'Smelter Reference List'!$E:$E,0)))</f>
        <v/>
      </c>
      <c r="C1667" s="297" t="str">
        <f>IF(LEN(A1667)=0,"",INDEX('Smelter Reference List'!$C:$C,MATCH($A1667,'Smelter Reference List'!$E:$E,0)))</f>
        <v/>
      </c>
      <c r="D1667" s="161" t="str">
        <f ca="1">IF(ISERROR($S1667),"",OFFSET('Smelter Reference List'!$C$4,$S1667-4,0)&amp;"")</f>
        <v/>
      </c>
      <c r="E1667" s="161" t="str">
        <f ca="1">IF(ISERROR($S1667),"",OFFSET('Smelter Reference List'!$D$4,$S1667-4,0)&amp;"")</f>
        <v/>
      </c>
      <c r="F1667" s="161" t="str">
        <f ca="1">IF(ISERROR($S1667),"",OFFSET('Smelter Reference List'!$E$4,$S1667-4,0))</f>
        <v/>
      </c>
      <c r="G1667" s="161" t="str">
        <f ca="1">IF(C1667=$U$4,"Enter smelter details", IF(ISERROR($S1667),"",OFFSET('Smelter Reference List'!$F$4,$S1667-4,0)))</f>
        <v/>
      </c>
      <c r="H1667" s="247" t="str">
        <f ca="1">IF(ISERROR($S1667),"",OFFSET('Smelter Reference List'!$G$4,$S1667-4,0))</f>
        <v/>
      </c>
      <c r="I1667" s="248" t="str">
        <f ca="1">IF(ISERROR($S1667),"",OFFSET('Smelter Reference List'!$H$4,$S1667-4,0))</f>
        <v/>
      </c>
      <c r="J1667" s="248" t="str">
        <f ca="1">IF(ISERROR($S1667),"",OFFSET('Smelter Reference List'!$I$4,$S1667-4,0))</f>
        <v/>
      </c>
      <c r="K1667" s="245"/>
      <c r="L1667" s="245"/>
      <c r="M1667" s="245"/>
      <c r="N1667" s="245"/>
      <c r="O1667" s="245"/>
      <c r="P1667" s="245"/>
      <c r="Q1667" s="246"/>
      <c r="R1667" s="233"/>
      <c r="S1667" s="234" t="e">
        <f>IF(C1667="",NA(),MATCH($B1667&amp;$C1667,'Smelter Reference List'!$J:$J,0))</f>
        <v>#N/A</v>
      </c>
      <c r="T1667" s="235"/>
      <c r="U1667" s="235">
        <f t="shared" ca="1" si="52"/>
        <v>0</v>
      </c>
      <c r="V1667" s="235"/>
      <c r="W1667" s="235"/>
      <c r="Y1667" s="228" t="str">
        <f t="shared" si="53"/>
        <v/>
      </c>
    </row>
    <row r="1668" spans="1:25" s="228" customFormat="1" ht="20.399999999999999">
      <c r="A1668" s="257"/>
      <c r="B1668" s="232" t="str">
        <f>IF(LEN(A1668)=0,"",INDEX('Smelter Reference List'!$A:$A,MATCH($A1668,'Smelter Reference List'!$E:$E,0)))</f>
        <v/>
      </c>
      <c r="C1668" s="297" t="str">
        <f>IF(LEN(A1668)=0,"",INDEX('Smelter Reference List'!$C:$C,MATCH($A1668,'Smelter Reference List'!$E:$E,0)))</f>
        <v/>
      </c>
      <c r="D1668" s="161" t="str">
        <f ca="1">IF(ISERROR($S1668),"",OFFSET('Smelter Reference List'!$C$4,$S1668-4,0)&amp;"")</f>
        <v/>
      </c>
      <c r="E1668" s="161" t="str">
        <f ca="1">IF(ISERROR($S1668),"",OFFSET('Smelter Reference List'!$D$4,$S1668-4,0)&amp;"")</f>
        <v/>
      </c>
      <c r="F1668" s="161" t="str">
        <f ca="1">IF(ISERROR($S1668),"",OFFSET('Smelter Reference List'!$E$4,$S1668-4,0))</f>
        <v/>
      </c>
      <c r="G1668" s="161" t="str">
        <f ca="1">IF(C1668=$U$4,"Enter smelter details", IF(ISERROR($S1668),"",OFFSET('Smelter Reference List'!$F$4,$S1668-4,0)))</f>
        <v/>
      </c>
      <c r="H1668" s="247" t="str">
        <f ca="1">IF(ISERROR($S1668),"",OFFSET('Smelter Reference List'!$G$4,$S1668-4,0))</f>
        <v/>
      </c>
      <c r="I1668" s="248" t="str">
        <f ca="1">IF(ISERROR($S1668),"",OFFSET('Smelter Reference List'!$H$4,$S1668-4,0))</f>
        <v/>
      </c>
      <c r="J1668" s="248" t="str">
        <f ca="1">IF(ISERROR($S1668),"",OFFSET('Smelter Reference List'!$I$4,$S1668-4,0))</f>
        <v/>
      </c>
      <c r="K1668" s="245"/>
      <c r="L1668" s="245"/>
      <c r="M1668" s="245"/>
      <c r="N1668" s="245"/>
      <c r="O1668" s="245"/>
      <c r="P1668" s="245"/>
      <c r="Q1668" s="246"/>
      <c r="R1668" s="233"/>
      <c r="S1668" s="234" t="e">
        <f>IF(C1668="",NA(),MATCH($B1668&amp;$C1668,'Smelter Reference List'!$J:$J,0))</f>
        <v>#N/A</v>
      </c>
      <c r="T1668" s="235"/>
      <c r="U1668" s="235">
        <f t="shared" ca="1" si="52"/>
        <v>0</v>
      </c>
      <c r="V1668" s="235"/>
      <c r="W1668" s="235"/>
      <c r="Y1668" s="228" t="str">
        <f t="shared" si="53"/>
        <v/>
      </c>
    </row>
    <row r="1669" spans="1:25" s="228" customFormat="1" ht="20.399999999999999">
      <c r="A1669" s="257"/>
      <c r="B1669" s="232" t="str">
        <f>IF(LEN(A1669)=0,"",INDEX('Smelter Reference List'!$A:$A,MATCH($A1669,'Smelter Reference List'!$E:$E,0)))</f>
        <v/>
      </c>
      <c r="C1669" s="297" t="str">
        <f>IF(LEN(A1669)=0,"",INDEX('Smelter Reference List'!$C:$C,MATCH($A1669,'Smelter Reference List'!$E:$E,0)))</f>
        <v/>
      </c>
      <c r="D1669" s="161" t="str">
        <f ca="1">IF(ISERROR($S1669),"",OFFSET('Smelter Reference List'!$C$4,$S1669-4,0)&amp;"")</f>
        <v/>
      </c>
      <c r="E1669" s="161" t="str">
        <f ca="1">IF(ISERROR($S1669),"",OFFSET('Smelter Reference List'!$D$4,$S1669-4,0)&amp;"")</f>
        <v/>
      </c>
      <c r="F1669" s="161" t="str">
        <f ca="1">IF(ISERROR($S1669),"",OFFSET('Smelter Reference List'!$E$4,$S1669-4,0))</f>
        <v/>
      </c>
      <c r="G1669" s="161" t="str">
        <f ca="1">IF(C1669=$U$4,"Enter smelter details", IF(ISERROR($S1669),"",OFFSET('Smelter Reference List'!$F$4,$S1669-4,0)))</f>
        <v/>
      </c>
      <c r="H1669" s="247" t="str">
        <f ca="1">IF(ISERROR($S1669),"",OFFSET('Smelter Reference List'!$G$4,$S1669-4,0))</f>
        <v/>
      </c>
      <c r="I1669" s="248" t="str">
        <f ca="1">IF(ISERROR($S1669),"",OFFSET('Smelter Reference List'!$H$4,$S1669-4,0))</f>
        <v/>
      </c>
      <c r="J1669" s="248" t="str">
        <f ca="1">IF(ISERROR($S1669),"",OFFSET('Smelter Reference List'!$I$4,$S1669-4,0))</f>
        <v/>
      </c>
      <c r="K1669" s="245"/>
      <c r="L1669" s="245"/>
      <c r="M1669" s="245"/>
      <c r="N1669" s="245"/>
      <c r="O1669" s="245"/>
      <c r="P1669" s="245"/>
      <c r="Q1669" s="246"/>
      <c r="R1669" s="233"/>
      <c r="S1669" s="234" t="e">
        <f>IF(C1669="",NA(),MATCH($B1669&amp;$C1669,'Smelter Reference List'!$J:$J,0))</f>
        <v>#N/A</v>
      </c>
      <c r="T1669" s="235"/>
      <c r="U1669" s="235">
        <f t="shared" ca="1" si="52"/>
        <v>0</v>
      </c>
      <c r="V1669" s="235"/>
      <c r="W1669" s="235"/>
      <c r="Y1669" s="228" t="str">
        <f t="shared" si="53"/>
        <v/>
      </c>
    </row>
    <row r="1670" spans="1:25" s="228" customFormat="1" ht="20.399999999999999">
      <c r="A1670" s="257"/>
      <c r="B1670" s="232" t="str">
        <f>IF(LEN(A1670)=0,"",INDEX('Smelter Reference List'!$A:$A,MATCH($A1670,'Smelter Reference List'!$E:$E,0)))</f>
        <v/>
      </c>
      <c r="C1670" s="297" t="str">
        <f>IF(LEN(A1670)=0,"",INDEX('Smelter Reference List'!$C:$C,MATCH($A1670,'Smelter Reference List'!$E:$E,0)))</f>
        <v/>
      </c>
      <c r="D1670" s="161" t="str">
        <f ca="1">IF(ISERROR($S1670),"",OFFSET('Smelter Reference List'!$C$4,$S1670-4,0)&amp;"")</f>
        <v/>
      </c>
      <c r="E1670" s="161" t="str">
        <f ca="1">IF(ISERROR($S1670),"",OFFSET('Smelter Reference List'!$D$4,$S1670-4,0)&amp;"")</f>
        <v/>
      </c>
      <c r="F1670" s="161" t="str">
        <f ca="1">IF(ISERROR($S1670),"",OFFSET('Smelter Reference List'!$E$4,$S1670-4,0))</f>
        <v/>
      </c>
      <c r="G1670" s="161" t="str">
        <f ca="1">IF(C1670=$U$4,"Enter smelter details", IF(ISERROR($S1670),"",OFFSET('Smelter Reference List'!$F$4,$S1670-4,0)))</f>
        <v/>
      </c>
      <c r="H1670" s="247" t="str">
        <f ca="1">IF(ISERROR($S1670),"",OFFSET('Smelter Reference List'!$G$4,$S1670-4,0))</f>
        <v/>
      </c>
      <c r="I1670" s="248" t="str">
        <f ca="1">IF(ISERROR($S1670),"",OFFSET('Smelter Reference List'!$H$4,$S1670-4,0))</f>
        <v/>
      </c>
      <c r="J1670" s="248" t="str">
        <f ca="1">IF(ISERROR($S1670),"",OFFSET('Smelter Reference List'!$I$4,$S1670-4,0))</f>
        <v/>
      </c>
      <c r="K1670" s="245"/>
      <c r="L1670" s="245"/>
      <c r="M1670" s="245"/>
      <c r="N1670" s="245"/>
      <c r="O1670" s="245"/>
      <c r="P1670" s="245"/>
      <c r="Q1670" s="246"/>
      <c r="R1670" s="233"/>
      <c r="S1670" s="234" t="e">
        <f>IF(C1670="",NA(),MATCH($B1670&amp;$C1670,'Smelter Reference List'!$J:$J,0))</f>
        <v>#N/A</v>
      </c>
      <c r="T1670" s="235"/>
      <c r="U1670" s="235">
        <f t="shared" ca="1" si="52"/>
        <v>0</v>
      </c>
      <c r="V1670" s="235"/>
      <c r="W1670" s="235"/>
      <c r="Y1670" s="228" t="str">
        <f t="shared" si="53"/>
        <v/>
      </c>
    </row>
    <row r="1671" spans="1:25" s="228" customFormat="1" ht="20.399999999999999">
      <c r="A1671" s="257"/>
      <c r="B1671" s="232" t="str">
        <f>IF(LEN(A1671)=0,"",INDEX('Smelter Reference List'!$A:$A,MATCH($A1671,'Smelter Reference List'!$E:$E,0)))</f>
        <v/>
      </c>
      <c r="C1671" s="297" t="str">
        <f>IF(LEN(A1671)=0,"",INDEX('Smelter Reference List'!$C:$C,MATCH($A1671,'Smelter Reference List'!$E:$E,0)))</f>
        <v/>
      </c>
      <c r="D1671" s="161" t="str">
        <f ca="1">IF(ISERROR($S1671),"",OFFSET('Smelter Reference List'!$C$4,$S1671-4,0)&amp;"")</f>
        <v/>
      </c>
      <c r="E1671" s="161" t="str">
        <f ca="1">IF(ISERROR($S1671),"",OFFSET('Smelter Reference List'!$D$4,$S1671-4,0)&amp;"")</f>
        <v/>
      </c>
      <c r="F1671" s="161" t="str">
        <f ca="1">IF(ISERROR($S1671),"",OFFSET('Smelter Reference List'!$E$4,$S1671-4,0))</f>
        <v/>
      </c>
      <c r="G1671" s="161" t="str">
        <f ca="1">IF(C1671=$U$4,"Enter smelter details", IF(ISERROR($S1671),"",OFFSET('Smelter Reference List'!$F$4,$S1671-4,0)))</f>
        <v/>
      </c>
      <c r="H1671" s="247" t="str">
        <f ca="1">IF(ISERROR($S1671),"",OFFSET('Smelter Reference List'!$G$4,$S1671-4,0))</f>
        <v/>
      </c>
      <c r="I1671" s="248" t="str">
        <f ca="1">IF(ISERROR($S1671),"",OFFSET('Smelter Reference List'!$H$4,$S1671-4,0))</f>
        <v/>
      </c>
      <c r="J1671" s="248" t="str">
        <f ca="1">IF(ISERROR($S1671),"",OFFSET('Smelter Reference List'!$I$4,$S1671-4,0))</f>
        <v/>
      </c>
      <c r="K1671" s="245"/>
      <c r="L1671" s="245"/>
      <c r="M1671" s="245"/>
      <c r="N1671" s="245"/>
      <c r="O1671" s="245"/>
      <c r="P1671" s="245"/>
      <c r="Q1671" s="246"/>
      <c r="R1671" s="233"/>
      <c r="S1671" s="234" t="e">
        <f>IF(C1671="",NA(),MATCH($B1671&amp;$C1671,'Smelter Reference List'!$J:$J,0))</f>
        <v>#N/A</v>
      </c>
      <c r="T1671" s="235"/>
      <c r="U1671" s="235">
        <f t="shared" ca="1" si="52"/>
        <v>0</v>
      </c>
      <c r="V1671" s="235"/>
      <c r="W1671" s="235"/>
      <c r="Y1671" s="228" t="str">
        <f t="shared" si="53"/>
        <v/>
      </c>
    </row>
    <row r="1672" spans="1:25" s="228" customFormat="1" ht="20.399999999999999">
      <c r="A1672" s="257"/>
      <c r="B1672" s="232" t="str">
        <f>IF(LEN(A1672)=0,"",INDEX('Smelter Reference List'!$A:$A,MATCH($A1672,'Smelter Reference List'!$E:$E,0)))</f>
        <v/>
      </c>
      <c r="C1672" s="297" t="str">
        <f>IF(LEN(A1672)=0,"",INDEX('Smelter Reference List'!$C:$C,MATCH($A1672,'Smelter Reference List'!$E:$E,0)))</f>
        <v/>
      </c>
      <c r="D1672" s="161" t="str">
        <f ca="1">IF(ISERROR($S1672),"",OFFSET('Smelter Reference List'!$C$4,$S1672-4,0)&amp;"")</f>
        <v/>
      </c>
      <c r="E1672" s="161" t="str">
        <f ca="1">IF(ISERROR($S1672),"",OFFSET('Smelter Reference List'!$D$4,$S1672-4,0)&amp;"")</f>
        <v/>
      </c>
      <c r="F1672" s="161" t="str">
        <f ca="1">IF(ISERROR($S1672),"",OFFSET('Smelter Reference List'!$E$4,$S1672-4,0))</f>
        <v/>
      </c>
      <c r="G1672" s="161" t="str">
        <f ca="1">IF(C1672=$U$4,"Enter smelter details", IF(ISERROR($S1672),"",OFFSET('Smelter Reference List'!$F$4,$S1672-4,0)))</f>
        <v/>
      </c>
      <c r="H1672" s="247" t="str">
        <f ca="1">IF(ISERROR($S1672),"",OFFSET('Smelter Reference List'!$G$4,$S1672-4,0))</f>
        <v/>
      </c>
      <c r="I1672" s="248" t="str">
        <f ca="1">IF(ISERROR($S1672),"",OFFSET('Smelter Reference List'!$H$4,$S1672-4,0))</f>
        <v/>
      </c>
      <c r="J1672" s="248" t="str">
        <f ca="1">IF(ISERROR($S1672),"",OFFSET('Smelter Reference List'!$I$4,$S1672-4,0))</f>
        <v/>
      </c>
      <c r="K1672" s="245"/>
      <c r="L1672" s="245"/>
      <c r="M1672" s="245"/>
      <c r="N1672" s="245"/>
      <c r="O1672" s="245"/>
      <c r="P1672" s="245"/>
      <c r="Q1672" s="246"/>
      <c r="R1672" s="233"/>
      <c r="S1672" s="234" t="e">
        <f>IF(C1672="",NA(),MATCH($B1672&amp;$C1672,'Smelter Reference List'!$J:$J,0))</f>
        <v>#N/A</v>
      </c>
      <c r="T1672" s="235"/>
      <c r="U1672" s="235">
        <f t="shared" ca="1" si="52"/>
        <v>0</v>
      </c>
      <c r="V1672" s="235"/>
      <c r="W1672" s="235"/>
      <c r="Y1672" s="228" t="str">
        <f t="shared" si="53"/>
        <v/>
      </c>
    </row>
    <row r="1673" spans="1:25" s="228" customFormat="1" ht="20.399999999999999">
      <c r="A1673" s="257"/>
      <c r="B1673" s="232" t="str">
        <f>IF(LEN(A1673)=0,"",INDEX('Smelter Reference List'!$A:$A,MATCH($A1673,'Smelter Reference List'!$E:$E,0)))</f>
        <v/>
      </c>
      <c r="C1673" s="297" t="str">
        <f>IF(LEN(A1673)=0,"",INDEX('Smelter Reference List'!$C:$C,MATCH($A1673,'Smelter Reference List'!$E:$E,0)))</f>
        <v/>
      </c>
      <c r="D1673" s="161" t="str">
        <f ca="1">IF(ISERROR($S1673),"",OFFSET('Smelter Reference List'!$C$4,$S1673-4,0)&amp;"")</f>
        <v/>
      </c>
      <c r="E1673" s="161" t="str">
        <f ca="1">IF(ISERROR($S1673),"",OFFSET('Smelter Reference List'!$D$4,$S1673-4,0)&amp;"")</f>
        <v/>
      </c>
      <c r="F1673" s="161" t="str">
        <f ca="1">IF(ISERROR($S1673),"",OFFSET('Smelter Reference List'!$E$4,$S1673-4,0))</f>
        <v/>
      </c>
      <c r="G1673" s="161" t="str">
        <f ca="1">IF(C1673=$U$4,"Enter smelter details", IF(ISERROR($S1673),"",OFFSET('Smelter Reference List'!$F$4,$S1673-4,0)))</f>
        <v/>
      </c>
      <c r="H1673" s="247" t="str">
        <f ca="1">IF(ISERROR($S1673),"",OFFSET('Smelter Reference List'!$G$4,$S1673-4,0))</f>
        <v/>
      </c>
      <c r="I1673" s="248" t="str">
        <f ca="1">IF(ISERROR($S1673),"",OFFSET('Smelter Reference List'!$H$4,$S1673-4,0))</f>
        <v/>
      </c>
      <c r="J1673" s="248" t="str">
        <f ca="1">IF(ISERROR($S1673),"",OFFSET('Smelter Reference List'!$I$4,$S1673-4,0))</f>
        <v/>
      </c>
      <c r="K1673" s="245"/>
      <c r="L1673" s="245"/>
      <c r="M1673" s="245"/>
      <c r="N1673" s="245"/>
      <c r="O1673" s="245"/>
      <c r="P1673" s="245"/>
      <c r="Q1673" s="246"/>
      <c r="R1673" s="233"/>
      <c r="S1673" s="234" t="e">
        <f>IF(C1673="",NA(),MATCH($B1673&amp;$C1673,'Smelter Reference List'!$J:$J,0))</f>
        <v>#N/A</v>
      </c>
      <c r="T1673" s="235"/>
      <c r="U1673" s="235">
        <f t="shared" ca="1" si="52"/>
        <v>0</v>
      </c>
      <c r="V1673" s="235"/>
      <c r="W1673" s="235"/>
      <c r="Y1673" s="228" t="str">
        <f t="shared" si="53"/>
        <v/>
      </c>
    </row>
    <row r="1674" spans="1:25" s="228" customFormat="1" ht="20.399999999999999">
      <c r="A1674" s="257"/>
      <c r="B1674" s="232" t="str">
        <f>IF(LEN(A1674)=0,"",INDEX('Smelter Reference List'!$A:$A,MATCH($A1674,'Smelter Reference List'!$E:$E,0)))</f>
        <v/>
      </c>
      <c r="C1674" s="297" t="str">
        <f>IF(LEN(A1674)=0,"",INDEX('Smelter Reference List'!$C:$C,MATCH($A1674,'Smelter Reference List'!$E:$E,0)))</f>
        <v/>
      </c>
      <c r="D1674" s="161" t="str">
        <f ca="1">IF(ISERROR($S1674),"",OFFSET('Smelter Reference List'!$C$4,$S1674-4,0)&amp;"")</f>
        <v/>
      </c>
      <c r="E1674" s="161" t="str">
        <f ca="1">IF(ISERROR($S1674),"",OFFSET('Smelter Reference List'!$D$4,$S1674-4,0)&amp;"")</f>
        <v/>
      </c>
      <c r="F1674" s="161" t="str">
        <f ca="1">IF(ISERROR($S1674),"",OFFSET('Smelter Reference List'!$E$4,$S1674-4,0))</f>
        <v/>
      </c>
      <c r="G1674" s="161" t="str">
        <f ca="1">IF(C1674=$U$4,"Enter smelter details", IF(ISERROR($S1674),"",OFFSET('Smelter Reference List'!$F$4,$S1674-4,0)))</f>
        <v/>
      </c>
      <c r="H1674" s="247" t="str">
        <f ca="1">IF(ISERROR($S1674),"",OFFSET('Smelter Reference List'!$G$4,$S1674-4,0))</f>
        <v/>
      </c>
      <c r="I1674" s="248" t="str">
        <f ca="1">IF(ISERROR($S1674),"",OFFSET('Smelter Reference List'!$H$4,$S1674-4,0))</f>
        <v/>
      </c>
      <c r="J1674" s="248" t="str">
        <f ca="1">IF(ISERROR($S1674),"",OFFSET('Smelter Reference List'!$I$4,$S1674-4,0))</f>
        <v/>
      </c>
      <c r="K1674" s="245"/>
      <c r="L1674" s="245"/>
      <c r="M1674" s="245"/>
      <c r="N1674" s="245"/>
      <c r="O1674" s="245"/>
      <c r="P1674" s="245"/>
      <c r="Q1674" s="246"/>
      <c r="R1674" s="233"/>
      <c r="S1674" s="234" t="e">
        <f>IF(C1674="",NA(),MATCH($B1674&amp;$C1674,'Smelter Reference List'!$J:$J,0))</f>
        <v>#N/A</v>
      </c>
      <c r="T1674" s="235"/>
      <c r="U1674" s="235">
        <f t="shared" ca="1" si="52"/>
        <v>0</v>
      </c>
      <c r="V1674" s="235"/>
      <c r="W1674" s="235"/>
      <c r="Y1674" s="228" t="str">
        <f t="shared" si="53"/>
        <v/>
      </c>
    </row>
    <row r="1675" spans="1:25" s="228" customFormat="1" ht="20.399999999999999">
      <c r="A1675" s="257"/>
      <c r="B1675" s="232" t="str">
        <f>IF(LEN(A1675)=0,"",INDEX('Smelter Reference List'!$A:$A,MATCH($A1675,'Smelter Reference List'!$E:$E,0)))</f>
        <v/>
      </c>
      <c r="C1675" s="297" t="str">
        <f>IF(LEN(A1675)=0,"",INDEX('Smelter Reference List'!$C:$C,MATCH($A1675,'Smelter Reference List'!$E:$E,0)))</f>
        <v/>
      </c>
      <c r="D1675" s="161" t="str">
        <f ca="1">IF(ISERROR($S1675),"",OFFSET('Smelter Reference List'!$C$4,$S1675-4,0)&amp;"")</f>
        <v/>
      </c>
      <c r="E1675" s="161" t="str">
        <f ca="1">IF(ISERROR($S1675),"",OFFSET('Smelter Reference List'!$D$4,$S1675-4,0)&amp;"")</f>
        <v/>
      </c>
      <c r="F1675" s="161" t="str">
        <f ca="1">IF(ISERROR($S1675),"",OFFSET('Smelter Reference List'!$E$4,$S1675-4,0))</f>
        <v/>
      </c>
      <c r="G1675" s="161" t="str">
        <f ca="1">IF(C1675=$U$4,"Enter smelter details", IF(ISERROR($S1675),"",OFFSET('Smelter Reference List'!$F$4,$S1675-4,0)))</f>
        <v/>
      </c>
      <c r="H1675" s="247" t="str">
        <f ca="1">IF(ISERROR($S1675),"",OFFSET('Smelter Reference List'!$G$4,$S1675-4,0))</f>
        <v/>
      </c>
      <c r="I1675" s="248" t="str">
        <f ca="1">IF(ISERROR($S1675),"",OFFSET('Smelter Reference List'!$H$4,$S1675-4,0))</f>
        <v/>
      </c>
      <c r="J1675" s="248" t="str">
        <f ca="1">IF(ISERROR($S1675),"",OFFSET('Smelter Reference List'!$I$4,$S1675-4,0))</f>
        <v/>
      </c>
      <c r="K1675" s="245"/>
      <c r="L1675" s="245"/>
      <c r="M1675" s="245"/>
      <c r="N1675" s="245"/>
      <c r="O1675" s="245"/>
      <c r="P1675" s="245"/>
      <c r="Q1675" s="246"/>
      <c r="R1675" s="233"/>
      <c r="S1675" s="234" t="e">
        <f>IF(C1675="",NA(),MATCH($B1675&amp;$C1675,'Smelter Reference List'!$J:$J,0))</f>
        <v>#N/A</v>
      </c>
      <c r="T1675" s="235"/>
      <c r="U1675" s="235">
        <f t="shared" ca="1" si="52"/>
        <v>0</v>
      </c>
      <c r="V1675" s="235"/>
      <c r="W1675" s="235"/>
      <c r="Y1675" s="228" t="str">
        <f t="shared" si="53"/>
        <v/>
      </c>
    </row>
    <row r="1676" spans="1:25" s="228" customFormat="1" ht="20.399999999999999">
      <c r="A1676" s="257"/>
      <c r="B1676" s="232" t="str">
        <f>IF(LEN(A1676)=0,"",INDEX('Smelter Reference List'!$A:$A,MATCH($A1676,'Smelter Reference List'!$E:$E,0)))</f>
        <v/>
      </c>
      <c r="C1676" s="297" t="str">
        <f>IF(LEN(A1676)=0,"",INDEX('Smelter Reference List'!$C:$C,MATCH($A1676,'Smelter Reference List'!$E:$E,0)))</f>
        <v/>
      </c>
      <c r="D1676" s="161" t="str">
        <f ca="1">IF(ISERROR($S1676),"",OFFSET('Smelter Reference List'!$C$4,$S1676-4,0)&amp;"")</f>
        <v/>
      </c>
      <c r="E1676" s="161" t="str">
        <f ca="1">IF(ISERROR($S1676),"",OFFSET('Smelter Reference List'!$D$4,$S1676-4,0)&amp;"")</f>
        <v/>
      </c>
      <c r="F1676" s="161" t="str">
        <f ca="1">IF(ISERROR($S1676),"",OFFSET('Smelter Reference List'!$E$4,$S1676-4,0))</f>
        <v/>
      </c>
      <c r="G1676" s="161" t="str">
        <f ca="1">IF(C1676=$U$4,"Enter smelter details", IF(ISERROR($S1676),"",OFFSET('Smelter Reference List'!$F$4,$S1676-4,0)))</f>
        <v/>
      </c>
      <c r="H1676" s="247" t="str">
        <f ca="1">IF(ISERROR($S1676),"",OFFSET('Smelter Reference List'!$G$4,$S1676-4,0))</f>
        <v/>
      </c>
      <c r="I1676" s="248" t="str">
        <f ca="1">IF(ISERROR($S1676),"",OFFSET('Smelter Reference List'!$H$4,$S1676-4,0))</f>
        <v/>
      </c>
      <c r="J1676" s="248" t="str">
        <f ca="1">IF(ISERROR($S1676),"",OFFSET('Smelter Reference List'!$I$4,$S1676-4,0))</f>
        <v/>
      </c>
      <c r="K1676" s="245"/>
      <c r="L1676" s="245"/>
      <c r="M1676" s="245"/>
      <c r="N1676" s="245"/>
      <c r="O1676" s="245"/>
      <c r="P1676" s="245"/>
      <c r="Q1676" s="246"/>
      <c r="R1676" s="233"/>
      <c r="S1676" s="234" t="e">
        <f>IF(C1676="",NA(),MATCH($B1676&amp;$C1676,'Smelter Reference List'!$J:$J,0))</f>
        <v>#N/A</v>
      </c>
      <c r="T1676" s="235"/>
      <c r="U1676" s="235">
        <f t="shared" ca="1" si="52"/>
        <v>0</v>
      </c>
      <c r="V1676" s="235"/>
      <c r="W1676" s="235"/>
      <c r="Y1676" s="228" t="str">
        <f t="shared" si="53"/>
        <v/>
      </c>
    </row>
    <row r="1677" spans="1:25" s="228" customFormat="1" ht="20.399999999999999">
      <c r="A1677" s="257"/>
      <c r="B1677" s="232" t="str">
        <f>IF(LEN(A1677)=0,"",INDEX('Smelter Reference List'!$A:$A,MATCH($A1677,'Smelter Reference List'!$E:$E,0)))</f>
        <v/>
      </c>
      <c r="C1677" s="297" t="str">
        <f>IF(LEN(A1677)=0,"",INDEX('Smelter Reference List'!$C:$C,MATCH($A1677,'Smelter Reference List'!$E:$E,0)))</f>
        <v/>
      </c>
      <c r="D1677" s="161" t="str">
        <f ca="1">IF(ISERROR($S1677),"",OFFSET('Smelter Reference List'!$C$4,$S1677-4,0)&amp;"")</f>
        <v/>
      </c>
      <c r="E1677" s="161" t="str">
        <f ca="1">IF(ISERROR($S1677),"",OFFSET('Smelter Reference List'!$D$4,$S1677-4,0)&amp;"")</f>
        <v/>
      </c>
      <c r="F1677" s="161" t="str">
        <f ca="1">IF(ISERROR($S1677),"",OFFSET('Smelter Reference List'!$E$4,$S1677-4,0))</f>
        <v/>
      </c>
      <c r="G1677" s="161" t="str">
        <f ca="1">IF(C1677=$U$4,"Enter smelter details", IF(ISERROR($S1677),"",OFFSET('Smelter Reference List'!$F$4,$S1677-4,0)))</f>
        <v/>
      </c>
      <c r="H1677" s="247" t="str">
        <f ca="1">IF(ISERROR($S1677),"",OFFSET('Smelter Reference List'!$G$4,$S1677-4,0))</f>
        <v/>
      </c>
      <c r="I1677" s="248" t="str">
        <f ca="1">IF(ISERROR($S1677),"",OFFSET('Smelter Reference List'!$H$4,$S1677-4,0))</f>
        <v/>
      </c>
      <c r="J1677" s="248" t="str">
        <f ca="1">IF(ISERROR($S1677),"",OFFSET('Smelter Reference List'!$I$4,$S1677-4,0))</f>
        <v/>
      </c>
      <c r="K1677" s="245"/>
      <c r="L1677" s="245"/>
      <c r="M1677" s="245"/>
      <c r="N1677" s="245"/>
      <c r="O1677" s="245"/>
      <c r="P1677" s="245"/>
      <c r="Q1677" s="246"/>
      <c r="R1677" s="233"/>
      <c r="S1677" s="234" t="e">
        <f>IF(C1677="",NA(),MATCH($B1677&amp;$C1677,'Smelter Reference List'!$J:$J,0))</f>
        <v>#N/A</v>
      </c>
      <c r="T1677" s="235"/>
      <c r="U1677" s="235">
        <f t="shared" ca="1" si="52"/>
        <v>0</v>
      </c>
      <c r="V1677" s="235"/>
      <c r="W1677" s="235"/>
      <c r="Y1677" s="228" t="str">
        <f t="shared" si="53"/>
        <v/>
      </c>
    </row>
    <row r="1678" spans="1:25" s="228" customFormat="1" ht="20.399999999999999">
      <c r="A1678" s="257"/>
      <c r="B1678" s="232" t="str">
        <f>IF(LEN(A1678)=0,"",INDEX('Smelter Reference List'!$A:$A,MATCH($A1678,'Smelter Reference List'!$E:$E,0)))</f>
        <v/>
      </c>
      <c r="C1678" s="297" t="str">
        <f>IF(LEN(A1678)=0,"",INDEX('Smelter Reference List'!$C:$C,MATCH($A1678,'Smelter Reference List'!$E:$E,0)))</f>
        <v/>
      </c>
      <c r="D1678" s="161" t="str">
        <f ca="1">IF(ISERROR($S1678),"",OFFSET('Smelter Reference List'!$C$4,$S1678-4,0)&amp;"")</f>
        <v/>
      </c>
      <c r="E1678" s="161" t="str">
        <f ca="1">IF(ISERROR($S1678),"",OFFSET('Smelter Reference List'!$D$4,$S1678-4,0)&amp;"")</f>
        <v/>
      </c>
      <c r="F1678" s="161" t="str">
        <f ca="1">IF(ISERROR($S1678),"",OFFSET('Smelter Reference List'!$E$4,$S1678-4,0))</f>
        <v/>
      </c>
      <c r="G1678" s="161" t="str">
        <f ca="1">IF(C1678=$U$4,"Enter smelter details", IF(ISERROR($S1678),"",OFFSET('Smelter Reference List'!$F$4,$S1678-4,0)))</f>
        <v/>
      </c>
      <c r="H1678" s="247" t="str">
        <f ca="1">IF(ISERROR($S1678),"",OFFSET('Smelter Reference List'!$G$4,$S1678-4,0))</f>
        <v/>
      </c>
      <c r="I1678" s="248" t="str">
        <f ca="1">IF(ISERROR($S1678),"",OFFSET('Smelter Reference List'!$H$4,$S1678-4,0))</f>
        <v/>
      </c>
      <c r="J1678" s="248" t="str">
        <f ca="1">IF(ISERROR($S1678),"",OFFSET('Smelter Reference List'!$I$4,$S1678-4,0))</f>
        <v/>
      </c>
      <c r="K1678" s="245"/>
      <c r="L1678" s="245"/>
      <c r="M1678" s="245"/>
      <c r="N1678" s="245"/>
      <c r="O1678" s="245"/>
      <c r="P1678" s="245"/>
      <c r="Q1678" s="246"/>
      <c r="R1678" s="233"/>
      <c r="S1678" s="234" t="e">
        <f>IF(C1678="",NA(),MATCH($B1678&amp;$C1678,'Smelter Reference List'!$J:$J,0))</f>
        <v>#N/A</v>
      </c>
      <c r="T1678" s="235"/>
      <c r="U1678" s="235">
        <f t="shared" ca="1" si="52"/>
        <v>0</v>
      </c>
      <c r="V1678" s="235"/>
      <c r="W1678" s="235"/>
      <c r="Y1678" s="228" t="str">
        <f t="shared" si="53"/>
        <v/>
      </c>
    </row>
    <row r="1679" spans="1:25" s="228" customFormat="1" ht="20.399999999999999">
      <c r="A1679" s="257"/>
      <c r="B1679" s="232" t="str">
        <f>IF(LEN(A1679)=0,"",INDEX('Smelter Reference List'!$A:$A,MATCH($A1679,'Smelter Reference List'!$E:$E,0)))</f>
        <v/>
      </c>
      <c r="C1679" s="297" t="str">
        <f>IF(LEN(A1679)=0,"",INDEX('Smelter Reference List'!$C:$C,MATCH($A1679,'Smelter Reference List'!$E:$E,0)))</f>
        <v/>
      </c>
      <c r="D1679" s="161" t="str">
        <f ca="1">IF(ISERROR($S1679),"",OFFSET('Smelter Reference List'!$C$4,$S1679-4,0)&amp;"")</f>
        <v/>
      </c>
      <c r="E1679" s="161" t="str">
        <f ca="1">IF(ISERROR($S1679),"",OFFSET('Smelter Reference List'!$D$4,$S1679-4,0)&amp;"")</f>
        <v/>
      </c>
      <c r="F1679" s="161" t="str">
        <f ca="1">IF(ISERROR($S1679),"",OFFSET('Smelter Reference List'!$E$4,$S1679-4,0))</f>
        <v/>
      </c>
      <c r="G1679" s="161" t="str">
        <f ca="1">IF(C1679=$U$4,"Enter smelter details", IF(ISERROR($S1679),"",OFFSET('Smelter Reference List'!$F$4,$S1679-4,0)))</f>
        <v/>
      </c>
      <c r="H1679" s="247" t="str">
        <f ca="1">IF(ISERROR($S1679),"",OFFSET('Smelter Reference List'!$G$4,$S1679-4,0))</f>
        <v/>
      </c>
      <c r="I1679" s="248" t="str">
        <f ca="1">IF(ISERROR($S1679),"",OFFSET('Smelter Reference List'!$H$4,$S1679-4,0))</f>
        <v/>
      </c>
      <c r="J1679" s="248" t="str">
        <f ca="1">IF(ISERROR($S1679),"",OFFSET('Smelter Reference List'!$I$4,$S1679-4,0))</f>
        <v/>
      </c>
      <c r="K1679" s="245"/>
      <c r="L1679" s="245"/>
      <c r="M1679" s="245"/>
      <c r="N1679" s="245"/>
      <c r="O1679" s="245"/>
      <c r="P1679" s="245"/>
      <c r="Q1679" s="246"/>
      <c r="R1679" s="233"/>
      <c r="S1679" s="234" t="e">
        <f>IF(C1679="",NA(),MATCH($B1679&amp;$C1679,'Smelter Reference List'!$J:$J,0))</f>
        <v>#N/A</v>
      </c>
      <c r="T1679" s="235"/>
      <c r="U1679" s="235">
        <f t="shared" ca="1" si="52"/>
        <v>0</v>
      </c>
      <c r="V1679" s="235"/>
      <c r="W1679" s="235"/>
      <c r="Y1679" s="228" t="str">
        <f t="shared" si="53"/>
        <v/>
      </c>
    </row>
    <row r="1680" spans="1:25" s="228" customFormat="1" ht="20.399999999999999">
      <c r="A1680" s="257"/>
      <c r="B1680" s="232" t="str">
        <f>IF(LEN(A1680)=0,"",INDEX('Smelter Reference List'!$A:$A,MATCH($A1680,'Smelter Reference List'!$E:$E,0)))</f>
        <v/>
      </c>
      <c r="C1680" s="297" t="str">
        <f>IF(LEN(A1680)=0,"",INDEX('Smelter Reference List'!$C:$C,MATCH($A1680,'Smelter Reference List'!$E:$E,0)))</f>
        <v/>
      </c>
      <c r="D1680" s="161" t="str">
        <f ca="1">IF(ISERROR($S1680),"",OFFSET('Smelter Reference List'!$C$4,$S1680-4,0)&amp;"")</f>
        <v/>
      </c>
      <c r="E1680" s="161" t="str">
        <f ca="1">IF(ISERROR($S1680),"",OFFSET('Smelter Reference List'!$D$4,$S1680-4,0)&amp;"")</f>
        <v/>
      </c>
      <c r="F1680" s="161" t="str">
        <f ca="1">IF(ISERROR($S1680),"",OFFSET('Smelter Reference List'!$E$4,$S1680-4,0))</f>
        <v/>
      </c>
      <c r="G1680" s="161" t="str">
        <f ca="1">IF(C1680=$U$4,"Enter smelter details", IF(ISERROR($S1680),"",OFFSET('Smelter Reference List'!$F$4,$S1680-4,0)))</f>
        <v/>
      </c>
      <c r="H1680" s="247" t="str">
        <f ca="1">IF(ISERROR($S1680),"",OFFSET('Smelter Reference List'!$G$4,$S1680-4,0))</f>
        <v/>
      </c>
      <c r="I1680" s="248" t="str">
        <f ca="1">IF(ISERROR($S1680),"",OFFSET('Smelter Reference List'!$H$4,$S1680-4,0))</f>
        <v/>
      </c>
      <c r="J1680" s="248" t="str">
        <f ca="1">IF(ISERROR($S1680),"",OFFSET('Smelter Reference List'!$I$4,$S1680-4,0))</f>
        <v/>
      </c>
      <c r="K1680" s="245"/>
      <c r="L1680" s="245"/>
      <c r="M1680" s="245"/>
      <c r="N1680" s="245"/>
      <c r="O1680" s="245"/>
      <c r="P1680" s="245"/>
      <c r="Q1680" s="246"/>
      <c r="R1680" s="233"/>
      <c r="S1680" s="234" t="e">
        <f>IF(C1680="",NA(),MATCH($B1680&amp;$C1680,'Smelter Reference List'!$J:$J,0))</f>
        <v>#N/A</v>
      </c>
      <c r="T1680" s="235"/>
      <c r="U1680" s="235">
        <f t="shared" ca="1" si="52"/>
        <v>0</v>
      </c>
      <c r="V1680" s="235"/>
      <c r="W1680" s="235"/>
      <c r="Y1680" s="228" t="str">
        <f t="shared" si="53"/>
        <v/>
      </c>
    </row>
    <row r="1681" spans="1:25" s="228" customFormat="1" ht="20.399999999999999">
      <c r="A1681" s="257"/>
      <c r="B1681" s="232" t="str">
        <f>IF(LEN(A1681)=0,"",INDEX('Smelter Reference List'!$A:$A,MATCH($A1681,'Smelter Reference List'!$E:$E,0)))</f>
        <v/>
      </c>
      <c r="C1681" s="297" t="str">
        <f>IF(LEN(A1681)=0,"",INDEX('Smelter Reference List'!$C:$C,MATCH($A1681,'Smelter Reference List'!$E:$E,0)))</f>
        <v/>
      </c>
      <c r="D1681" s="161" t="str">
        <f ca="1">IF(ISERROR($S1681),"",OFFSET('Smelter Reference List'!$C$4,$S1681-4,0)&amp;"")</f>
        <v/>
      </c>
      <c r="E1681" s="161" t="str">
        <f ca="1">IF(ISERROR($S1681),"",OFFSET('Smelter Reference List'!$D$4,$S1681-4,0)&amp;"")</f>
        <v/>
      </c>
      <c r="F1681" s="161" t="str">
        <f ca="1">IF(ISERROR($S1681),"",OFFSET('Smelter Reference List'!$E$4,$S1681-4,0))</f>
        <v/>
      </c>
      <c r="G1681" s="161" t="str">
        <f ca="1">IF(C1681=$U$4,"Enter smelter details", IF(ISERROR($S1681),"",OFFSET('Smelter Reference List'!$F$4,$S1681-4,0)))</f>
        <v/>
      </c>
      <c r="H1681" s="247" t="str">
        <f ca="1">IF(ISERROR($S1681),"",OFFSET('Smelter Reference List'!$G$4,$S1681-4,0))</f>
        <v/>
      </c>
      <c r="I1681" s="248" t="str">
        <f ca="1">IF(ISERROR($S1681),"",OFFSET('Smelter Reference List'!$H$4,$S1681-4,0))</f>
        <v/>
      </c>
      <c r="J1681" s="248" t="str">
        <f ca="1">IF(ISERROR($S1681),"",OFFSET('Smelter Reference List'!$I$4,$S1681-4,0))</f>
        <v/>
      </c>
      <c r="K1681" s="245"/>
      <c r="L1681" s="245"/>
      <c r="M1681" s="245"/>
      <c r="N1681" s="245"/>
      <c r="O1681" s="245"/>
      <c r="P1681" s="245"/>
      <c r="Q1681" s="246"/>
      <c r="R1681" s="233"/>
      <c r="S1681" s="234" t="e">
        <f>IF(C1681="",NA(),MATCH($B1681&amp;$C1681,'Smelter Reference List'!$J:$J,0))</f>
        <v>#N/A</v>
      </c>
      <c r="T1681" s="235"/>
      <c r="U1681" s="235">
        <f t="shared" ca="1" si="52"/>
        <v>0</v>
      </c>
      <c r="V1681" s="235"/>
      <c r="W1681" s="235"/>
      <c r="Y1681" s="228" t="str">
        <f t="shared" si="53"/>
        <v/>
      </c>
    </row>
    <row r="1682" spans="1:25" s="228" customFormat="1" ht="20.399999999999999">
      <c r="A1682" s="257"/>
      <c r="B1682" s="232" t="str">
        <f>IF(LEN(A1682)=0,"",INDEX('Smelter Reference List'!$A:$A,MATCH($A1682,'Smelter Reference List'!$E:$E,0)))</f>
        <v/>
      </c>
      <c r="C1682" s="297" t="str">
        <f>IF(LEN(A1682)=0,"",INDEX('Smelter Reference List'!$C:$C,MATCH($A1682,'Smelter Reference List'!$E:$E,0)))</f>
        <v/>
      </c>
      <c r="D1682" s="161" t="str">
        <f ca="1">IF(ISERROR($S1682),"",OFFSET('Smelter Reference List'!$C$4,$S1682-4,0)&amp;"")</f>
        <v/>
      </c>
      <c r="E1682" s="161" t="str">
        <f ca="1">IF(ISERROR($S1682),"",OFFSET('Smelter Reference List'!$D$4,$S1682-4,0)&amp;"")</f>
        <v/>
      </c>
      <c r="F1682" s="161" t="str">
        <f ca="1">IF(ISERROR($S1682),"",OFFSET('Smelter Reference List'!$E$4,$S1682-4,0))</f>
        <v/>
      </c>
      <c r="G1682" s="161" t="str">
        <f ca="1">IF(C1682=$U$4,"Enter smelter details", IF(ISERROR($S1682),"",OFFSET('Smelter Reference List'!$F$4,$S1682-4,0)))</f>
        <v/>
      </c>
      <c r="H1682" s="247" t="str">
        <f ca="1">IF(ISERROR($S1682),"",OFFSET('Smelter Reference List'!$G$4,$S1682-4,0))</f>
        <v/>
      </c>
      <c r="I1682" s="248" t="str">
        <f ca="1">IF(ISERROR($S1682),"",OFFSET('Smelter Reference List'!$H$4,$S1682-4,0))</f>
        <v/>
      </c>
      <c r="J1682" s="248" t="str">
        <f ca="1">IF(ISERROR($S1682),"",OFFSET('Smelter Reference List'!$I$4,$S1682-4,0))</f>
        <v/>
      </c>
      <c r="K1682" s="245"/>
      <c r="L1682" s="245"/>
      <c r="M1682" s="245"/>
      <c r="N1682" s="245"/>
      <c r="O1682" s="245"/>
      <c r="P1682" s="245"/>
      <c r="Q1682" s="246"/>
      <c r="R1682" s="233"/>
      <c r="S1682" s="234" t="e">
        <f>IF(C1682="",NA(),MATCH($B1682&amp;$C1682,'Smelter Reference List'!$J:$J,0))</f>
        <v>#N/A</v>
      </c>
      <c r="T1682" s="235"/>
      <c r="U1682" s="235">
        <f t="shared" ca="1" si="52"/>
        <v>0</v>
      </c>
      <c r="V1682" s="235"/>
      <c r="W1682" s="235"/>
      <c r="Y1682" s="228" t="str">
        <f t="shared" si="53"/>
        <v/>
      </c>
    </row>
    <row r="1683" spans="1:25" s="228" customFormat="1" ht="20.399999999999999">
      <c r="A1683" s="257"/>
      <c r="B1683" s="232" t="str">
        <f>IF(LEN(A1683)=0,"",INDEX('Smelter Reference List'!$A:$A,MATCH($A1683,'Smelter Reference List'!$E:$E,0)))</f>
        <v/>
      </c>
      <c r="C1683" s="297" t="str">
        <f>IF(LEN(A1683)=0,"",INDEX('Smelter Reference List'!$C:$C,MATCH($A1683,'Smelter Reference List'!$E:$E,0)))</f>
        <v/>
      </c>
      <c r="D1683" s="161" t="str">
        <f ca="1">IF(ISERROR($S1683),"",OFFSET('Smelter Reference List'!$C$4,$S1683-4,0)&amp;"")</f>
        <v/>
      </c>
      <c r="E1683" s="161" t="str">
        <f ca="1">IF(ISERROR($S1683),"",OFFSET('Smelter Reference List'!$D$4,$S1683-4,0)&amp;"")</f>
        <v/>
      </c>
      <c r="F1683" s="161" t="str">
        <f ca="1">IF(ISERROR($S1683),"",OFFSET('Smelter Reference List'!$E$4,$S1683-4,0))</f>
        <v/>
      </c>
      <c r="G1683" s="161" t="str">
        <f ca="1">IF(C1683=$U$4,"Enter smelter details", IF(ISERROR($S1683),"",OFFSET('Smelter Reference List'!$F$4,$S1683-4,0)))</f>
        <v/>
      </c>
      <c r="H1683" s="247" t="str">
        <f ca="1">IF(ISERROR($S1683),"",OFFSET('Smelter Reference List'!$G$4,$S1683-4,0))</f>
        <v/>
      </c>
      <c r="I1683" s="248" t="str">
        <f ca="1">IF(ISERROR($S1683),"",OFFSET('Smelter Reference List'!$H$4,$S1683-4,0))</f>
        <v/>
      </c>
      <c r="J1683" s="248" t="str">
        <f ca="1">IF(ISERROR($S1683),"",OFFSET('Smelter Reference List'!$I$4,$S1683-4,0))</f>
        <v/>
      </c>
      <c r="K1683" s="245"/>
      <c r="L1683" s="245"/>
      <c r="M1683" s="245"/>
      <c r="N1683" s="245"/>
      <c r="O1683" s="245"/>
      <c r="P1683" s="245"/>
      <c r="Q1683" s="246"/>
      <c r="R1683" s="233"/>
      <c r="S1683" s="234" t="e">
        <f>IF(C1683="",NA(),MATCH($B1683&amp;$C1683,'Smelter Reference List'!$J:$J,0))</f>
        <v>#N/A</v>
      </c>
      <c r="T1683" s="235"/>
      <c r="U1683" s="235">
        <f t="shared" ca="1" si="52"/>
        <v>0</v>
      </c>
      <c r="V1683" s="235"/>
      <c r="W1683" s="235"/>
      <c r="Y1683" s="228" t="str">
        <f t="shared" si="53"/>
        <v/>
      </c>
    </row>
    <row r="1684" spans="1:25" s="228" customFormat="1" ht="20.399999999999999">
      <c r="A1684" s="257"/>
      <c r="B1684" s="232" t="str">
        <f>IF(LEN(A1684)=0,"",INDEX('Smelter Reference List'!$A:$A,MATCH($A1684,'Smelter Reference List'!$E:$E,0)))</f>
        <v/>
      </c>
      <c r="C1684" s="297" t="str">
        <f>IF(LEN(A1684)=0,"",INDEX('Smelter Reference List'!$C:$C,MATCH($A1684,'Smelter Reference List'!$E:$E,0)))</f>
        <v/>
      </c>
      <c r="D1684" s="161" t="str">
        <f ca="1">IF(ISERROR($S1684),"",OFFSET('Smelter Reference List'!$C$4,$S1684-4,0)&amp;"")</f>
        <v/>
      </c>
      <c r="E1684" s="161" t="str">
        <f ca="1">IF(ISERROR($S1684),"",OFFSET('Smelter Reference List'!$D$4,$S1684-4,0)&amp;"")</f>
        <v/>
      </c>
      <c r="F1684" s="161" t="str">
        <f ca="1">IF(ISERROR($S1684),"",OFFSET('Smelter Reference List'!$E$4,$S1684-4,0))</f>
        <v/>
      </c>
      <c r="G1684" s="161" t="str">
        <f ca="1">IF(C1684=$U$4,"Enter smelter details", IF(ISERROR($S1684),"",OFFSET('Smelter Reference List'!$F$4,$S1684-4,0)))</f>
        <v/>
      </c>
      <c r="H1684" s="247" t="str">
        <f ca="1">IF(ISERROR($S1684),"",OFFSET('Smelter Reference List'!$G$4,$S1684-4,0))</f>
        <v/>
      </c>
      <c r="I1684" s="248" t="str">
        <f ca="1">IF(ISERROR($S1684),"",OFFSET('Smelter Reference List'!$H$4,$S1684-4,0))</f>
        <v/>
      </c>
      <c r="J1684" s="248" t="str">
        <f ca="1">IF(ISERROR($S1684),"",OFFSET('Smelter Reference List'!$I$4,$S1684-4,0))</f>
        <v/>
      </c>
      <c r="K1684" s="245"/>
      <c r="L1684" s="245"/>
      <c r="M1684" s="245"/>
      <c r="N1684" s="245"/>
      <c r="O1684" s="245"/>
      <c r="P1684" s="245"/>
      <c r="Q1684" s="246"/>
      <c r="R1684" s="233"/>
      <c r="S1684" s="234" t="e">
        <f>IF(C1684="",NA(),MATCH($B1684&amp;$C1684,'Smelter Reference List'!$J:$J,0))</f>
        <v>#N/A</v>
      </c>
      <c r="T1684" s="235"/>
      <c r="U1684" s="235">
        <f t="shared" ca="1" si="52"/>
        <v>0</v>
      </c>
      <c r="V1684" s="235"/>
      <c r="W1684" s="235"/>
      <c r="Y1684" s="228" t="str">
        <f t="shared" si="53"/>
        <v/>
      </c>
    </row>
    <row r="1685" spans="1:25" s="228" customFormat="1" ht="20.399999999999999">
      <c r="A1685" s="257"/>
      <c r="B1685" s="232" t="str">
        <f>IF(LEN(A1685)=0,"",INDEX('Smelter Reference List'!$A:$A,MATCH($A1685,'Smelter Reference List'!$E:$E,0)))</f>
        <v/>
      </c>
      <c r="C1685" s="297" t="str">
        <f>IF(LEN(A1685)=0,"",INDEX('Smelter Reference List'!$C:$C,MATCH($A1685,'Smelter Reference List'!$E:$E,0)))</f>
        <v/>
      </c>
      <c r="D1685" s="161" t="str">
        <f ca="1">IF(ISERROR($S1685),"",OFFSET('Smelter Reference List'!$C$4,$S1685-4,0)&amp;"")</f>
        <v/>
      </c>
      <c r="E1685" s="161" t="str">
        <f ca="1">IF(ISERROR($S1685),"",OFFSET('Smelter Reference List'!$D$4,$S1685-4,0)&amp;"")</f>
        <v/>
      </c>
      <c r="F1685" s="161" t="str">
        <f ca="1">IF(ISERROR($S1685),"",OFFSET('Smelter Reference List'!$E$4,$S1685-4,0))</f>
        <v/>
      </c>
      <c r="G1685" s="161" t="str">
        <f ca="1">IF(C1685=$U$4,"Enter smelter details", IF(ISERROR($S1685),"",OFFSET('Smelter Reference List'!$F$4,$S1685-4,0)))</f>
        <v/>
      </c>
      <c r="H1685" s="247" t="str">
        <f ca="1">IF(ISERROR($S1685),"",OFFSET('Smelter Reference List'!$G$4,$S1685-4,0))</f>
        <v/>
      </c>
      <c r="I1685" s="248" t="str">
        <f ca="1">IF(ISERROR($S1685),"",OFFSET('Smelter Reference List'!$H$4,$S1685-4,0))</f>
        <v/>
      </c>
      <c r="J1685" s="248" t="str">
        <f ca="1">IF(ISERROR($S1685),"",OFFSET('Smelter Reference List'!$I$4,$S1685-4,0))</f>
        <v/>
      </c>
      <c r="K1685" s="245"/>
      <c r="L1685" s="245"/>
      <c r="M1685" s="245"/>
      <c r="N1685" s="245"/>
      <c r="O1685" s="245"/>
      <c r="P1685" s="245"/>
      <c r="Q1685" s="246"/>
      <c r="R1685" s="233"/>
      <c r="S1685" s="234" t="e">
        <f>IF(C1685="",NA(),MATCH($B1685&amp;$C1685,'Smelter Reference List'!$J:$J,0))</f>
        <v>#N/A</v>
      </c>
      <c r="T1685" s="235"/>
      <c r="U1685" s="235">
        <f t="shared" ca="1" si="52"/>
        <v>0</v>
      </c>
      <c r="V1685" s="235"/>
      <c r="W1685" s="235"/>
      <c r="Y1685" s="228" t="str">
        <f t="shared" si="53"/>
        <v/>
      </c>
    </row>
    <row r="1686" spans="1:25" s="228" customFormat="1" ht="20.399999999999999">
      <c r="A1686" s="257"/>
      <c r="B1686" s="232" t="str">
        <f>IF(LEN(A1686)=0,"",INDEX('Smelter Reference List'!$A:$A,MATCH($A1686,'Smelter Reference List'!$E:$E,0)))</f>
        <v/>
      </c>
      <c r="C1686" s="297" t="str">
        <f>IF(LEN(A1686)=0,"",INDEX('Smelter Reference List'!$C:$C,MATCH($A1686,'Smelter Reference List'!$E:$E,0)))</f>
        <v/>
      </c>
      <c r="D1686" s="161" t="str">
        <f ca="1">IF(ISERROR($S1686),"",OFFSET('Smelter Reference List'!$C$4,$S1686-4,0)&amp;"")</f>
        <v/>
      </c>
      <c r="E1686" s="161" t="str">
        <f ca="1">IF(ISERROR($S1686),"",OFFSET('Smelter Reference List'!$D$4,$S1686-4,0)&amp;"")</f>
        <v/>
      </c>
      <c r="F1686" s="161" t="str">
        <f ca="1">IF(ISERROR($S1686),"",OFFSET('Smelter Reference List'!$E$4,$S1686-4,0))</f>
        <v/>
      </c>
      <c r="G1686" s="161" t="str">
        <f ca="1">IF(C1686=$U$4,"Enter smelter details", IF(ISERROR($S1686),"",OFFSET('Smelter Reference List'!$F$4,$S1686-4,0)))</f>
        <v/>
      </c>
      <c r="H1686" s="247" t="str">
        <f ca="1">IF(ISERROR($S1686),"",OFFSET('Smelter Reference List'!$G$4,$S1686-4,0))</f>
        <v/>
      </c>
      <c r="I1686" s="248" t="str">
        <f ca="1">IF(ISERROR($S1686),"",OFFSET('Smelter Reference List'!$H$4,$S1686-4,0))</f>
        <v/>
      </c>
      <c r="J1686" s="248" t="str">
        <f ca="1">IF(ISERROR($S1686),"",OFFSET('Smelter Reference List'!$I$4,$S1686-4,0))</f>
        <v/>
      </c>
      <c r="K1686" s="245"/>
      <c r="L1686" s="245"/>
      <c r="M1686" s="245"/>
      <c r="N1686" s="245"/>
      <c r="O1686" s="245"/>
      <c r="P1686" s="245"/>
      <c r="Q1686" s="246"/>
      <c r="R1686" s="233"/>
      <c r="S1686" s="234" t="e">
        <f>IF(C1686="",NA(),MATCH($B1686&amp;$C1686,'Smelter Reference List'!$J:$J,0))</f>
        <v>#N/A</v>
      </c>
      <c r="T1686" s="235"/>
      <c r="U1686" s="235">
        <f t="shared" ca="1" si="52"/>
        <v>0</v>
      </c>
      <c r="V1686" s="235"/>
      <c r="W1686" s="235"/>
      <c r="Y1686" s="228" t="str">
        <f t="shared" si="53"/>
        <v/>
      </c>
    </row>
    <row r="1687" spans="1:25" s="228" customFormat="1" ht="20.399999999999999">
      <c r="A1687" s="257"/>
      <c r="B1687" s="232" t="str">
        <f>IF(LEN(A1687)=0,"",INDEX('Smelter Reference List'!$A:$A,MATCH($A1687,'Smelter Reference List'!$E:$E,0)))</f>
        <v/>
      </c>
      <c r="C1687" s="297" t="str">
        <f>IF(LEN(A1687)=0,"",INDEX('Smelter Reference List'!$C:$C,MATCH($A1687,'Smelter Reference List'!$E:$E,0)))</f>
        <v/>
      </c>
      <c r="D1687" s="161" t="str">
        <f ca="1">IF(ISERROR($S1687),"",OFFSET('Smelter Reference List'!$C$4,$S1687-4,0)&amp;"")</f>
        <v/>
      </c>
      <c r="E1687" s="161" t="str">
        <f ca="1">IF(ISERROR($S1687),"",OFFSET('Smelter Reference List'!$D$4,$S1687-4,0)&amp;"")</f>
        <v/>
      </c>
      <c r="F1687" s="161" t="str">
        <f ca="1">IF(ISERROR($S1687),"",OFFSET('Smelter Reference List'!$E$4,$S1687-4,0))</f>
        <v/>
      </c>
      <c r="G1687" s="161" t="str">
        <f ca="1">IF(C1687=$U$4,"Enter smelter details", IF(ISERROR($S1687),"",OFFSET('Smelter Reference List'!$F$4,$S1687-4,0)))</f>
        <v/>
      </c>
      <c r="H1687" s="247" t="str">
        <f ca="1">IF(ISERROR($S1687),"",OFFSET('Smelter Reference List'!$G$4,$S1687-4,0))</f>
        <v/>
      </c>
      <c r="I1687" s="248" t="str">
        <f ca="1">IF(ISERROR($S1687),"",OFFSET('Smelter Reference List'!$H$4,$S1687-4,0))</f>
        <v/>
      </c>
      <c r="J1687" s="248" t="str">
        <f ca="1">IF(ISERROR($S1687),"",OFFSET('Smelter Reference List'!$I$4,$S1687-4,0))</f>
        <v/>
      </c>
      <c r="K1687" s="245"/>
      <c r="L1687" s="245"/>
      <c r="M1687" s="245"/>
      <c r="N1687" s="245"/>
      <c r="O1687" s="245"/>
      <c r="P1687" s="245"/>
      <c r="Q1687" s="246"/>
      <c r="R1687" s="233"/>
      <c r="S1687" s="234" t="e">
        <f>IF(C1687="",NA(),MATCH($B1687&amp;$C1687,'Smelter Reference List'!$J:$J,0))</f>
        <v>#N/A</v>
      </c>
      <c r="T1687" s="235"/>
      <c r="U1687" s="235">
        <f t="shared" ca="1" si="52"/>
        <v>0</v>
      </c>
      <c r="V1687" s="235"/>
      <c r="W1687" s="235"/>
      <c r="Y1687" s="228" t="str">
        <f t="shared" si="53"/>
        <v/>
      </c>
    </row>
    <row r="1688" spans="1:25" s="228" customFormat="1" ht="20.399999999999999">
      <c r="A1688" s="257"/>
      <c r="B1688" s="232" t="str">
        <f>IF(LEN(A1688)=0,"",INDEX('Smelter Reference List'!$A:$A,MATCH($A1688,'Smelter Reference List'!$E:$E,0)))</f>
        <v/>
      </c>
      <c r="C1688" s="297" t="str">
        <f>IF(LEN(A1688)=0,"",INDEX('Smelter Reference List'!$C:$C,MATCH($A1688,'Smelter Reference List'!$E:$E,0)))</f>
        <v/>
      </c>
      <c r="D1688" s="161" t="str">
        <f ca="1">IF(ISERROR($S1688),"",OFFSET('Smelter Reference List'!$C$4,$S1688-4,0)&amp;"")</f>
        <v/>
      </c>
      <c r="E1688" s="161" t="str">
        <f ca="1">IF(ISERROR($S1688),"",OFFSET('Smelter Reference List'!$D$4,$S1688-4,0)&amp;"")</f>
        <v/>
      </c>
      <c r="F1688" s="161" t="str">
        <f ca="1">IF(ISERROR($S1688),"",OFFSET('Smelter Reference List'!$E$4,$S1688-4,0))</f>
        <v/>
      </c>
      <c r="G1688" s="161" t="str">
        <f ca="1">IF(C1688=$U$4,"Enter smelter details", IF(ISERROR($S1688),"",OFFSET('Smelter Reference List'!$F$4,$S1688-4,0)))</f>
        <v/>
      </c>
      <c r="H1688" s="247" t="str">
        <f ca="1">IF(ISERROR($S1688),"",OFFSET('Smelter Reference List'!$G$4,$S1688-4,0))</f>
        <v/>
      </c>
      <c r="I1688" s="248" t="str">
        <f ca="1">IF(ISERROR($S1688),"",OFFSET('Smelter Reference List'!$H$4,$S1688-4,0))</f>
        <v/>
      </c>
      <c r="J1688" s="248" t="str">
        <f ca="1">IF(ISERROR($S1688),"",OFFSET('Smelter Reference List'!$I$4,$S1688-4,0))</f>
        <v/>
      </c>
      <c r="K1688" s="245"/>
      <c r="L1688" s="245"/>
      <c r="M1688" s="245"/>
      <c r="N1688" s="245"/>
      <c r="O1688" s="245"/>
      <c r="P1688" s="245"/>
      <c r="Q1688" s="246"/>
      <c r="R1688" s="233"/>
      <c r="S1688" s="234" t="e">
        <f>IF(C1688="",NA(),MATCH($B1688&amp;$C1688,'Smelter Reference List'!$J:$J,0))</f>
        <v>#N/A</v>
      </c>
      <c r="T1688" s="235"/>
      <c r="U1688" s="235">
        <f t="shared" ca="1" si="52"/>
        <v>0</v>
      </c>
      <c r="V1688" s="235"/>
      <c r="W1688" s="235"/>
      <c r="Y1688" s="228" t="str">
        <f t="shared" si="53"/>
        <v/>
      </c>
    </row>
    <row r="1689" spans="1:25" s="228" customFormat="1" ht="20.399999999999999">
      <c r="A1689" s="257"/>
      <c r="B1689" s="232" t="str">
        <f>IF(LEN(A1689)=0,"",INDEX('Smelter Reference List'!$A:$A,MATCH($A1689,'Smelter Reference List'!$E:$E,0)))</f>
        <v/>
      </c>
      <c r="C1689" s="297" t="str">
        <f>IF(LEN(A1689)=0,"",INDEX('Smelter Reference List'!$C:$C,MATCH($A1689,'Smelter Reference List'!$E:$E,0)))</f>
        <v/>
      </c>
      <c r="D1689" s="161" t="str">
        <f ca="1">IF(ISERROR($S1689),"",OFFSET('Smelter Reference List'!$C$4,$S1689-4,0)&amp;"")</f>
        <v/>
      </c>
      <c r="E1689" s="161" t="str">
        <f ca="1">IF(ISERROR($S1689),"",OFFSET('Smelter Reference List'!$D$4,$S1689-4,0)&amp;"")</f>
        <v/>
      </c>
      <c r="F1689" s="161" t="str">
        <f ca="1">IF(ISERROR($S1689),"",OFFSET('Smelter Reference List'!$E$4,$S1689-4,0))</f>
        <v/>
      </c>
      <c r="G1689" s="161" t="str">
        <f ca="1">IF(C1689=$U$4,"Enter smelter details", IF(ISERROR($S1689),"",OFFSET('Smelter Reference List'!$F$4,$S1689-4,0)))</f>
        <v/>
      </c>
      <c r="H1689" s="247" t="str">
        <f ca="1">IF(ISERROR($S1689),"",OFFSET('Smelter Reference List'!$G$4,$S1689-4,0))</f>
        <v/>
      </c>
      <c r="I1689" s="248" t="str">
        <f ca="1">IF(ISERROR($S1689),"",OFFSET('Smelter Reference List'!$H$4,$S1689-4,0))</f>
        <v/>
      </c>
      <c r="J1689" s="248" t="str">
        <f ca="1">IF(ISERROR($S1689),"",OFFSET('Smelter Reference List'!$I$4,$S1689-4,0))</f>
        <v/>
      </c>
      <c r="K1689" s="245"/>
      <c r="L1689" s="245"/>
      <c r="M1689" s="245"/>
      <c r="N1689" s="245"/>
      <c r="O1689" s="245"/>
      <c r="P1689" s="245"/>
      <c r="Q1689" s="246"/>
      <c r="R1689" s="233"/>
      <c r="S1689" s="234" t="e">
        <f>IF(C1689="",NA(),MATCH($B1689&amp;$C1689,'Smelter Reference List'!$J:$J,0))</f>
        <v>#N/A</v>
      </c>
      <c r="T1689" s="235"/>
      <c r="U1689" s="235">
        <f t="shared" ca="1" si="52"/>
        <v>0</v>
      </c>
      <c r="V1689" s="235"/>
      <c r="W1689" s="235"/>
      <c r="Y1689" s="228" t="str">
        <f t="shared" si="53"/>
        <v/>
      </c>
    </row>
    <row r="1690" spans="1:25" s="228" customFormat="1" ht="20.399999999999999">
      <c r="A1690" s="257"/>
      <c r="B1690" s="232" t="str">
        <f>IF(LEN(A1690)=0,"",INDEX('Smelter Reference List'!$A:$A,MATCH($A1690,'Smelter Reference List'!$E:$E,0)))</f>
        <v/>
      </c>
      <c r="C1690" s="297" t="str">
        <f>IF(LEN(A1690)=0,"",INDEX('Smelter Reference List'!$C:$C,MATCH($A1690,'Smelter Reference List'!$E:$E,0)))</f>
        <v/>
      </c>
      <c r="D1690" s="161" t="str">
        <f ca="1">IF(ISERROR($S1690),"",OFFSET('Smelter Reference List'!$C$4,$S1690-4,0)&amp;"")</f>
        <v/>
      </c>
      <c r="E1690" s="161" t="str">
        <f ca="1">IF(ISERROR($S1690),"",OFFSET('Smelter Reference List'!$D$4,$S1690-4,0)&amp;"")</f>
        <v/>
      </c>
      <c r="F1690" s="161" t="str">
        <f ca="1">IF(ISERROR($S1690),"",OFFSET('Smelter Reference List'!$E$4,$S1690-4,0))</f>
        <v/>
      </c>
      <c r="G1690" s="161" t="str">
        <f ca="1">IF(C1690=$U$4,"Enter smelter details", IF(ISERROR($S1690),"",OFFSET('Smelter Reference List'!$F$4,$S1690-4,0)))</f>
        <v/>
      </c>
      <c r="H1690" s="247" t="str">
        <f ca="1">IF(ISERROR($S1690),"",OFFSET('Smelter Reference List'!$G$4,$S1690-4,0))</f>
        <v/>
      </c>
      <c r="I1690" s="248" t="str">
        <f ca="1">IF(ISERROR($S1690),"",OFFSET('Smelter Reference List'!$H$4,$S1690-4,0))</f>
        <v/>
      </c>
      <c r="J1690" s="248" t="str">
        <f ca="1">IF(ISERROR($S1690),"",OFFSET('Smelter Reference List'!$I$4,$S1690-4,0))</f>
        <v/>
      </c>
      <c r="K1690" s="245"/>
      <c r="L1690" s="245"/>
      <c r="M1690" s="245"/>
      <c r="N1690" s="245"/>
      <c r="O1690" s="245"/>
      <c r="P1690" s="245"/>
      <c r="Q1690" s="246"/>
      <c r="R1690" s="233"/>
      <c r="S1690" s="234" t="e">
        <f>IF(C1690="",NA(),MATCH($B1690&amp;$C1690,'Smelter Reference List'!$J:$J,0))</f>
        <v>#N/A</v>
      </c>
      <c r="T1690" s="235"/>
      <c r="U1690" s="235">
        <f t="shared" ca="1" si="52"/>
        <v>0</v>
      </c>
      <c r="V1690" s="235"/>
      <c r="W1690" s="235"/>
      <c r="Y1690" s="228" t="str">
        <f t="shared" si="53"/>
        <v/>
      </c>
    </row>
    <row r="1691" spans="1:25" s="228" customFormat="1" ht="20.399999999999999">
      <c r="A1691" s="257"/>
      <c r="B1691" s="232" t="str">
        <f>IF(LEN(A1691)=0,"",INDEX('Smelter Reference List'!$A:$A,MATCH($A1691,'Smelter Reference List'!$E:$E,0)))</f>
        <v/>
      </c>
      <c r="C1691" s="297" t="str">
        <f>IF(LEN(A1691)=0,"",INDEX('Smelter Reference List'!$C:$C,MATCH($A1691,'Smelter Reference List'!$E:$E,0)))</f>
        <v/>
      </c>
      <c r="D1691" s="161" t="str">
        <f ca="1">IF(ISERROR($S1691),"",OFFSET('Smelter Reference List'!$C$4,$S1691-4,0)&amp;"")</f>
        <v/>
      </c>
      <c r="E1691" s="161" t="str">
        <f ca="1">IF(ISERROR($S1691),"",OFFSET('Smelter Reference List'!$D$4,$S1691-4,0)&amp;"")</f>
        <v/>
      </c>
      <c r="F1691" s="161" t="str">
        <f ca="1">IF(ISERROR($S1691),"",OFFSET('Smelter Reference List'!$E$4,$S1691-4,0))</f>
        <v/>
      </c>
      <c r="G1691" s="161" t="str">
        <f ca="1">IF(C1691=$U$4,"Enter smelter details", IF(ISERROR($S1691),"",OFFSET('Smelter Reference List'!$F$4,$S1691-4,0)))</f>
        <v/>
      </c>
      <c r="H1691" s="247" t="str">
        <f ca="1">IF(ISERROR($S1691),"",OFFSET('Smelter Reference List'!$G$4,$S1691-4,0))</f>
        <v/>
      </c>
      <c r="I1691" s="248" t="str">
        <f ca="1">IF(ISERROR($S1691),"",OFFSET('Smelter Reference List'!$H$4,$S1691-4,0))</f>
        <v/>
      </c>
      <c r="J1691" s="248" t="str">
        <f ca="1">IF(ISERROR($S1691),"",OFFSET('Smelter Reference List'!$I$4,$S1691-4,0))</f>
        <v/>
      </c>
      <c r="K1691" s="245"/>
      <c r="L1691" s="245"/>
      <c r="M1691" s="245"/>
      <c r="N1691" s="245"/>
      <c r="O1691" s="245"/>
      <c r="P1691" s="245"/>
      <c r="Q1691" s="246"/>
      <c r="R1691" s="233"/>
      <c r="S1691" s="234" t="e">
        <f>IF(C1691="",NA(),MATCH($B1691&amp;$C1691,'Smelter Reference List'!$J:$J,0))</f>
        <v>#N/A</v>
      </c>
      <c r="T1691" s="235"/>
      <c r="U1691" s="235">
        <f t="shared" ca="1" si="52"/>
        <v>0</v>
      </c>
      <c r="V1691" s="235"/>
      <c r="W1691" s="235"/>
      <c r="Y1691" s="228" t="str">
        <f t="shared" si="53"/>
        <v/>
      </c>
    </row>
    <row r="1692" spans="1:25" s="228" customFormat="1" ht="20.399999999999999">
      <c r="A1692" s="257"/>
      <c r="B1692" s="232" t="str">
        <f>IF(LEN(A1692)=0,"",INDEX('Smelter Reference List'!$A:$A,MATCH($A1692,'Smelter Reference List'!$E:$E,0)))</f>
        <v/>
      </c>
      <c r="C1692" s="297" t="str">
        <f>IF(LEN(A1692)=0,"",INDEX('Smelter Reference List'!$C:$C,MATCH($A1692,'Smelter Reference List'!$E:$E,0)))</f>
        <v/>
      </c>
      <c r="D1692" s="161" t="str">
        <f ca="1">IF(ISERROR($S1692),"",OFFSET('Smelter Reference List'!$C$4,$S1692-4,0)&amp;"")</f>
        <v/>
      </c>
      <c r="E1692" s="161" t="str">
        <f ca="1">IF(ISERROR($S1692),"",OFFSET('Smelter Reference List'!$D$4,$S1692-4,0)&amp;"")</f>
        <v/>
      </c>
      <c r="F1692" s="161" t="str">
        <f ca="1">IF(ISERROR($S1692),"",OFFSET('Smelter Reference List'!$E$4,$S1692-4,0))</f>
        <v/>
      </c>
      <c r="G1692" s="161" t="str">
        <f ca="1">IF(C1692=$U$4,"Enter smelter details", IF(ISERROR($S1692),"",OFFSET('Smelter Reference List'!$F$4,$S1692-4,0)))</f>
        <v/>
      </c>
      <c r="H1692" s="247" t="str">
        <f ca="1">IF(ISERROR($S1692),"",OFFSET('Smelter Reference List'!$G$4,$S1692-4,0))</f>
        <v/>
      </c>
      <c r="I1692" s="248" t="str">
        <f ca="1">IF(ISERROR($S1692),"",OFFSET('Smelter Reference List'!$H$4,$S1692-4,0))</f>
        <v/>
      </c>
      <c r="J1692" s="248" t="str">
        <f ca="1">IF(ISERROR($S1692),"",OFFSET('Smelter Reference List'!$I$4,$S1692-4,0))</f>
        <v/>
      </c>
      <c r="K1692" s="245"/>
      <c r="L1692" s="245"/>
      <c r="M1692" s="245"/>
      <c r="N1692" s="245"/>
      <c r="O1692" s="245"/>
      <c r="P1692" s="245"/>
      <c r="Q1692" s="246"/>
      <c r="R1692" s="233"/>
      <c r="S1692" s="234" t="e">
        <f>IF(C1692="",NA(),MATCH($B1692&amp;$C1692,'Smelter Reference List'!$J:$J,0))</f>
        <v>#N/A</v>
      </c>
      <c r="T1692" s="235"/>
      <c r="U1692" s="235">
        <f t="shared" ca="1" si="52"/>
        <v>0</v>
      </c>
      <c r="V1692" s="235"/>
      <c r="W1692" s="235"/>
      <c r="Y1692" s="228" t="str">
        <f t="shared" si="53"/>
        <v/>
      </c>
    </row>
    <row r="1693" spans="1:25" s="228" customFormat="1" ht="20.399999999999999">
      <c r="A1693" s="257"/>
      <c r="B1693" s="232" t="str">
        <f>IF(LEN(A1693)=0,"",INDEX('Smelter Reference List'!$A:$A,MATCH($A1693,'Smelter Reference List'!$E:$E,0)))</f>
        <v/>
      </c>
      <c r="C1693" s="297" t="str">
        <f>IF(LEN(A1693)=0,"",INDEX('Smelter Reference List'!$C:$C,MATCH($A1693,'Smelter Reference List'!$E:$E,0)))</f>
        <v/>
      </c>
      <c r="D1693" s="161" t="str">
        <f ca="1">IF(ISERROR($S1693),"",OFFSET('Smelter Reference List'!$C$4,$S1693-4,0)&amp;"")</f>
        <v/>
      </c>
      <c r="E1693" s="161" t="str">
        <f ca="1">IF(ISERROR($S1693),"",OFFSET('Smelter Reference List'!$D$4,$S1693-4,0)&amp;"")</f>
        <v/>
      </c>
      <c r="F1693" s="161" t="str">
        <f ca="1">IF(ISERROR($S1693),"",OFFSET('Smelter Reference List'!$E$4,$S1693-4,0))</f>
        <v/>
      </c>
      <c r="G1693" s="161" t="str">
        <f ca="1">IF(C1693=$U$4,"Enter smelter details", IF(ISERROR($S1693),"",OFFSET('Smelter Reference List'!$F$4,$S1693-4,0)))</f>
        <v/>
      </c>
      <c r="H1693" s="247" t="str">
        <f ca="1">IF(ISERROR($S1693),"",OFFSET('Smelter Reference List'!$G$4,$S1693-4,0))</f>
        <v/>
      </c>
      <c r="I1693" s="248" t="str">
        <f ca="1">IF(ISERROR($S1693),"",OFFSET('Smelter Reference List'!$H$4,$S1693-4,0))</f>
        <v/>
      </c>
      <c r="J1693" s="248" t="str">
        <f ca="1">IF(ISERROR($S1693),"",OFFSET('Smelter Reference List'!$I$4,$S1693-4,0))</f>
        <v/>
      </c>
      <c r="K1693" s="245"/>
      <c r="L1693" s="245"/>
      <c r="M1693" s="245"/>
      <c r="N1693" s="245"/>
      <c r="O1693" s="245"/>
      <c r="P1693" s="245"/>
      <c r="Q1693" s="246"/>
      <c r="R1693" s="233"/>
      <c r="S1693" s="234" t="e">
        <f>IF(C1693="",NA(),MATCH($B1693&amp;$C1693,'Smelter Reference List'!$J:$J,0))</f>
        <v>#N/A</v>
      </c>
      <c r="T1693" s="235"/>
      <c r="U1693" s="235">
        <f t="shared" ca="1" si="52"/>
        <v>0</v>
      </c>
      <c r="V1693" s="235"/>
      <c r="W1693" s="235"/>
      <c r="Y1693" s="228" t="str">
        <f t="shared" si="53"/>
        <v/>
      </c>
    </row>
    <row r="1694" spans="1:25" s="228" customFormat="1" ht="20.399999999999999">
      <c r="A1694" s="257"/>
      <c r="B1694" s="232" t="str">
        <f>IF(LEN(A1694)=0,"",INDEX('Smelter Reference List'!$A:$A,MATCH($A1694,'Smelter Reference List'!$E:$E,0)))</f>
        <v/>
      </c>
      <c r="C1694" s="297" t="str">
        <f>IF(LEN(A1694)=0,"",INDEX('Smelter Reference List'!$C:$C,MATCH($A1694,'Smelter Reference List'!$E:$E,0)))</f>
        <v/>
      </c>
      <c r="D1694" s="161" t="str">
        <f ca="1">IF(ISERROR($S1694),"",OFFSET('Smelter Reference List'!$C$4,$S1694-4,0)&amp;"")</f>
        <v/>
      </c>
      <c r="E1694" s="161" t="str">
        <f ca="1">IF(ISERROR($S1694),"",OFFSET('Smelter Reference List'!$D$4,$S1694-4,0)&amp;"")</f>
        <v/>
      </c>
      <c r="F1694" s="161" t="str">
        <f ca="1">IF(ISERROR($S1694),"",OFFSET('Smelter Reference List'!$E$4,$S1694-4,0))</f>
        <v/>
      </c>
      <c r="G1694" s="161" t="str">
        <f ca="1">IF(C1694=$U$4,"Enter smelter details", IF(ISERROR($S1694),"",OFFSET('Smelter Reference List'!$F$4,$S1694-4,0)))</f>
        <v/>
      </c>
      <c r="H1694" s="247" t="str">
        <f ca="1">IF(ISERROR($S1694),"",OFFSET('Smelter Reference List'!$G$4,$S1694-4,0))</f>
        <v/>
      </c>
      <c r="I1694" s="248" t="str">
        <f ca="1">IF(ISERROR($S1694),"",OFFSET('Smelter Reference List'!$H$4,$S1694-4,0))</f>
        <v/>
      </c>
      <c r="J1694" s="248" t="str">
        <f ca="1">IF(ISERROR($S1694),"",OFFSET('Smelter Reference List'!$I$4,$S1694-4,0))</f>
        <v/>
      </c>
      <c r="K1694" s="245"/>
      <c r="L1694" s="245"/>
      <c r="M1694" s="245"/>
      <c r="N1694" s="245"/>
      <c r="O1694" s="245"/>
      <c r="P1694" s="245"/>
      <c r="Q1694" s="246"/>
      <c r="R1694" s="233"/>
      <c r="S1694" s="234" t="e">
        <f>IF(C1694="",NA(),MATCH($B1694&amp;$C1694,'Smelter Reference List'!$J:$J,0))</f>
        <v>#N/A</v>
      </c>
      <c r="T1694" s="235"/>
      <c r="U1694" s="235">
        <f t="shared" ca="1" si="52"/>
        <v>0</v>
      </c>
      <c r="V1694" s="235"/>
      <c r="W1694" s="235"/>
      <c r="Y1694" s="228" t="str">
        <f t="shared" si="53"/>
        <v/>
      </c>
    </row>
    <row r="1695" spans="1:25" s="228" customFormat="1" ht="20.399999999999999">
      <c r="A1695" s="257"/>
      <c r="B1695" s="232" t="str">
        <f>IF(LEN(A1695)=0,"",INDEX('Smelter Reference List'!$A:$A,MATCH($A1695,'Smelter Reference List'!$E:$E,0)))</f>
        <v/>
      </c>
      <c r="C1695" s="297" t="str">
        <f>IF(LEN(A1695)=0,"",INDEX('Smelter Reference List'!$C:$C,MATCH($A1695,'Smelter Reference List'!$E:$E,0)))</f>
        <v/>
      </c>
      <c r="D1695" s="161" t="str">
        <f ca="1">IF(ISERROR($S1695),"",OFFSET('Smelter Reference List'!$C$4,$S1695-4,0)&amp;"")</f>
        <v/>
      </c>
      <c r="E1695" s="161" t="str">
        <f ca="1">IF(ISERROR($S1695),"",OFFSET('Smelter Reference List'!$D$4,$S1695-4,0)&amp;"")</f>
        <v/>
      </c>
      <c r="F1695" s="161" t="str">
        <f ca="1">IF(ISERROR($S1695),"",OFFSET('Smelter Reference List'!$E$4,$S1695-4,0))</f>
        <v/>
      </c>
      <c r="G1695" s="161" t="str">
        <f ca="1">IF(C1695=$U$4,"Enter smelter details", IF(ISERROR($S1695),"",OFFSET('Smelter Reference List'!$F$4,$S1695-4,0)))</f>
        <v/>
      </c>
      <c r="H1695" s="247" t="str">
        <f ca="1">IF(ISERROR($S1695),"",OFFSET('Smelter Reference List'!$G$4,$S1695-4,0))</f>
        <v/>
      </c>
      <c r="I1695" s="248" t="str">
        <f ca="1">IF(ISERROR($S1695),"",OFFSET('Smelter Reference List'!$H$4,$S1695-4,0))</f>
        <v/>
      </c>
      <c r="J1695" s="248" t="str">
        <f ca="1">IF(ISERROR($S1695),"",OFFSET('Smelter Reference List'!$I$4,$S1695-4,0))</f>
        <v/>
      </c>
      <c r="K1695" s="245"/>
      <c r="L1695" s="245"/>
      <c r="M1695" s="245"/>
      <c r="N1695" s="245"/>
      <c r="O1695" s="245"/>
      <c r="P1695" s="245"/>
      <c r="Q1695" s="246"/>
      <c r="R1695" s="233"/>
      <c r="S1695" s="234" t="e">
        <f>IF(C1695="",NA(),MATCH($B1695&amp;$C1695,'Smelter Reference List'!$J:$J,0))</f>
        <v>#N/A</v>
      </c>
      <c r="T1695" s="235"/>
      <c r="U1695" s="235">
        <f t="shared" ca="1" si="52"/>
        <v>0</v>
      </c>
      <c r="V1695" s="235"/>
      <c r="W1695" s="235"/>
      <c r="Y1695" s="228" t="str">
        <f t="shared" si="53"/>
        <v/>
      </c>
    </row>
    <row r="1696" spans="1:25" s="228" customFormat="1" ht="20.399999999999999">
      <c r="A1696" s="257"/>
      <c r="B1696" s="232" t="str">
        <f>IF(LEN(A1696)=0,"",INDEX('Smelter Reference List'!$A:$A,MATCH($A1696,'Smelter Reference List'!$E:$E,0)))</f>
        <v/>
      </c>
      <c r="C1696" s="297" t="str">
        <f>IF(LEN(A1696)=0,"",INDEX('Smelter Reference List'!$C:$C,MATCH($A1696,'Smelter Reference List'!$E:$E,0)))</f>
        <v/>
      </c>
      <c r="D1696" s="161" t="str">
        <f ca="1">IF(ISERROR($S1696),"",OFFSET('Smelter Reference List'!$C$4,$S1696-4,0)&amp;"")</f>
        <v/>
      </c>
      <c r="E1696" s="161" t="str">
        <f ca="1">IF(ISERROR($S1696),"",OFFSET('Smelter Reference List'!$D$4,$S1696-4,0)&amp;"")</f>
        <v/>
      </c>
      <c r="F1696" s="161" t="str">
        <f ca="1">IF(ISERROR($S1696),"",OFFSET('Smelter Reference List'!$E$4,$S1696-4,0))</f>
        <v/>
      </c>
      <c r="G1696" s="161" t="str">
        <f ca="1">IF(C1696=$U$4,"Enter smelter details", IF(ISERROR($S1696),"",OFFSET('Smelter Reference List'!$F$4,$S1696-4,0)))</f>
        <v/>
      </c>
      <c r="H1696" s="247" t="str">
        <f ca="1">IF(ISERROR($S1696),"",OFFSET('Smelter Reference List'!$G$4,$S1696-4,0))</f>
        <v/>
      </c>
      <c r="I1696" s="248" t="str">
        <f ca="1">IF(ISERROR($S1696),"",OFFSET('Smelter Reference List'!$H$4,$S1696-4,0))</f>
        <v/>
      </c>
      <c r="J1696" s="248" t="str">
        <f ca="1">IF(ISERROR($S1696),"",OFFSET('Smelter Reference List'!$I$4,$S1696-4,0))</f>
        <v/>
      </c>
      <c r="K1696" s="245"/>
      <c r="L1696" s="245"/>
      <c r="M1696" s="245"/>
      <c r="N1696" s="245"/>
      <c r="O1696" s="245"/>
      <c r="P1696" s="245"/>
      <c r="Q1696" s="246"/>
      <c r="R1696" s="233"/>
      <c r="S1696" s="234" t="e">
        <f>IF(C1696="",NA(),MATCH($B1696&amp;$C1696,'Smelter Reference List'!$J:$J,0))</f>
        <v>#N/A</v>
      </c>
      <c r="T1696" s="235"/>
      <c r="U1696" s="235">
        <f t="shared" ca="1" si="52"/>
        <v>0</v>
      </c>
      <c r="V1696" s="235"/>
      <c r="W1696" s="235"/>
      <c r="Y1696" s="228" t="str">
        <f t="shared" si="53"/>
        <v/>
      </c>
    </row>
    <row r="1697" spans="1:25" s="228" customFormat="1" ht="20.399999999999999">
      <c r="A1697" s="257"/>
      <c r="B1697" s="232" t="str">
        <f>IF(LEN(A1697)=0,"",INDEX('Smelter Reference List'!$A:$A,MATCH($A1697,'Smelter Reference List'!$E:$E,0)))</f>
        <v/>
      </c>
      <c r="C1697" s="297" t="str">
        <f>IF(LEN(A1697)=0,"",INDEX('Smelter Reference List'!$C:$C,MATCH($A1697,'Smelter Reference List'!$E:$E,0)))</f>
        <v/>
      </c>
      <c r="D1697" s="161" t="str">
        <f ca="1">IF(ISERROR($S1697),"",OFFSET('Smelter Reference List'!$C$4,$S1697-4,0)&amp;"")</f>
        <v/>
      </c>
      <c r="E1697" s="161" t="str">
        <f ca="1">IF(ISERROR($S1697),"",OFFSET('Smelter Reference List'!$D$4,$S1697-4,0)&amp;"")</f>
        <v/>
      </c>
      <c r="F1697" s="161" t="str">
        <f ca="1">IF(ISERROR($S1697),"",OFFSET('Smelter Reference List'!$E$4,$S1697-4,0))</f>
        <v/>
      </c>
      <c r="G1697" s="161" t="str">
        <f ca="1">IF(C1697=$U$4,"Enter smelter details", IF(ISERROR($S1697),"",OFFSET('Smelter Reference List'!$F$4,$S1697-4,0)))</f>
        <v/>
      </c>
      <c r="H1697" s="247" t="str">
        <f ca="1">IF(ISERROR($S1697),"",OFFSET('Smelter Reference List'!$G$4,$S1697-4,0))</f>
        <v/>
      </c>
      <c r="I1697" s="248" t="str">
        <f ca="1">IF(ISERROR($S1697),"",OFFSET('Smelter Reference List'!$H$4,$S1697-4,0))</f>
        <v/>
      </c>
      <c r="J1697" s="248" t="str">
        <f ca="1">IF(ISERROR($S1697),"",OFFSET('Smelter Reference List'!$I$4,$S1697-4,0))</f>
        <v/>
      </c>
      <c r="K1697" s="245"/>
      <c r="L1697" s="245"/>
      <c r="M1697" s="245"/>
      <c r="N1697" s="245"/>
      <c r="O1697" s="245"/>
      <c r="P1697" s="245"/>
      <c r="Q1697" s="246"/>
      <c r="R1697" s="233"/>
      <c r="S1697" s="234" t="e">
        <f>IF(C1697="",NA(),MATCH($B1697&amp;$C1697,'Smelter Reference List'!$J:$J,0))</f>
        <v>#N/A</v>
      </c>
      <c r="T1697" s="235"/>
      <c r="U1697" s="235">
        <f t="shared" ca="1" si="52"/>
        <v>0</v>
      </c>
      <c r="V1697" s="235"/>
      <c r="W1697" s="235"/>
      <c r="Y1697" s="228" t="str">
        <f t="shared" si="53"/>
        <v/>
      </c>
    </row>
    <row r="1698" spans="1:25" s="228" customFormat="1" ht="20.399999999999999">
      <c r="A1698" s="257"/>
      <c r="B1698" s="232" t="str">
        <f>IF(LEN(A1698)=0,"",INDEX('Smelter Reference List'!$A:$A,MATCH($A1698,'Smelter Reference List'!$E:$E,0)))</f>
        <v/>
      </c>
      <c r="C1698" s="297" t="str">
        <f>IF(LEN(A1698)=0,"",INDEX('Smelter Reference List'!$C:$C,MATCH($A1698,'Smelter Reference List'!$E:$E,0)))</f>
        <v/>
      </c>
      <c r="D1698" s="161" t="str">
        <f ca="1">IF(ISERROR($S1698),"",OFFSET('Smelter Reference List'!$C$4,$S1698-4,0)&amp;"")</f>
        <v/>
      </c>
      <c r="E1698" s="161" t="str">
        <f ca="1">IF(ISERROR($S1698),"",OFFSET('Smelter Reference List'!$D$4,$S1698-4,0)&amp;"")</f>
        <v/>
      </c>
      <c r="F1698" s="161" t="str">
        <f ca="1">IF(ISERROR($S1698),"",OFFSET('Smelter Reference List'!$E$4,$S1698-4,0))</f>
        <v/>
      </c>
      <c r="G1698" s="161" t="str">
        <f ca="1">IF(C1698=$U$4,"Enter smelter details", IF(ISERROR($S1698),"",OFFSET('Smelter Reference List'!$F$4,$S1698-4,0)))</f>
        <v/>
      </c>
      <c r="H1698" s="247" t="str">
        <f ca="1">IF(ISERROR($S1698),"",OFFSET('Smelter Reference List'!$G$4,$S1698-4,0))</f>
        <v/>
      </c>
      <c r="I1698" s="248" t="str">
        <f ca="1">IF(ISERROR($S1698),"",OFFSET('Smelter Reference List'!$H$4,$S1698-4,0))</f>
        <v/>
      </c>
      <c r="J1698" s="248" t="str">
        <f ca="1">IF(ISERROR($S1698),"",OFFSET('Smelter Reference List'!$I$4,$S1698-4,0))</f>
        <v/>
      </c>
      <c r="K1698" s="245"/>
      <c r="L1698" s="245"/>
      <c r="M1698" s="245"/>
      <c r="N1698" s="245"/>
      <c r="O1698" s="245"/>
      <c r="P1698" s="245"/>
      <c r="Q1698" s="246"/>
      <c r="R1698" s="233"/>
      <c r="S1698" s="234" t="e">
        <f>IF(C1698="",NA(),MATCH($B1698&amp;$C1698,'Smelter Reference List'!$J:$J,0))</f>
        <v>#N/A</v>
      </c>
      <c r="T1698" s="235"/>
      <c r="U1698" s="235">
        <f t="shared" ca="1" si="52"/>
        <v>0</v>
      </c>
      <c r="V1698" s="235"/>
      <c r="W1698" s="235"/>
      <c r="Y1698" s="228" t="str">
        <f t="shared" si="53"/>
        <v/>
      </c>
    </row>
    <row r="1699" spans="1:25" s="228" customFormat="1" ht="20.399999999999999">
      <c r="A1699" s="257"/>
      <c r="B1699" s="232" t="str">
        <f>IF(LEN(A1699)=0,"",INDEX('Smelter Reference List'!$A:$A,MATCH($A1699,'Smelter Reference List'!$E:$E,0)))</f>
        <v/>
      </c>
      <c r="C1699" s="297" t="str">
        <f>IF(LEN(A1699)=0,"",INDEX('Smelter Reference List'!$C:$C,MATCH($A1699,'Smelter Reference List'!$E:$E,0)))</f>
        <v/>
      </c>
      <c r="D1699" s="161" t="str">
        <f ca="1">IF(ISERROR($S1699),"",OFFSET('Smelter Reference List'!$C$4,$S1699-4,0)&amp;"")</f>
        <v/>
      </c>
      <c r="E1699" s="161" t="str">
        <f ca="1">IF(ISERROR($S1699),"",OFFSET('Smelter Reference List'!$D$4,$S1699-4,0)&amp;"")</f>
        <v/>
      </c>
      <c r="F1699" s="161" t="str">
        <f ca="1">IF(ISERROR($S1699),"",OFFSET('Smelter Reference List'!$E$4,$S1699-4,0))</f>
        <v/>
      </c>
      <c r="G1699" s="161" t="str">
        <f ca="1">IF(C1699=$U$4,"Enter smelter details", IF(ISERROR($S1699),"",OFFSET('Smelter Reference List'!$F$4,$S1699-4,0)))</f>
        <v/>
      </c>
      <c r="H1699" s="247" t="str">
        <f ca="1">IF(ISERROR($S1699),"",OFFSET('Smelter Reference List'!$G$4,$S1699-4,0))</f>
        <v/>
      </c>
      <c r="I1699" s="248" t="str">
        <f ca="1">IF(ISERROR($S1699),"",OFFSET('Smelter Reference List'!$H$4,$S1699-4,0))</f>
        <v/>
      </c>
      <c r="J1699" s="248" t="str">
        <f ca="1">IF(ISERROR($S1699),"",OFFSET('Smelter Reference List'!$I$4,$S1699-4,0))</f>
        <v/>
      </c>
      <c r="K1699" s="245"/>
      <c r="L1699" s="245"/>
      <c r="M1699" s="245"/>
      <c r="N1699" s="245"/>
      <c r="O1699" s="245"/>
      <c r="P1699" s="245"/>
      <c r="Q1699" s="246"/>
      <c r="R1699" s="233"/>
      <c r="S1699" s="234" t="e">
        <f>IF(C1699="",NA(),MATCH($B1699&amp;$C1699,'Smelter Reference List'!$J:$J,0))</f>
        <v>#N/A</v>
      </c>
      <c r="T1699" s="235"/>
      <c r="U1699" s="235">
        <f t="shared" ca="1" si="52"/>
        <v>0</v>
      </c>
      <c r="V1699" s="235"/>
      <c r="W1699" s="235"/>
      <c r="Y1699" s="228" t="str">
        <f t="shared" si="53"/>
        <v/>
      </c>
    </row>
    <row r="1700" spans="1:25" s="228" customFormat="1" ht="20.399999999999999">
      <c r="A1700" s="257"/>
      <c r="B1700" s="232" t="str">
        <f>IF(LEN(A1700)=0,"",INDEX('Smelter Reference List'!$A:$A,MATCH($A1700,'Smelter Reference List'!$E:$E,0)))</f>
        <v/>
      </c>
      <c r="C1700" s="297" t="str">
        <f>IF(LEN(A1700)=0,"",INDEX('Smelter Reference List'!$C:$C,MATCH($A1700,'Smelter Reference List'!$E:$E,0)))</f>
        <v/>
      </c>
      <c r="D1700" s="161" t="str">
        <f ca="1">IF(ISERROR($S1700),"",OFFSET('Smelter Reference List'!$C$4,$S1700-4,0)&amp;"")</f>
        <v/>
      </c>
      <c r="E1700" s="161" t="str">
        <f ca="1">IF(ISERROR($S1700),"",OFFSET('Smelter Reference List'!$D$4,$S1700-4,0)&amp;"")</f>
        <v/>
      </c>
      <c r="F1700" s="161" t="str">
        <f ca="1">IF(ISERROR($S1700),"",OFFSET('Smelter Reference List'!$E$4,$S1700-4,0))</f>
        <v/>
      </c>
      <c r="G1700" s="161" t="str">
        <f ca="1">IF(C1700=$U$4,"Enter smelter details", IF(ISERROR($S1700),"",OFFSET('Smelter Reference List'!$F$4,$S1700-4,0)))</f>
        <v/>
      </c>
      <c r="H1700" s="247" t="str">
        <f ca="1">IF(ISERROR($S1700),"",OFFSET('Smelter Reference List'!$G$4,$S1700-4,0))</f>
        <v/>
      </c>
      <c r="I1700" s="248" t="str">
        <f ca="1">IF(ISERROR($S1700),"",OFFSET('Smelter Reference List'!$H$4,$S1700-4,0))</f>
        <v/>
      </c>
      <c r="J1700" s="248" t="str">
        <f ca="1">IF(ISERROR($S1700),"",OFFSET('Smelter Reference List'!$I$4,$S1700-4,0))</f>
        <v/>
      </c>
      <c r="K1700" s="245"/>
      <c r="L1700" s="245"/>
      <c r="M1700" s="245"/>
      <c r="N1700" s="245"/>
      <c r="O1700" s="245"/>
      <c r="P1700" s="245"/>
      <c r="Q1700" s="246"/>
      <c r="R1700" s="233"/>
      <c r="S1700" s="234" t="e">
        <f>IF(C1700="",NA(),MATCH($B1700&amp;$C1700,'Smelter Reference List'!$J:$J,0))</f>
        <v>#N/A</v>
      </c>
      <c r="T1700" s="235"/>
      <c r="U1700" s="235">
        <f t="shared" ca="1" si="52"/>
        <v>0</v>
      </c>
      <c r="V1700" s="235"/>
      <c r="W1700" s="235"/>
      <c r="Y1700" s="228" t="str">
        <f t="shared" si="53"/>
        <v/>
      </c>
    </row>
    <row r="1701" spans="1:25" s="228" customFormat="1" ht="20.399999999999999">
      <c r="A1701" s="257"/>
      <c r="B1701" s="232" t="str">
        <f>IF(LEN(A1701)=0,"",INDEX('Smelter Reference List'!$A:$A,MATCH($A1701,'Smelter Reference List'!$E:$E,0)))</f>
        <v/>
      </c>
      <c r="C1701" s="297" t="str">
        <f>IF(LEN(A1701)=0,"",INDEX('Smelter Reference List'!$C:$C,MATCH($A1701,'Smelter Reference List'!$E:$E,0)))</f>
        <v/>
      </c>
      <c r="D1701" s="161" t="str">
        <f ca="1">IF(ISERROR($S1701),"",OFFSET('Smelter Reference List'!$C$4,$S1701-4,0)&amp;"")</f>
        <v/>
      </c>
      <c r="E1701" s="161" t="str">
        <f ca="1">IF(ISERROR($S1701),"",OFFSET('Smelter Reference List'!$D$4,$S1701-4,0)&amp;"")</f>
        <v/>
      </c>
      <c r="F1701" s="161" t="str">
        <f ca="1">IF(ISERROR($S1701),"",OFFSET('Smelter Reference List'!$E$4,$S1701-4,0))</f>
        <v/>
      </c>
      <c r="G1701" s="161" t="str">
        <f ca="1">IF(C1701=$U$4,"Enter smelter details", IF(ISERROR($S1701),"",OFFSET('Smelter Reference List'!$F$4,$S1701-4,0)))</f>
        <v/>
      </c>
      <c r="H1701" s="247" t="str">
        <f ca="1">IF(ISERROR($S1701),"",OFFSET('Smelter Reference List'!$G$4,$S1701-4,0))</f>
        <v/>
      </c>
      <c r="I1701" s="248" t="str">
        <f ca="1">IF(ISERROR($S1701),"",OFFSET('Smelter Reference List'!$H$4,$S1701-4,0))</f>
        <v/>
      </c>
      <c r="J1701" s="248" t="str">
        <f ca="1">IF(ISERROR($S1701),"",OFFSET('Smelter Reference List'!$I$4,$S1701-4,0))</f>
        <v/>
      </c>
      <c r="K1701" s="245"/>
      <c r="L1701" s="245"/>
      <c r="M1701" s="245"/>
      <c r="N1701" s="245"/>
      <c r="O1701" s="245"/>
      <c r="P1701" s="245"/>
      <c r="Q1701" s="246"/>
      <c r="R1701" s="233"/>
      <c r="S1701" s="234" t="e">
        <f>IF(C1701="",NA(),MATCH($B1701&amp;$C1701,'Smelter Reference List'!$J:$J,0))</f>
        <v>#N/A</v>
      </c>
      <c r="T1701" s="235"/>
      <c r="U1701" s="235">
        <f t="shared" ca="1" si="52"/>
        <v>0</v>
      </c>
      <c r="V1701" s="235"/>
      <c r="W1701" s="235"/>
      <c r="Y1701" s="228" t="str">
        <f t="shared" si="53"/>
        <v/>
      </c>
    </row>
    <row r="1702" spans="1:25" s="228" customFormat="1" ht="20.399999999999999">
      <c r="A1702" s="257"/>
      <c r="B1702" s="232" t="str">
        <f>IF(LEN(A1702)=0,"",INDEX('Smelter Reference List'!$A:$A,MATCH($A1702,'Smelter Reference List'!$E:$E,0)))</f>
        <v/>
      </c>
      <c r="C1702" s="297" t="str">
        <f>IF(LEN(A1702)=0,"",INDEX('Smelter Reference List'!$C:$C,MATCH($A1702,'Smelter Reference List'!$E:$E,0)))</f>
        <v/>
      </c>
      <c r="D1702" s="161" t="str">
        <f ca="1">IF(ISERROR($S1702),"",OFFSET('Smelter Reference List'!$C$4,$S1702-4,0)&amp;"")</f>
        <v/>
      </c>
      <c r="E1702" s="161" t="str">
        <f ca="1">IF(ISERROR($S1702),"",OFFSET('Smelter Reference List'!$D$4,$S1702-4,0)&amp;"")</f>
        <v/>
      </c>
      <c r="F1702" s="161" t="str">
        <f ca="1">IF(ISERROR($S1702),"",OFFSET('Smelter Reference List'!$E$4,$S1702-4,0))</f>
        <v/>
      </c>
      <c r="G1702" s="161" t="str">
        <f ca="1">IF(C1702=$U$4,"Enter smelter details", IF(ISERROR($S1702),"",OFFSET('Smelter Reference List'!$F$4,$S1702-4,0)))</f>
        <v/>
      </c>
      <c r="H1702" s="247" t="str">
        <f ca="1">IF(ISERROR($S1702),"",OFFSET('Smelter Reference List'!$G$4,$S1702-4,0))</f>
        <v/>
      </c>
      <c r="I1702" s="248" t="str">
        <f ca="1">IF(ISERROR($S1702),"",OFFSET('Smelter Reference List'!$H$4,$S1702-4,0))</f>
        <v/>
      </c>
      <c r="J1702" s="248" t="str">
        <f ca="1">IF(ISERROR($S1702),"",OFFSET('Smelter Reference List'!$I$4,$S1702-4,0))</f>
        <v/>
      </c>
      <c r="K1702" s="245"/>
      <c r="L1702" s="245"/>
      <c r="M1702" s="245"/>
      <c r="N1702" s="245"/>
      <c r="O1702" s="245"/>
      <c r="P1702" s="245"/>
      <c r="Q1702" s="246"/>
      <c r="R1702" s="233"/>
      <c r="S1702" s="234" t="e">
        <f>IF(C1702="",NA(),MATCH($B1702&amp;$C1702,'Smelter Reference List'!$J:$J,0))</f>
        <v>#N/A</v>
      </c>
      <c r="T1702" s="235"/>
      <c r="U1702" s="235">
        <f t="shared" ca="1" si="52"/>
        <v>0</v>
      </c>
      <c r="V1702" s="235"/>
      <c r="W1702" s="235"/>
      <c r="Y1702" s="228" t="str">
        <f t="shared" si="53"/>
        <v/>
      </c>
    </row>
    <row r="1703" spans="1:25" s="228" customFormat="1" ht="20.399999999999999">
      <c r="A1703" s="257"/>
      <c r="B1703" s="232" t="str">
        <f>IF(LEN(A1703)=0,"",INDEX('Smelter Reference List'!$A:$A,MATCH($A1703,'Smelter Reference List'!$E:$E,0)))</f>
        <v/>
      </c>
      <c r="C1703" s="297" t="str">
        <f>IF(LEN(A1703)=0,"",INDEX('Smelter Reference List'!$C:$C,MATCH($A1703,'Smelter Reference List'!$E:$E,0)))</f>
        <v/>
      </c>
      <c r="D1703" s="161" t="str">
        <f ca="1">IF(ISERROR($S1703),"",OFFSET('Smelter Reference List'!$C$4,$S1703-4,0)&amp;"")</f>
        <v/>
      </c>
      <c r="E1703" s="161" t="str">
        <f ca="1">IF(ISERROR($S1703),"",OFFSET('Smelter Reference List'!$D$4,$S1703-4,0)&amp;"")</f>
        <v/>
      </c>
      <c r="F1703" s="161" t="str">
        <f ca="1">IF(ISERROR($S1703),"",OFFSET('Smelter Reference List'!$E$4,$S1703-4,0))</f>
        <v/>
      </c>
      <c r="G1703" s="161" t="str">
        <f ca="1">IF(C1703=$U$4,"Enter smelter details", IF(ISERROR($S1703),"",OFFSET('Smelter Reference List'!$F$4,$S1703-4,0)))</f>
        <v/>
      </c>
      <c r="H1703" s="247" t="str">
        <f ca="1">IF(ISERROR($S1703),"",OFFSET('Smelter Reference List'!$G$4,$S1703-4,0))</f>
        <v/>
      </c>
      <c r="I1703" s="248" t="str">
        <f ca="1">IF(ISERROR($S1703),"",OFFSET('Smelter Reference List'!$H$4,$S1703-4,0))</f>
        <v/>
      </c>
      <c r="J1703" s="248" t="str">
        <f ca="1">IF(ISERROR($S1703),"",OFFSET('Smelter Reference List'!$I$4,$S1703-4,0))</f>
        <v/>
      </c>
      <c r="K1703" s="245"/>
      <c r="L1703" s="245"/>
      <c r="M1703" s="245"/>
      <c r="N1703" s="245"/>
      <c r="O1703" s="245"/>
      <c r="P1703" s="245"/>
      <c r="Q1703" s="246"/>
      <c r="R1703" s="233"/>
      <c r="S1703" s="234" t="e">
        <f>IF(C1703="",NA(),MATCH($B1703&amp;$C1703,'Smelter Reference List'!$J:$J,0))</f>
        <v>#N/A</v>
      </c>
      <c r="T1703" s="235"/>
      <c r="U1703" s="235">
        <f t="shared" ca="1" si="52"/>
        <v>0</v>
      </c>
      <c r="V1703" s="235"/>
      <c r="W1703" s="235"/>
      <c r="Y1703" s="228" t="str">
        <f t="shared" si="53"/>
        <v/>
      </c>
    </row>
    <row r="1704" spans="1:25" s="228" customFormat="1" ht="20.399999999999999">
      <c r="A1704" s="257"/>
      <c r="B1704" s="232" t="str">
        <f>IF(LEN(A1704)=0,"",INDEX('Smelter Reference List'!$A:$A,MATCH($A1704,'Smelter Reference List'!$E:$E,0)))</f>
        <v/>
      </c>
      <c r="C1704" s="297" t="str">
        <f>IF(LEN(A1704)=0,"",INDEX('Smelter Reference List'!$C:$C,MATCH($A1704,'Smelter Reference List'!$E:$E,0)))</f>
        <v/>
      </c>
      <c r="D1704" s="161" t="str">
        <f ca="1">IF(ISERROR($S1704),"",OFFSET('Smelter Reference List'!$C$4,$S1704-4,0)&amp;"")</f>
        <v/>
      </c>
      <c r="E1704" s="161" t="str">
        <f ca="1">IF(ISERROR($S1704),"",OFFSET('Smelter Reference List'!$D$4,$S1704-4,0)&amp;"")</f>
        <v/>
      </c>
      <c r="F1704" s="161" t="str">
        <f ca="1">IF(ISERROR($S1704),"",OFFSET('Smelter Reference List'!$E$4,$S1704-4,0))</f>
        <v/>
      </c>
      <c r="G1704" s="161" t="str">
        <f ca="1">IF(C1704=$U$4,"Enter smelter details", IF(ISERROR($S1704),"",OFFSET('Smelter Reference List'!$F$4,$S1704-4,0)))</f>
        <v/>
      </c>
      <c r="H1704" s="247" t="str">
        <f ca="1">IF(ISERROR($S1704),"",OFFSET('Smelter Reference List'!$G$4,$S1704-4,0))</f>
        <v/>
      </c>
      <c r="I1704" s="248" t="str">
        <f ca="1">IF(ISERROR($S1704),"",OFFSET('Smelter Reference List'!$H$4,$S1704-4,0))</f>
        <v/>
      </c>
      <c r="J1704" s="248" t="str">
        <f ca="1">IF(ISERROR($S1704),"",OFFSET('Smelter Reference List'!$I$4,$S1704-4,0))</f>
        <v/>
      </c>
      <c r="K1704" s="245"/>
      <c r="L1704" s="245"/>
      <c r="M1704" s="245"/>
      <c r="N1704" s="245"/>
      <c r="O1704" s="245"/>
      <c r="P1704" s="245"/>
      <c r="Q1704" s="246"/>
      <c r="R1704" s="233"/>
      <c r="S1704" s="234" t="e">
        <f>IF(C1704="",NA(),MATCH($B1704&amp;$C1704,'Smelter Reference List'!$J:$J,0))</f>
        <v>#N/A</v>
      </c>
      <c r="T1704" s="235"/>
      <c r="U1704" s="235">
        <f t="shared" ca="1" si="52"/>
        <v>0</v>
      </c>
      <c r="V1704" s="235"/>
      <c r="W1704" s="235"/>
      <c r="Y1704" s="228" t="str">
        <f t="shared" si="53"/>
        <v/>
      </c>
    </row>
    <row r="1705" spans="1:25" s="228" customFormat="1" ht="20.399999999999999">
      <c r="A1705" s="257"/>
      <c r="B1705" s="232" t="str">
        <f>IF(LEN(A1705)=0,"",INDEX('Smelter Reference List'!$A:$A,MATCH($A1705,'Smelter Reference List'!$E:$E,0)))</f>
        <v/>
      </c>
      <c r="C1705" s="297" t="str">
        <f>IF(LEN(A1705)=0,"",INDEX('Smelter Reference List'!$C:$C,MATCH($A1705,'Smelter Reference List'!$E:$E,0)))</f>
        <v/>
      </c>
      <c r="D1705" s="161" t="str">
        <f ca="1">IF(ISERROR($S1705),"",OFFSET('Smelter Reference List'!$C$4,$S1705-4,0)&amp;"")</f>
        <v/>
      </c>
      <c r="E1705" s="161" t="str">
        <f ca="1">IF(ISERROR($S1705),"",OFFSET('Smelter Reference List'!$D$4,$S1705-4,0)&amp;"")</f>
        <v/>
      </c>
      <c r="F1705" s="161" t="str">
        <f ca="1">IF(ISERROR($S1705),"",OFFSET('Smelter Reference List'!$E$4,$S1705-4,0))</f>
        <v/>
      </c>
      <c r="G1705" s="161" t="str">
        <f ca="1">IF(C1705=$U$4,"Enter smelter details", IF(ISERROR($S1705),"",OFFSET('Smelter Reference List'!$F$4,$S1705-4,0)))</f>
        <v/>
      </c>
      <c r="H1705" s="247" t="str">
        <f ca="1">IF(ISERROR($S1705),"",OFFSET('Smelter Reference List'!$G$4,$S1705-4,0))</f>
        <v/>
      </c>
      <c r="I1705" s="248" t="str">
        <f ca="1">IF(ISERROR($S1705),"",OFFSET('Smelter Reference List'!$H$4,$S1705-4,0))</f>
        <v/>
      </c>
      <c r="J1705" s="248" t="str">
        <f ca="1">IF(ISERROR($S1705),"",OFFSET('Smelter Reference List'!$I$4,$S1705-4,0))</f>
        <v/>
      </c>
      <c r="K1705" s="245"/>
      <c r="L1705" s="245"/>
      <c r="M1705" s="245"/>
      <c r="N1705" s="245"/>
      <c r="O1705" s="245"/>
      <c r="P1705" s="245"/>
      <c r="Q1705" s="246"/>
      <c r="R1705" s="233"/>
      <c r="S1705" s="234" t="e">
        <f>IF(C1705="",NA(),MATCH($B1705&amp;$C1705,'Smelter Reference List'!$J:$J,0))</f>
        <v>#N/A</v>
      </c>
      <c r="T1705" s="235"/>
      <c r="U1705" s="235">
        <f t="shared" ca="1" si="52"/>
        <v>0</v>
      </c>
      <c r="V1705" s="235"/>
      <c r="W1705" s="235"/>
      <c r="Y1705" s="228" t="str">
        <f t="shared" si="53"/>
        <v/>
      </c>
    </row>
    <row r="1706" spans="1:25" s="228" customFormat="1" ht="20.399999999999999">
      <c r="A1706" s="257"/>
      <c r="B1706" s="232" t="str">
        <f>IF(LEN(A1706)=0,"",INDEX('Smelter Reference List'!$A:$A,MATCH($A1706,'Smelter Reference List'!$E:$E,0)))</f>
        <v/>
      </c>
      <c r="C1706" s="297" t="str">
        <f>IF(LEN(A1706)=0,"",INDEX('Smelter Reference List'!$C:$C,MATCH($A1706,'Smelter Reference List'!$E:$E,0)))</f>
        <v/>
      </c>
      <c r="D1706" s="161" t="str">
        <f ca="1">IF(ISERROR($S1706),"",OFFSET('Smelter Reference List'!$C$4,$S1706-4,0)&amp;"")</f>
        <v/>
      </c>
      <c r="E1706" s="161" t="str">
        <f ca="1">IF(ISERROR($S1706),"",OFFSET('Smelter Reference List'!$D$4,$S1706-4,0)&amp;"")</f>
        <v/>
      </c>
      <c r="F1706" s="161" t="str">
        <f ca="1">IF(ISERROR($S1706),"",OFFSET('Smelter Reference List'!$E$4,$S1706-4,0))</f>
        <v/>
      </c>
      <c r="G1706" s="161" t="str">
        <f ca="1">IF(C1706=$U$4,"Enter smelter details", IF(ISERROR($S1706),"",OFFSET('Smelter Reference List'!$F$4,$S1706-4,0)))</f>
        <v/>
      </c>
      <c r="H1706" s="247" t="str">
        <f ca="1">IF(ISERROR($S1706),"",OFFSET('Smelter Reference List'!$G$4,$S1706-4,0))</f>
        <v/>
      </c>
      <c r="I1706" s="248" t="str">
        <f ca="1">IF(ISERROR($S1706),"",OFFSET('Smelter Reference List'!$H$4,$S1706-4,0))</f>
        <v/>
      </c>
      <c r="J1706" s="248" t="str">
        <f ca="1">IF(ISERROR($S1706),"",OFFSET('Smelter Reference List'!$I$4,$S1706-4,0))</f>
        <v/>
      </c>
      <c r="K1706" s="245"/>
      <c r="L1706" s="245"/>
      <c r="M1706" s="245"/>
      <c r="N1706" s="245"/>
      <c r="O1706" s="245"/>
      <c r="P1706" s="245"/>
      <c r="Q1706" s="246"/>
      <c r="R1706" s="233"/>
      <c r="S1706" s="234" t="e">
        <f>IF(C1706="",NA(),MATCH($B1706&amp;$C1706,'Smelter Reference List'!$J:$J,0))</f>
        <v>#N/A</v>
      </c>
      <c r="T1706" s="235"/>
      <c r="U1706" s="235">
        <f t="shared" ca="1" si="52"/>
        <v>0</v>
      </c>
      <c r="V1706" s="235"/>
      <c r="W1706" s="235"/>
      <c r="Y1706" s="228" t="str">
        <f t="shared" si="53"/>
        <v/>
      </c>
    </row>
    <row r="1707" spans="1:25" s="228" customFormat="1" ht="20.399999999999999">
      <c r="A1707" s="257"/>
      <c r="B1707" s="232" t="str">
        <f>IF(LEN(A1707)=0,"",INDEX('Smelter Reference List'!$A:$A,MATCH($A1707,'Smelter Reference List'!$E:$E,0)))</f>
        <v/>
      </c>
      <c r="C1707" s="297" t="str">
        <f>IF(LEN(A1707)=0,"",INDEX('Smelter Reference List'!$C:$C,MATCH($A1707,'Smelter Reference List'!$E:$E,0)))</f>
        <v/>
      </c>
      <c r="D1707" s="161" t="str">
        <f ca="1">IF(ISERROR($S1707),"",OFFSET('Smelter Reference List'!$C$4,$S1707-4,0)&amp;"")</f>
        <v/>
      </c>
      <c r="E1707" s="161" t="str">
        <f ca="1">IF(ISERROR($S1707),"",OFFSET('Smelter Reference List'!$D$4,$S1707-4,0)&amp;"")</f>
        <v/>
      </c>
      <c r="F1707" s="161" t="str">
        <f ca="1">IF(ISERROR($S1707),"",OFFSET('Smelter Reference List'!$E$4,$S1707-4,0))</f>
        <v/>
      </c>
      <c r="G1707" s="161" t="str">
        <f ca="1">IF(C1707=$U$4,"Enter smelter details", IF(ISERROR($S1707),"",OFFSET('Smelter Reference List'!$F$4,$S1707-4,0)))</f>
        <v/>
      </c>
      <c r="H1707" s="247" t="str">
        <f ca="1">IF(ISERROR($S1707),"",OFFSET('Smelter Reference List'!$G$4,$S1707-4,0))</f>
        <v/>
      </c>
      <c r="I1707" s="248" t="str">
        <f ca="1">IF(ISERROR($S1707),"",OFFSET('Smelter Reference List'!$H$4,$S1707-4,0))</f>
        <v/>
      </c>
      <c r="J1707" s="248" t="str">
        <f ca="1">IF(ISERROR($S1707),"",OFFSET('Smelter Reference List'!$I$4,$S1707-4,0))</f>
        <v/>
      </c>
      <c r="K1707" s="245"/>
      <c r="L1707" s="245"/>
      <c r="M1707" s="245"/>
      <c r="N1707" s="245"/>
      <c r="O1707" s="245"/>
      <c r="P1707" s="245"/>
      <c r="Q1707" s="246"/>
      <c r="R1707" s="233"/>
      <c r="S1707" s="234" t="e">
        <f>IF(C1707="",NA(),MATCH($B1707&amp;$C1707,'Smelter Reference List'!$J:$J,0))</f>
        <v>#N/A</v>
      </c>
      <c r="T1707" s="235"/>
      <c r="U1707" s="235">
        <f t="shared" ca="1" si="52"/>
        <v>0</v>
      </c>
      <c r="V1707" s="235"/>
      <c r="W1707" s="235"/>
      <c r="Y1707" s="228" t="str">
        <f t="shared" si="53"/>
        <v/>
      </c>
    </row>
    <row r="1708" spans="1:25" s="228" customFormat="1" ht="20.399999999999999">
      <c r="A1708" s="257"/>
      <c r="B1708" s="232" t="str">
        <f>IF(LEN(A1708)=0,"",INDEX('Smelter Reference List'!$A:$A,MATCH($A1708,'Smelter Reference List'!$E:$E,0)))</f>
        <v/>
      </c>
      <c r="C1708" s="297" t="str">
        <f>IF(LEN(A1708)=0,"",INDEX('Smelter Reference List'!$C:$C,MATCH($A1708,'Smelter Reference List'!$E:$E,0)))</f>
        <v/>
      </c>
      <c r="D1708" s="161" t="str">
        <f ca="1">IF(ISERROR($S1708),"",OFFSET('Smelter Reference List'!$C$4,$S1708-4,0)&amp;"")</f>
        <v/>
      </c>
      <c r="E1708" s="161" t="str">
        <f ca="1">IF(ISERROR($S1708),"",OFFSET('Smelter Reference List'!$D$4,$S1708-4,0)&amp;"")</f>
        <v/>
      </c>
      <c r="F1708" s="161" t="str">
        <f ca="1">IF(ISERROR($S1708),"",OFFSET('Smelter Reference List'!$E$4,$S1708-4,0))</f>
        <v/>
      </c>
      <c r="G1708" s="161" t="str">
        <f ca="1">IF(C1708=$U$4,"Enter smelter details", IF(ISERROR($S1708),"",OFFSET('Smelter Reference List'!$F$4,$S1708-4,0)))</f>
        <v/>
      </c>
      <c r="H1708" s="247" t="str">
        <f ca="1">IF(ISERROR($S1708),"",OFFSET('Smelter Reference List'!$G$4,$S1708-4,0))</f>
        <v/>
      </c>
      <c r="I1708" s="248" t="str">
        <f ca="1">IF(ISERROR($S1708),"",OFFSET('Smelter Reference List'!$H$4,$S1708-4,0))</f>
        <v/>
      </c>
      <c r="J1708" s="248" t="str">
        <f ca="1">IF(ISERROR($S1708),"",OFFSET('Smelter Reference List'!$I$4,$S1708-4,0))</f>
        <v/>
      </c>
      <c r="K1708" s="245"/>
      <c r="L1708" s="245"/>
      <c r="M1708" s="245"/>
      <c r="N1708" s="245"/>
      <c r="O1708" s="245"/>
      <c r="P1708" s="245"/>
      <c r="Q1708" s="246"/>
      <c r="R1708" s="233"/>
      <c r="S1708" s="234" t="e">
        <f>IF(C1708="",NA(),MATCH($B1708&amp;$C1708,'Smelter Reference List'!$J:$J,0))</f>
        <v>#N/A</v>
      </c>
      <c r="T1708" s="235"/>
      <c r="U1708" s="235">
        <f t="shared" ca="1" si="52"/>
        <v>0</v>
      </c>
      <c r="V1708" s="235"/>
      <c r="W1708" s="235"/>
      <c r="Y1708" s="228" t="str">
        <f t="shared" si="53"/>
        <v/>
      </c>
    </row>
    <row r="1709" spans="1:25" s="228" customFormat="1" ht="20.399999999999999">
      <c r="A1709" s="257"/>
      <c r="B1709" s="232" t="str">
        <f>IF(LEN(A1709)=0,"",INDEX('Smelter Reference List'!$A:$A,MATCH($A1709,'Smelter Reference List'!$E:$E,0)))</f>
        <v/>
      </c>
      <c r="C1709" s="297" t="str">
        <f>IF(LEN(A1709)=0,"",INDEX('Smelter Reference List'!$C:$C,MATCH($A1709,'Smelter Reference List'!$E:$E,0)))</f>
        <v/>
      </c>
      <c r="D1709" s="161" t="str">
        <f ca="1">IF(ISERROR($S1709),"",OFFSET('Smelter Reference List'!$C$4,$S1709-4,0)&amp;"")</f>
        <v/>
      </c>
      <c r="E1709" s="161" t="str">
        <f ca="1">IF(ISERROR($S1709),"",OFFSET('Smelter Reference List'!$D$4,$S1709-4,0)&amp;"")</f>
        <v/>
      </c>
      <c r="F1709" s="161" t="str">
        <f ca="1">IF(ISERROR($S1709),"",OFFSET('Smelter Reference List'!$E$4,$S1709-4,0))</f>
        <v/>
      </c>
      <c r="G1709" s="161" t="str">
        <f ca="1">IF(C1709=$U$4,"Enter smelter details", IF(ISERROR($S1709),"",OFFSET('Smelter Reference List'!$F$4,$S1709-4,0)))</f>
        <v/>
      </c>
      <c r="H1709" s="247" t="str">
        <f ca="1">IF(ISERROR($S1709),"",OFFSET('Smelter Reference List'!$G$4,$S1709-4,0))</f>
        <v/>
      </c>
      <c r="I1709" s="248" t="str">
        <f ca="1">IF(ISERROR($S1709),"",OFFSET('Smelter Reference List'!$H$4,$S1709-4,0))</f>
        <v/>
      </c>
      <c r="J1709" s="248" t="str">
        <f ca="1">IF(ISERROR($S1709),"",OFFSET('Smelter Reference List'!$I$4,$S1709-4,0))</f>
        <v/>
      </c>
      <c r="K1709" s="245"/>
      <c r="L1709" s="245"/>
      <c r="M1709" s="245"/>
      <c r="N1709" s="245"/>
      <c r="O1709" s="245"/>
      <c r="P1709" s="245"/>
      <c r="Q1709" s="246"/>
      <c r="R1709" s="233"/>
      <c r="S1709" s="234" t="e">
        <f>IF(C1709="",NA(),MATCH($B1709&amp;$C1709,'Smelter Reference List'!$J:$J,0))</f>
        <v>#N/A</v>
      </c>
      <c r="T1709" s="235"/>
      <c r="U1709" s="235">
        <f t="shared" ca="1" si="52"/>
        <v>0</v>
      </c>
      <c r="V1709" s="235"/>
      <c r="W1709" s="235"/>
      <c r="Y1709" s="228" t="str">
        <f t="shared" si="53"/>
        <v/>
      </c>
    </row>
    <row r="1710" spans="1:25" s="228" customFormat="1" ht="20.399999999999999">
      <c r="A1710" s="257"/>
      <c r="B1710" s="232" t="str">
        <f>IF(LEN(A1710)=0,"",INDEX('Smelter Reference List'!$A:$A,MATCH($A1710,'Smelter Reference List'!$E:$E,0)))</f>
        <v/>
      </c>
      <c r="C1710" s="297" t="str">
        <f>IF(LEN(A1710)=0,"",INDEX('Smelter Reference List'!$C:$C,MATCH($A1710,'Smelter Reference List'!$E:$E,0)))</f>
        <v/>
      </c>
      <c r="D1710" s="161" t="str">
        <f ca="1">IF(ISERROR($S1710),"",OFFSET('Smelter Reference List'!$C$4,$S1710-4,0)&amp;"")</f>
        <v/>
      </c>
      <c r="E1710" s="161" t="str">
        <f ca="1">IF(ISERROR($S1710),"",OFFSET('Smelter Reference List'!$D$4,$S1710-4,0)&amp;"")</f>
        <v/>
      </c>
      <c r="F1710" s="161" t="str">
        <f ca="1">IF(ISERROR($S1710),"",OFFSET('Smelter Reference List'!$E$4,$S1710-4,0))</f>
        <v/>
      </c>
      <c r="G1710" s="161" t="str">
        <f ca="1">IF(C1710=$U$4,"Enter smelter details", IF(ISERROR($S1710),"",OFFSET('Smelter Reference List'!$F$4,$S1710-4,0)))</f>
        <v/>
      </c>
      <c r="H1710" s="247" t="str">
        <f ca="1">IF(ISERROR($S1710),"",OFFSET('Smelter Reference List'!$G$4,$S1710-4,0))</f>
        <v/>
      </c>
      <c r="I1710" s="248" t="str">
        <f ca="1">IF(ISERROR($S1710),"",OFFSET('Smelter Reference List'!$H$4,$S1710-4,0))</f>
        <v/>
      </c>
      <c r="J1710" s="248" t="str">
        <f ca="1">IF(ISERROR($S1710),"",OFFSET('Smelter Reference List'!$I$4,$S1710-4,0))</f>
        <v/>
      </c>
      <c r="K1710" s="245"/>
      <c r="L1710" s="245"/>
      <c r="M1710" s="245"/>
      <c r="N1710" s="245"/>
      <c r="O1710" s="245"/>
      <c r="P1710" s="245"/>
      <c r="Q1710" s="246"/>
      <c r="R1710" s="233"/>
      <c r="S1710" s="234" t="e">
        <f>IF(C1710="",NA(),MATCH($B1710&amp;$C1710,'Smelter Reference List'!$J:$J,0))</f>
        <v>#N/A</v>
      </c>
      <c r="T1710" s="235"/>
      <c r="U1710" s="235">
        <f t="shared" ca="1" si="52"/>
        <v>0</v>
      </c>
      <c r="V1710" s="235"/>
      <c r="W1710" s="235"/>
      <c r="Y1710" s="228" t="str">
        <f t="shared" si="53"/>
        <v/>
      </c>
    </row>
    <row r="1711" spans="1:25" s="228" customFormat="1" ht="20.399999999999999">
      <c r="A1711" s="257"/>
      <c r="B1711" s="232" t="str">
        <f>IF(LEN(A1711)=0,"",INDEX('Smelter Reference List'!$A:$A,MATCH($A1711,'Smelter Reference List'!$E:$E,0)))</f>
        <v/>
      </c>
      <c r="C1711" s="297" t="str">
        <f>IF(LEN(A1711)=0,"",INDEX('Smelter Reference List'!$C:$C,MATCH($A1711,'Smelter Reference List'!$E:$E,0)))</f>
        <v/>
      </c>
      <c r="D1711" s="161" t="str">
        <f ca="1">IF(ISERROR($S1711),"",OFFSET('Smelter Reference List'!$C$4,$S1711-4,0)&amp;"")</f>
        <v/>
      </c>
      <c r="E1711" s="161" t="str">
        <f ca="1">IF(ISERROR($S1711),"",OFFSET('Smelter Reference List'!$D$4,$S1711-4,0)&amp;"")</f>
        <v/>
      </c>
      <c r="F1711" s="161" t="str">
        <f ca="1">IF(ISERROR($S1711),"",OFFSET('Smelter Reference List'!$E$4,$S1711-4,0))</f>
        <v/>
      </c>
      <c r="G1711" s="161" t="str">
        <f ca="1">IF(C1711=$U$4,"Enter smelter details", IF(ISERROR($S1711),"",OFFSET('Smelter Reference List'!$F$4,$S1711-4,0)))</f>
        <v/>
      </c>
      <c r="H1711" s="247" t="str">
        <f ca="1">IF(ISERROR($S1711),"",OFFSET('Smelter Reference List'!$G$4,$S1711-4,0))</f>
        <v/>
      </c>
      <c r="I1711" s="248" t="str">
        <f ca="1">IF(ISERROR($S1711),"",OFFSET('Smelter Reference List'!$H$4,$S1711-4,0))</f>
        <v/>
      </c>
      <c r="J1711" s="248" t="str">
        <f ca="1">IF(ISERROR($S1711),"",OFFSET('Smelter Reference List'!$I$4,$S1711-4,0))</f>
        <v/>
      </c>
      <c r="K1711" s="245"/>
      <c r="L1711" s="245"/>
      <c r="M1711" s="245"/>
      <c r="N1711" s="245"/>
      <c r="O1711" s="245"/>
      <c r="P1711" s="245"/>
      <c r="Q1711" s="246"/>
      <c r="R1711" s="233"/>
      <c r="S1711" s="234" t="e">
        <f>IF(C1711="",NA(),MATCH($B1711&amp;$C1711,'Smelter Reference List'!$J:$J,0))</f>
        <v>#N/A</v>
      </c>
      <c r="T1711" s="235"/>
      <c r="U1711" s="235">
        <f t="shared" ca="1" si="52"/>
        <v>0</v>
      </c>
      <c r="V1711" s="235"/>
      <c r="W1711" s="235"/>
      <c r="Y1711" s="228" t="str">
        <f t="shared" si="53"/>
        <v/>
      </c>
    </row>
    <row r="1712" spans="1:25" s="228" customFormat="1" ht="20.399999999999999">
      <c r="A1712" s="257"/>
      <c r="B1712" s="232" t="str">
        <f>IF(LEN(A1712)=0,"",INDEX('Smelter Reference List'!$A:$A,MATCH($A1712,'Smelter Reference List'!$E:$E,0)))</f>
        <v/>
      </c>
      <c r="C1712" s="297" t="str">
        <f>IF(LEN(A1712)=0,"",INDEX('Smelter Reference List'!$C:$C,MATCH($A1712,'Smelter Reference List'!$E:$E,0)))</f>
        <v/>
      </c>
      <c r="D1712" s="161" t="str">
        <f ca="1">IF(ISERROR($S1712),"",OFFSET('Smelter Reference List'!$C$4,$S1712-4,0)&amp;"")</f>
        <v/>
      </c>
      <c r="E1712" s="161" t="str">
        <f ca="1">IF(ISERROR($S1712),"",OFFSET('Smelter Reference List'!$D$4,$S1712-4,0)&amp;"")</f>
        <v/>
      </c>
      <c r="F1712" s="161" t="str">
        <f ca="1">IF(ISERROR($S1712),"",OFFSET('Smelter Reference List'!$E$4,$S1712-4,0))</f>
        <v/>
      </c>
      <c r="G1712" s="161" t="str">
        <f ca="1">IF(C1712=$U$4,"Enter smelter details", IF(ISERROR($S1712),"",OFFSET('Smelter Reference List'!$F$4,$S1712-4,0)))</f>
        <v/>
      </c>
      <c r="H1712" s="247" t="str">
        <f ca="1">IF(ISERROR($S1712),"",OFFSET('Smelter Reference List'!$G$4,$S1712-4,0))</f>
        <v/>
      </c>
      <c r="I1712" s="248" t="str">
        <f ca="1">IF(ISERROR($S1712),"",OFFSET('Smelter Reference List'!$H$4,$S1712-4,0))</f>
        <v/>
      </c>
      <c r="J1712" s="248" t="str">
        <f ca="1">IF(ISERROR($S1712),"",OFFSET('Smelter Reference List'!$I$4,$S1712-4,0))</f>
        <v/>
      </c>
      <c r="K1712" s="245"/>
      <c r="L1712" s="245"/>
      <c r="M1712" s="245"/>
      <c r="N1712" s="245"/>
      <c r="O1712" s="245"/>
      <c r="P1712" s="245"/>
      <c r="Q1712" s="246"/>
      <c r="R1712" s="233"/>
      <c r="S1712" s="234" t="e">
        <f>IF(C1712="",NA(),MATCH($B1712&amp;$C1712,'Smelter Reference List'!$J:$J,0))</f>
        <v>#N/A</v>
      </c>
      <c r="T1712" s="235"/>
      <c r="U1712" s="235">
        <f t="shared" ca="1" si="52"/>
        <v>0</v>
      </c>
      <c r="V1712" s="235"/>
      <c r="W1712" s="235"/>
      <c r="Y1712" s="228" t="str">
        <f t="shared" si="53"/>
        <v/>
      </c>
    </row>
    <row r="1713" spans="1:25" s="228" customFormat="1" ht="20.399999999999999">
      <c r="A1713" s="257"/>
      <c r="B1713" s="232" t="str">
        <f>IF(LEN(A1713)=0,"",INDEX('Smelter Reference List'!$A:$A,MATCH($A1713,'Smelter Reference List'!$E:$E,0)))</f>
        <v/>
      </c>
      <c r="C1713" s="297" t="str">
        <f>IF(LEN(A1713)=0,"",INDEX('Smelter Reference List'!$C:$C,MATCH($A1713,'Smelter Reference List'!$E:$E,0)))</f>
        <v/>
      </c>
      <c r="D1713" s="161" t="str">
        <f ca="1">IF(ISERROR($S1713),"",OFFSET('Smelter Reference List'!$C$4,$S1713-4,0)&amp;"")</f>
        <v/>
      </c>
      <c r="E1713" s="161" t="str">
        <f ca="1">IF(ISERROR($S1713),"",OFFSET('Smelter Reference List'!$D$4,$S1713-4,0)&amp;"")</f>
        <v/>
      </c>
      <c r="F1713" s="161" t="str">
        <f ca="1">IF(ISERROR($S1713),"",OFFSET('Smelter Reference List'!$E$4,$S1713-4,0))</f>
        <v/>
      </c>
      <c r="G1713" s="161" t="str">
        <f ca="1">IF(C1713=$U$4,"Enter smelter details", IF(ISERROR($S1713),"",OFFSET('Smelter Reference List'!$F$4,$S1713-4,0)))</f>
        <v/>
      </c>
      <c r="H1713" s="247" t="str">
        <f ca="1">IF(ISERROR($S1713),"",OFFSET('Smelter Reference List'!$G$4,$S1713-4,0))</f>
        <v/>
      </c>
      <c r="I1713" s="248" t="str">
        <f ca="1">IF(ISERROR($S1713),"",OFFSET('Smelter Reference List'!$H$4,$S1713-4,0))</f>
        <v/>
      </c>
      <c r="J1713" s="248" t="str">
        <f ca="1">IF(ISERROR($S1713),"",OFFSET('Smelter Reference List'!$I$4,$S1713-4,0))</f>
        <v/>
      </c>
      <c r="K1713" s="245"/>
      <c r="L1713" s="245"/>
      <c r="M1713" s="245"/>
      <c r="N1713" s="245"/>
      <c r="O1713" s="245"/>
      <c r="P1713" s="245"/>
      <c r="Q1713" s="246"/>
      <c r="R1713" s="233"/>
      <c r="S1713" s="234" t="e">
        <f>IF(C1713="",NA(),MATCH($B1713&amp;$C1713,'Smelter Reference List'!$J:$J,0))</f>
        <v>#N/A</v>
      </c>
      <c r="T1713" s="235"/>
      <c r="U1713" s="235">
        <f t="shared" ca="1" si="52"/>
        <v>0</v>
      </c>
      <c r="V1713" s="235"/>
      <c r="W1713" s="235"/>
      <c r="Y1713" s="228" t="str">
        <f t="shared" si="53"/>
        <v/>
      </c>
    </row>
    <row r="1714" spans="1:25" s="228" customFormat="1" ht="20.399999999999999">
      <c r="A1714" s="257"/>
      <c r="B1714" s="232" t="str">
        <f>IF(LEN(A1714)=0,"",INDEX('Smelter Reference List'!$A:$A,MATCH($A1714,'Smelter Reference List'!$E:$E,0)))</f>
        <v/>
      </c>
      <c r="C1714" s="297" t="str">
        <f>IF(LEN(A1714)=0,"",INDEX('Smelter Reference List'!$C:$C,MATCH($A1714,'Smelter Reference List'!$E:$E,0)))</f>
        <v/>
      </c>
      <c r="D1714" s="161" t="str">
        <f ca="1">IF(ISERROR($S1714),"",OFFSET('Smelter Reference List'!$C$4,$S1714-4,0)&amp;"")</f>
        <v/>
      </c>
      <c r="E1714" s="161" t="str">
        <f ca="1">IF(ISERROR($S1714),"",OFFSET('Smelter Reference List'!$D$4,$S1714-4,0)&amp;"")</f>
        <v/>
      </c>
      <c r="F1714" s="161" t="str">
        <f ca="1">IF(ISERROR($S1714),"",OFFSET('Smelter Reference List'!$E$4,$S1714-4,0))</f>
        <v/>
      </c>
      <c r="G1714" s="161" t="str">
        <f ca="1">IF(C1714=$U$4,"Enter smelter details", IF(ISERROR($S1714),"",OFFSET('Smelter Reference List'!$F$4,$S1714-4,0)))</f>
        <v/>
      </c>
      <c r="H1714" s="247" t="str">
        <f ca="1">IF(ISERROR($S1714),"",OFFSET('Smelter Reference List'!$G$4,$S1714-4,0))</f>
        <v/>
      </c>
      <c r="I1714" s="248" t="str">
        <f ca="1">IF(ISERROR($S1714),"",OFFSET('Smelter Reference List'!$H$4,$S1714-4,0))</f>
        <v/>
      </c>
      <c r="J1714" s="248" t="str">
        <f ca="1">IF(ISERROR($S1714),"",OFFSET('Smelter Reference List'!$I$4,$S1714-4,0))</f>
        <v/>
      </c>
      <c r="K1714" s="245"/>
      <c r="L1714" s="245"/>
      <c r="M1714" s="245"/>
      <c r="N1714" s="245"/>
      <c r="O1714" s="245"/>
      <c r="P1714" s="245"/>
      <c r="Q1714" s="246"/>
      <c r="R1714" s="233"/>
      <c r="S1714" s="234" t="e">
        <f>IF(C1714="",NA(),MATCH($B1714&amp;$C1714,'Smelter Reference List'!$J:$J,0))</f>
        <v>#N/A</v>
      </c>
      <c r="T1714" s="235"/>
      <c r="U1714" s="235">
        <f t="shared" ca="1" si="52"/>
        <v>0</v>
      </c>
      <c r="V1714" s="235"/>
      <c r="W1714" s="235"/>
      <c r="Y1714" s="228" t="str">
        <f t="shared" si="53"/>
        <v/>
      </c>
    </row>
    <row r="1715" spans="1:25" s="228" customFormat="1" ht="20.399999999999999">
      <c r="A1715" s="257"/>
      <c r="B1715" s="232" t="str">
        <f>IF(LEN(A1715)=0,"",INDEX('Smelter Reference List'!$A:$A,MATCH($A1715,'Smelter Reference List'!$E:$E,0)))</f>
        <v/>
      </c>
      <c r="C1715" s="297" t="str">
        <f>IF(LEN(A1715)=0,"",INDEX('Smelter Reference List'!$C:$C,MATCH($A1715,'Smelter Reference List'!$E:$E,0)))</f>
        <v/>
      </c>
      <c r="D1715" s="161" t="str">
        <f ca="1">IF(ISERROR($S1715),"",OFFSET('Smelter Reference List'!$C$4,$S1715-4,0)&amp;"")</f>
        <v/>
      </c>
      <c r="E1715" s="161" t="str">
        <f ca="1">IF(ISERROR($S1715),"",OFFSET('Smelter Reference List'!$D$4,$S1715-4,0)&amp;"")</f>
        <v/>
      </c>
      <c r="F1715" s="161" t="str">
        <f ca="1">IF(ISERROR($S1715),"",OFFSET('Smelter Reference List'!$E$4,$S1715-4,0))</f>
        <v/>
      </c>
      <c r="G1715" s="161" t="str">
        <f ca="1">IF(C1715=$U$4,"Enter smelter details", IF(ISERROR($S1715),"",OFFSET('Smelter Reference List'!$F$4,$S1715-4,0)))</f>
        <v/>
      </c>
      <c r="H1715" s="247" t="str">
        <f ca="1">IF(ISERROR($S1715),"",OFFSET('Smelter Reference List'!$G$4,$S1715-4,0))</f>
        <v/>
      </c>
      <c r="I1715" s="248" t="str">
        <f ca="1">IF(ISERROR($S1715),"",OFFSET('Smelter Reference List'!$H$4,$S1715-4,0))</f>
        <v/>
      </c>
      <c r="J1715" s="248" t="str">
        <f ca="1">IF(ISERROR($S1715),"",OFFSET('Smelter Reference List'!$I$4,$S1715-4,0))</f>
        <v/>
      </c>
      <c r="K1715" s="245"/>
      <c r="L1715" s="245"/>
      <c r="M1715" s="245"/>
      <c r="N1715" s="245"/>
      <c r="O1715" s="245"/>
      <c r="P1715" s="245"/>
      <c r="Q1715" s="246"/>
      <c r="R1715" s="233"/>
      <c r="S1715" s="234" t="e">
        <f>IF(C1715="",NA(),MATCH($B1715&amp;$C1715,'Smelter Reference List'!$J:$J,0))</f>
        <v>#N/A</v>
      </c>
      <c r="T1715" s="235"/>
      <c r="U1715" s="235">
        <f t="shared" ca="1" si="52"/>
        <v>0</v>
      </c>
      <c r="V1715" s="235"/>
      <c r="W1715" s="235"/>
      <c r="Y1715" s="228" t="str">
        <f t="shared" si="53"/>
        <v/>
      </c>
    </row>
    <row r="1716" spans="1:25" s="228" customFormat="1" ht="20.399999999999999">
      <c r="A1716" s="257"/>
      <c r="B1716" s="232" t="str">
        <f>IF(LEN(A1716)=0,"",INDEX('Smelter Reference List'!$A:$A,MATCH($A1716,'Smelter Reference List'!$E:$E,0)))</f>
        <v/>
      </c>
      <c r="C1716" s="297" t="str">
        <f>IF(LEN(A1716)=0,"",INDEX('Smelter Reference List'!$C:$C,MATCH($A1716,'Smelter Reference List'!$E:$E,0)))</f>
        <v/>
      </c>
      <c r="D1716" s="161" t="str">
        <f ca="1">IF(ISERROR($S1716),"",OFFSET('Smelter Reference List'!$C$4,$S1716-4,0)&amp;"")</f>
        <v/>
      </c>
      <c r="E1716" s="161" t="str">
        <f ca="1">IF(ISERROR($S1716),"",OFFSET('Smelter Reference List'!$D$4,$S1716-4,0)&amp;"")</f>
        <v/>
      </c>
      <c r="F1716" s="161" t="str">
        <f ca="1">IF(ISERROR($S1716),"",OFFSET('Smelter Reference List'!$E$4,$S1716-4,0))</f>
        <v/>
      </c>
      <c r="G1716" s="161" t="str">
        <f ca="1">IF(C1716=$U$4,"Enter smelter details", IF(ISERROR($S1716),"",OFFSET('Smelter Reference List'!$F$4,$S1716-4,0)))</f>
        <v/>
      </c>
      <c r="H1716" s="247" t="str">
        <f ca="1">IF(ISERROR($S1716),"",OFFSET('Smelter Reference List'!$G$4,$S1716-4,0))</f>
        <v/>
      </c>
      <c r="I1716" s="248" t="str">
        <f ca="1">IF(ISERROR($S1716),"",OFFSET('Smelter Reference List'!$H$4,$S1716-4,0))</f>
        <v/>
      </c>
      <c r="J1716" s="248" t="str">
        <f ca="1">IF(ISERROR($S1716),"",OFFSET('Smelter Reference List'!$I$4,$S1716-4,0))</f>
        <v/>
      </c>
      <c r="K1716" s="245"/>
      <c r="L1716" s="245"/>
      <c r="M1716" s="245"/>
      <c r="N1716" s="245"/>
      <c r="O1716" s="245"/>
      <c r="P1716" s="245"/>
      <c r="Q1716" s="246"/>
      <c r="R1716" s="233"/>
      <c r="S1716" s="234" t="e">
        <f>IF(C1716="",NA(),MATCH($B1716&amp;$C1716,'Smelter Reference List'!$J:$J,0))</f>
        <v>#N/A</v>
      </c>
      <c r="T1716" s="235"/>
      <c r="U1716" s="235">
        <f t="shared" ca="1" si="52"/>
        <v>0</v>
      </c>
      <c r="V1716" s="235"/>
      <c r="W1716" s="235"/>
      <c r="Y1716" s="228" t="str">
        <f t="shared" si="53"/>
        <v/>
      </c>
    </row>
    <row r="1717" spans="1:25" s="228" customFormat="1" ht="20.399999999999999">
      <c r="A1717" s="257"/>
      <c r="B1717" s="232" t="str">
        <f>IF(LEN(A1717)=0,"",INDEX('Smelter Reference List'!$A:$A,MATCH($A1717,'Smelter Reference List'!$E:$E,0)))</f>
        <v/>
      </c>
      <c r="C1717" s="297" t="str">
        <f>IF(LEN(A1717)=0,"",INDEX('Smelter Reference List'!$C:$C,MATCH($A1717,'Smelter Reference List'!$E:$E,0)))</f>
        <v/>
      </c>
      <c r="D1717" s="161" t="str">
        <f ca="1">IF(ISERROR($S1717),"",OFFSET('Smelter Reference List'!$C$4,$S1717-4,0)&amp;"")</f>
        <v/>
      </c>
      <c r="E1717" s="161" t="str">
        <f ca="1">IF(ISERROR($S1717),"",OFFSET('Smelter Reference List'!$D$4,$S1717-4,0)&amp;"")</f>
        <v/>
      </c>
      <c r="F1717" s="161" t="str">
        <f ca="1">IF(ISERROR($S1717),"",OFFSET('Smelter Reference List'!$E$4,$S1717-4,0))</f>
        <v/>
      </c>
      <c r="G1717" s="161" t="str">
        <f ca="1">IF(C1717=$U$4,"Enter smelter details", IF(ISERROR($S1717),"",OFFSET('Smelter Reference List'!$F$4,$S1717-4,0)))</f>
        <v/>
      </c>
      <c r="H1717" s="247" t="str">
        <f ca="1">IF(ISERROR($S1717),"",OFFSET('Smelter Reference List'!$G$4,$S1717-4,0))</f>
        <v/>
      </c>
      <c r="I1717" s="248" t="str">
        <f ca="1">IF(ISERROR($S1717),"",OFFSET('Smelter Reference List'!$H$4,$S1717-4,0))</f>
        <v/>
      </c>
      <c r="J1717" s="248" t="str">
        <f ca="1">IF(ISERROR($S1717),"",OFFSET('Smelter Reference List'!$I$4,$S1717-4,0))</f>
        <v/>
      </c>
      <c r="K1717" s="245"/>
      <c r="L1717" s="245"/>
      <c r="M1717" s="245"/>
      <c r="N1717" s="245"/>
      <c r="O1717" s="245"/>
      <c r="P1717" s="245"/>
      <c r="Q1717" s="246"/>
      <c r="R1717" s="233"/>
      <c r="S1717" s="234" t="e">
        <f>IF(C1717="",NA(),MATCH($B1717&amp;$C1717,'Smelter Reference List'!$J:$J,0))</f>
        <v>#N/A</v>
      </c>
      <c r="T1717" s="235"/>
      <c r="U1717" s="235">
        <f t="shared" ca="1" si="52"/>
        <v>0</v>
      </c>
      <c r="V1717" s="235"/>
      <c r="W1717" s="235"/>
      <c r="Y1717" s="228" t="str">
        <f t="shared" si="53"/>
        <v/>
      </c>
    </row>
    <row r="1718" spans="1:25" s="228" customFormat="1" ht="20.399999999999999">
      <c r="A1718" s="257"/>
      <c r="B1718" s="232" t="str">
        <f>IF(LEN(A1718)=0,"",INDEX('Smelter Reference List'!$A:$A,MATCH($A1718,'Smelter Reference List'!$E:$E,0)))</f>
        <v/>
      </c>
      <c r="C1718" s="297" t="str">
        <f>IF(LEN(A1718)=0,"",INDEX('Smelter Reference List'!$C:$C,MATCH($A1718,'Smelter Reference List'!$E:$E,0)))</f>
        <v/>
      </c>
      <c r="D1718" s="161" t="str">
        <f ca="1">IF(ISERROR($S1718),"",OFFSET('Smelter Reference List'!$C$4,$S1718-4,0)&amp;"")</f>
        <v/>
      </c>
      <c r="E1718" s="161" t="str">
        <f ca="1">IF(ISERROR($S1718),"",OFFSET('Smelter Reference List'!$D$4,$S1718-4,0)&amp;"")</f>
        <v/>
      </c>
      <c r="F1718" s="161" t="str">
        <f ca="1">IF(ISERROR($S1718),"",OFFSET('Smelter Reference List'!$E$4,$S1718-4,0))</f>
        <v/>
      </c>
      <c r="G1718" s="161" t="str">
        <f ca="1">IF(C1718=$U$4,"Enter smelter details", IF(ISERROR($S1718),"",OFFSET('Smelter Reference List'!$F$4,$S1718-4,0)))</f>
        <v/>
      </c>
      <c r="H1718" s="247" t="str">
        <f ca="1">IF(ISERROR($S1718),"",OFFSET('Smelter Reference List'!$G$4,$S1718-4,0))</f>
        <v/>
      </c>
      <c r="I1718" s="248" t="str">
        <f ca="1">IF(ISERROR($S1718),"",OFFSET('Smelter Reference List'!$H$4,$S1718-4,0))</f>
        <v/>
      </c>
      <c r="J1718" s="248" t="str">
        <f ca="1">IF(ISERROR($S1718),"",OFFSET('Smelter Reference List'!$I$4,$S1718-4,0))</f>
        <v/>
      </c>
      <c r="K1718" s="245"/>
      <c r="L1718" s="245"/>
      <c r="M1718" s="245"/>
      <c r="N1718" s="245"/>
      <c r="O1718" s="245"/>
      <c r="P1718" s="245"/>
      <c r="Q1718" s="246"/>
      <c r="R1718" s="233"/>
      <c r="S1718" s="234" t="e">
        <f>IF(C1718="",NA(),MATCH($B1718&amp;$C1718,'Smelter Reference List'!$J:$J,0))</f>
        <v>#N/A</v>
      </c>
      <c r="T1718" s="235"/>
      <c r="U1718" s="235">
        <f t="shared" ca="1" si="52"/>
        <v>0</v>
      </c>
      <c r="V1718" s="235"/>
      <c r="W1718" s="235"/>
      <c r="Y1718" s="228" t="str">
        <f t="shared" si="53"/>
        <v/>
      </c>
    </row>
    <row r="1719" spans="1:25" s="228" customFormat="1" ht="20.399999999999999">
      <c r="A1719" s="257"/>
      <c r="B1719" s="232" t="str">
        <f>IF(LEN(A1719)=0,"",INDEX('Smelter Reference List'!$A:$A,MATCH($A1719,'Smelter Reference List'!$E:$E,0)))</f>
        <v/>
      </c>
      <c r="C1719" s="297" t="str">
        <f>IF(LEN(A1719)=0,"",INDEX('Smelter Reference List'!$C:$C,MATCH($A1719,'Smelter Reference List'!$E:$E,0)))</f>
        <v/>
      </c>
      <c r="D1719" s="161" t="str">
        <f ca="1">IF(ISERROR($S1719),"",OFFSET('Smelter Reference List'!$C$4,$S1719-4,0)&amp;"")</f>
        <v/>
      </c>
      <c r="E1719" s="161" t="str">
        <f ca="1">IF(ISERROR($S1719),"",OFFSET('Smelter Reference List'!$D$4,$S1719-4,0)&amp;"")</f>
        <v/>
      </c>
      <c r="F1719" s="161" t="str">
        <f ca="1">IF(ISERROR($S1719),"",OFFSET('Smelter Reference List'!$E$4,$S1719-4,0))</f>
        <v/>
      </c>
      <c r="G1719" s="161" t="str">
        <f ca="1">IF(C1719=$U$4,"Enter smelter details", IF(ISERROR($S1719),"",OFFSET('Smelter Reference List'!$F$4,$S1719-4,0)))</f>
        <v/>
      </c>
      <c r="H1719" s="247" t="str">
        <f ca="1">IF(ISERROR($S1719),"",OFFSET('Smelter Reference List'!$G$4,$S1719-4,0))</f>
        <v/>
      </c>
      <c r="I1719" s="248" t="str">
        <f ca="1">IF(ISERROR($S1719),"",OFFSET('Smelter Reference List'!$H$4,$S1719-4,0))</f>
        <v/>
      </c>
      <c r="J1719" s="248" t="str">
        <f ca="1">IF(ISERROR($S1719),"",OFFSET('Smelter Reference List'!$I$4,$S1719-4,0))</f>
        <v/>
      </c>
      <c r="K1719" s="245"/>
      <c r="L1719" s="245"/>
      <c r="M1719" s="245"/>
      <c r="N1719" s="245"/>
      <c r="O1719" s="245"/>
      <c r="P1719" s="245"/>
      <c r="Q1719" s="246"/>
      <c r="R1719" s="233"/>
      <c r="S1719" s="234" t="e">
        <f>IF(C1719="",NA(),MATCH($B1719&amp;$C1719,'Smelter Reference List'!$J:$J,0))</f>
        <v>#N/A</v>
      </c>
      <c r="T1719" s="235"/>
      <c r="U1719" s="235">
        <f t="shared" ca="1" si="52"/>
        <v>0</v>
      </c>
      <c r="V1719" s="235"/>
      <c r="W1719" s="235"/>
      <c r="Y1719" s="228" t="str">
        <f t="shared" si="53"/>
        <v/>
      </c>
    </row>
    <row r="1720" spans="1:25" s="228" customFormat="1" ht="20.399999999999999">
      <c r="A1720" s="257"/>
      <c r="B1720" s="232" t="str">
        <f>IF(LEN(A1720)=0,"",INDEX('Smelter Reference List'!$A:$A,MATCH($A1720,'Smelter Reference List'!$E:$E,0)))</f>
        <v/>
      </c>
      <c r="C1720" s="297" t="str">
        <f>IF(LEN(A1720)=0,"",INDEX('Smelter Reference List'!$C:$C,MATCH($A1720,'Smelter Reference List'!$E:$E,0)))</f>
        <v/>
      </c>
      <c r="D1720" s="161" t="str">
        <f ca="1">IF(ISERROR($S1720),"",OFFSET('Smelter Reference List'!$C$4,$S1720-4,0)&amp;"")</f>
        <v/>
      </c>
      <c r="E1720" s="161" t="str">
        <f ca="1">IF(ISERROR($S1720),"",OFFSET('Smelter Reference List'!$D$4,$S1720-4,0)&amp;"")</f>
        <v/>
      </c>
      <c r="F1720" s="161" t="str">
        <f ca="1">IF(ISERROR($S1720),"",OFFSET('Smelter Reference List'!$E$4,$S1720-4,0))</f>
        <v/>
      </c>
      <c r="G1720" s="161" t="str">
        <f ca="1">IF(C1720=$U$4,"Enter smelter details", IF(ISERROR($S1720),"",OFFSET('Smelter Reference List'!$F$4,$S1720-4,0)))</f>
        <v/>
      </c>
      <c r="H1720" s="247" t="str">
        <f ca="1">IF(ISERROR($S1720),"",OFFSET('Smelter Reference List'!$G$4,$S1720-4,0))</f>
        <v/>
      </c>
      <c r="I1720" s="248" t="str">
        <f ca="1">IF(ISERROR($S1720),"",OFFSET('Smelter Reference List'!$H$4,$S1720-4,0))</f>
        <v/>
      </c>
      <c r="J1720" s="248" t="str">
        <f ca="1">IF(ISERROR($S1720),"",OFFSET('Smelter Reference List'!$I$4,$S1720-4,0))</f>
        <v/>
      </c>
      <c r="K1720" s="245"/>
      <c r="L1720" s="245"/>
      <c r="M1720" s="245"/>
      <c r="N1720" s="245"/>
      <c r="O1720" s="245"/>
      <c r="P1720" s="245"/>
      <c r="Q1720" s="246"/>
      <c r="R1720" s="233"/>
      <c r="S1720" s="234" t="e">
        <f>IF(C1720="",NA(),MATCH($B1720&amp;$C1720,'Smelter Reference List'!$J:$J,0))</f>
        <v>#N/A</v>
      </c>
      <c r="T1720" s="235"/>
      <c r="U1720" s="235">
        <f t="shared" ref="U1720:U1783" ca="1" si="54">IF(AND(C1720="Smelter not listed",OR(LEN(D1720)=0,LEN(E1720)=0)),1,0)</f>
        <v>0</v>
      </c>
      <c r="V1720" s="235"/>
      <c r="W1720" s="235"/>
      <c r="Y1720" s="228" t="str">
        <f t="shared" ref="Y1720:Y1783" si="55">B1720&amp;C1720</f>
        <v/>
      </c>
    </row>
    <row r="1721" spans="1:25" s="228" customFormat="1" ht="20.399999999999999">
      <c r="A1721" s="257"/>
      <c r="B1721" s="232" t="str">
        <f>IF(LEN(A1721)=0,"",INDEX('Smelter Reference List'!$A:$A,MATCH($A1721,'Smelter Reference List'!$E:$E,0)))</f>
        <v/>
      </c>
      <c r="C1721" s="297" t="str">
        <f>IF(LEN(A1721)=0,"",INDEX('Smelter Reference List'!$C:$C,MATCH($A1721,'Smelter Reference List'!$E:$E,0)))</f>
        <v/>
      </c>
      <c r="D1721" s="161" t="str">
        <f ca="1">IF(ISERROR($S1721),"",OFFSET('Smelter Reference List'!$C$4,$S1721-4,0)&amp;"")</f>
        <v/>
      </c>
      <c r="E1721" s="161" t="str">
        <f ca="1">IF(ISERROR($S1721),"",OFFSET('Smelter Reference List'!$D$4,$S1721-4,0)&amp;"")</f>
        <v/>
      </c>
      <c r="F1721" s="161" t="str">
        <f ca="1">IF(ISERROR($S1721),"",OFFSET('Smelter Reference List'!$E$4,$S1721-4,0))</f>
        <v/>
      </c>
      <c r="G1721" s="161" t="str">
        <f ca="1">IF(C1721=$U$4,"Enter smelter details", IF(ISERROR($S1721),"",OFFSET('Smelter Reference List'!$F$4,$S1721-4,0)))</f>
        <v/>
      </c>
      <c r="H1721" s="247" t="str">
        <f ca="1">IF(ISERROR($S1721),"",OFFSET('Smelter Reference List'!$G$4,$S1721-4,0))</f>
        <v/>
      </c>
      <c r="I1721" s="248" t="str">
        <f ca="1">IF(ISERROR($S1721),"",OFFSET('Smelter Reference List'!$H$4,$S1721-4,0))</f>
        <v/>
      </c>
      <c r="J1721" s="248" t="str">
        <f ca="1">IF(ISERROR($S1721),"",OFFSET('Smelter Reference List'!$I$4,$S1721-4,0))</f>
        <v/>
      </c>
      <c r="K1721" s="245"/>
      <c r="L1721" s="245"/>
      <c r="M1721" s="245"/>
      <c r="N1721" s="245"/>
      <c r="O1721" s="245"/>
      <c r="P1721" s="245"/>
      <c r="Q1721" s="246"/>
      <c r="R1721" s="233"/>
      <c r="S1721" s="234" t="e">
        <f>IF(C1721="",NA(),MATCH($B1721&amp;$C1721,'Smelter Reference List'!$J:$J,0))</f>
        <v>#N/A</v>
      </c>
      <c r="T1721" s="235"/>
      <c r="U1721" s="235">
        <f t="shared" ca="1" si="54"/>
        <v>0</v>
      </c>
      <c r="V1721" s="235"/>
      <c r="W1721" s="235"/>
      <c r="Y1721" s="228" t="str">
        <f t="shared" si="55"/>
        <v/>
      </c>
    </row>
    <row r="1722" spans="1:25" s="228" customFormat="1" ht="20.399999999999999">
      <c r="A1722" s="257"/>
      <c r="B1722" s="232" t="str">
        <f>IF(LEN(A1722)=0,"",INDEX('Smelter Reference List'!$A:$A,MATCH($A1722,'Smelter Reference List'!$E:$E,0)))</f>
        <v/>
      </c>
      <c r="C1722" s="297" t="str">
        <f>IF(LEN(A1722)=0,"",INDEX('Smelter Reference List'!$C:$C,MATCH($A1722,'Smelter Reference List'!$E:$E,0)))</f>
        <v/>
      </c>
      <c r="D1722" s="161" t="str">
        <f ca="1">IF(ISERROR($S1722),"",OFFSET('Smelter Reference List'!$C$4,$S1722-4,0)&amp;"")</f>
        <v/>
      </c>
      <c r="E1722" s="161" t="str">
        <f ca="1">IF(ISERROR($S1722),"",OFFSET('Smelter Reference List'!$D$4,$S1722-4,0)&amp;"")</f>
        <v/>
      </c>
      <c r="F1722" s="161" t="str">
        <f ca="1">IF(ISERROR($S1722),"",OFFSET('Smelter Reference List'!$E$4,$S1722-4,0))</f>
        <v/>
      </c>
      <c r="G1722" s="161" t="str">
        <f ca="1">IF(C1722=$U$4,"Enter smelter details", IF(ISERROR($S1722),"",OFFSET('Smelter Reference List'!$F$4,$S1722-4,0)))</f>
        <v/>
      </c>
      <c r="H1722" s="247" t="str">
        <f ca="1">IF(ISERROR($S1722),"",OFFSET('Smelter Reference List'!$G$4,$S1722-4,0))</f>
        <v/>
      </c>
      <c r="I1722" s="248" t="str">
        <f ca="1">IF(ISERROR($S1722),"",OFFSET('Smelter Reference List'!$H$4,$S1722-4,0))</f>
        <v/>
      </c>
      <c r="J1722" s="248" t="str">
        <f ca="1">IF(ISERROR($S1722),"",OFFSET('Smelter Reference List'!$I$4,$S1722-4,0))</f>
        <v/>
      </c>
      <c r="K1722" s="245"/>
      <c r="L1722" s="245"/>
      <c r="M1722" s="245"/>
      <c r="N1722" s="245"/>
      <c r="O1722" s="245"/>
      <c r="P1722" s="245"/>
      <c r="Q1722" s="246"/>
      <c r="R1722" s="233"/>
      <c r="S1722" s="234" t="e">
        <f>IF(C1722="",NA(),MATCH($B1722&amp;$C1722,'Smelter Reference List'!$J:$J,0))</f>
        <v>#N/A</v>
      </c>
      <c r="T1722" s="235"/>
      <c r="U1722" s="235">
        <f t="shared" ca="1" si="54"/>
        <v>0</v>
      </c>
      <c r="V1722" s="235"/>
      <c r="W1722" s="235"/>
      <c r="Y1722" s="228" t="str">
        <f t="shared" si="55"/>
        <v/>
      </c>
    </row>
    <row r="1723" spans="1:25" s="228" customFormat="1" ht="20.399999999999999">
      <c r="A1723" s="257"/>
      <c r="B1723" s="232" t="str">
        <f>IF(LEN(A1723)=0,"",INDEX('Smelter Reference List'!$A:$A,MATCH($A1723,'Smelter Reference List'!$E:$E,0)))</f>
        <v/>
      </c>
      <c r="C1723" s="297" t="str">
        <f>IF(LEN(A1723)=0,"",INDEX('Smelter Reference List'!$C:$C,MATCH($A1723,'Smelter Reference List'!$E:$E,0)))</f>
        <v/>
      </c>
      <c r="D1723" s="161" t="str">
        <f ca="1">IF(ISERROR($S1723),"",OFFSET('Smelter Reference List'!$C$4,$S1723-4,0)&amp;"")</f>
        <v/>
      </c>
      <c r="E1723" s="161" t="str">
        <f ca="1">IF(ISERROR($S1723),"",OFFSET('Smelter Reference List'!$D$4,$S1723-4,0)&amp;"")</f>
        <v/>
      </c>
      <c r="F1723" s="161" t="str">
        <f ca="1">IF(ISERROR($S1723),"",OFFSET('Smelter Reference List'!$E$4,$S1723-4,0))</f>
        <v/>
      </c>
      <c r="G1723" s="161" t="str">
        <f ca="1">IF(C1723=$U$4,"Enter smelter details", IF(ISERROR($S1723),"",OFFSET('Smelter Reference List'!$F$4,$S1723-4,0)))</f>
        <v/>
      </c>
      <c r="H1723" s="247" t="str">
        <f ca="1">IF(ISERROR($S1723),"",OFFSET('Smelter Reference List'!$G$4,$S1723-4,0))</f>
        <v/>
      </c>
      <c r="I1723" s="248" t="str">
        <f ca="1">IF(ISERROR($S1723),"",OFFSET('Smelter Reference List'!$H$4,$S1723-4,0))</f>
        <v/>
      </c>
      <c r="J1723" s="248" t="str">
        <f ca="1">IF(ISERROR($S1723),"",OFFSET('Smelter Reference List'!$I$4,$S1723-4,0))</f>
        <v/>
      </c>
      <c r="K1723" s="245"/>
      <c r="L1723" s="245"/>
      <c r="M1723" s="245"/>
      <c r="N1723" s="245"/>
      <c r="O1723" s="245"/>
      <c r="P1723" s="245"/>
      <c r="Q1723" s="246"/>
      <c r="R1723" s="233"/>
      <c r="S1723" s="234" t="e">
        <f>IF(C1723="",NA(),MATCH($B1723&amp;$C1723,'Smelter Reference List'!$J:$J,0))</f>
        <v>#N/A</v>
      </c>
      <c r="T1723" s="235"/>
      <c r="U1723" s="235">
        <f t="shared" ca="1" si="54"/>
        <v>0</v>
      </c>
      <c r="V1723" s="235"/>
      <c r="W1723" s="235"/>
      <c r="Y1723" s="228" t="str">
        <f t="shared" si="55"/>
        <v/>
      </c>
    </row>
    <row r="1724" spans="1:25" s="228" customFormat="1" ht="20.399999999999999">
      <c r="A1724" s="257"/>
      <c r="B1724" s="232" t="str">
        <f>IF(LEN(A1724)=0,"",INDEX('Smelter Reference List'!$A:$A,MATCH($A1724,'Smelter Reference List'!$E:$E,0)))</f>
        <v/>
      </c>
      <c r="C1724" s="297" t="str">
        <f>IF(LEN(A1724)=0,"",INDEX('Smelter Reference List'!$C:$C,MATCH($A1724,'Smelter Reference List'!$E:$E,0)))</f>
        <v/>
      </c>
      <c r="D1724" s="161" t="str">
        <f ca="1">IF(ISERROR($S1724),"",OFFSET('Smelter Reference List'!$C$4,$S1724-4,0)&amp;"")</f>
        <v/>
      </c>
      <c r="E1724" s="161" t="str">
        <f ca="1">IF(ISERROR($S1724),"",OFFSET('Smelter Reference List'!$D$4,$S1724-4,0)&amp;"")</f>
        <v/>
      </c>
      <c r="F1724" s="161" t="str">
        <f ca="1">IF(ISERROR($S1724),"",OFFSET('Smelter Reference List'!$E$4,$S1724-4,0))</f>
        <v/>
      </c>
      <c r="G1724" s="161" t="str">
        <f ca="1">IF(C1724=$U$4,"Enter smelter details", IF(ISERROR($S1724),"",OFFSET('Smelter Reference List'!$F$4,$S1724-4,0)))</f>
        <v/>
      </c>
      <c r="H1724" s="247" t="str">
        <f ca="1">IF(ISERROR($S1724),"",OFFSET('Smelter Reference List'!$G$4,$S1724-4,0))</f>
        <v/>
      </c>
      <c r="I1724" s="248" t="str">
        <f ca="1">IF(ISERROR($S1724),"",OFFSET('Smelter Reference List'!$H$4,$S1724-4,0))</f>
        <v/>
      </c>
      <c r="J1724" s="248" t="str">
        <f ca="1">IF(ISERROR($S1724),"",OFFSET('Smelter Reference List'!$I$4,$S1724-4,0))</f>
        <v/>
      </c>
      <c r="K1724" s="245"/>
      <c r="L1724" s="245"/>
      <c r="M1724" s="245"/>
      <c r="N1724" s="245"/>
      <c r="O1724" s="245"/>
      <c r="P1724" s="245"/>
      <c r="Q1724" s="246"/>
      <c r="R1724" s="233"/>
      <c r="S1724" s="234" t="e">
        <f>IF(C1724="",NA(),MATCH($B1724&amp;$C1724,'Smelter Reference List'!$J:$J,0))</f>
        <v>#N/A</v>
      </c>
      <c r="T1724" s="235"/>
      <c r="U1724" s="235">
        <f t="shared" ca="1" si="54"/>
        <v>0</v>
      </c>
      <c r="V1724" s="235"/>
      <c r="W1724" s="235"/>
      <c r="Y1724" s="228" t="str">
        <f t="shared" si="55"/>
        <v/>
      </c>
    </row>
    <row r="1725" spans="1:25" s="228" customFormat="1" ht="20.399999999999999">
      <c r="A1725" s="257"/>
      <c r="B1725" s="232" t="str">
        <f>IF(LEN(A1725)=0,"",INDEX('Smelter Reference List'!$A:$A,MATCH($A1725,'Smelter Reference List'!$E:$E,0)))</f>
        <v/>
      </c>
      <c r="C1725" s="297" t="str">
        <f>IF(LEN(A1725)=0,"",INDEX('Smelter Reference List'!$C:$C,MATCH($A1725,'Smelter Reference List'!$E:$E,0)))</f>
        <v/>
      </c>
      <c r="D1725" s="161" t="str">
        <f ca="1">IF(ISERROR($S1725),"",OFFSET('Smelter Reference List'!$C$4,$S1725-4,0)&amp;"")</f>
        <v/>
      </c>
      <c r="E1725" s="161" t="str">
        <f ca="1">IF(ISERROR($S1725),"",OFFSET('Smelter Reference List'!$D$4,$S1725-4,0)&amp;"")</f>
        <v/>
      </c>
      <c r="F1725" s="161" t="str">
        <f ca="1">IF(ISERROR($S1725),"",OFFSET('Smelter Reference List'!$E$4,$S1725-4,0))</f>
        <v/>
      </c>
      <c r="G1725" s="161" t="str">
        <f ca="1">IF(C1725=$U$4,"Enter smelter details", IF(ISERROR($S1725),"",OFFSET('Smelter Reference List'!$F$4,$S1725-4,0)))</f>
        <v/>
      </c>
      <c r="H1725" s="247" t="str">
        <f ca="1">IF(ISERROR($S1725),"",OFFSET('Smelter Reference List'!$G$4,$S1725-4,0))</f>
        <v/>
      </c>
      <c r="I1725" s="248" t="str">
        <f ca="1">IF(ISERROR($S1725),"",OFFSET('Smelter Reference List'!$H$4,$S1725-4,0))</f>
        <v/>
      </c>
      <c r="J1725" s="248" t="str">
        <f ca="1">IF(ISERROR($S1725),"",OFFSET('Smelter Reference List'!$I$4,$S1725-4,0))</f>
        <v/>
      </c>
      <c r="K1725" s="245"/>
      <c r="L1725" s="245"/>
      <c r="M1725" s="245"/>
      <c r="N1725" s="245"/>
      <c r="O1725" s="245"/>
      <c r="P1725" s="245"/>
      <c r="Q1725" s="246"/>
      <c r="R1725" s="233"/>
      <c r="S1725" s="234" t="e">
        <f>IF(C1725="",NA(),MATCH($B1725&amp;$C1725,'Smelter Reference List'!$J:$J,0))</f>
        <v>#N/A</v>
      </c>
      <c r="T1725" s="235"/>
      <c r="U1725" s="235">
        <f t="shared" ca="1" si="54"/>
        <v>0</v>
      </c>
      <c r="V1725" s="235"/>
      <c r="W1725" s="235"/>
      <c r="Y1725" s="228" t="str">
        <f t="shared" si="55"/>
        <v/>
      </c>
    </row>
    <row r="1726" spans="1:25" s="228" customFormat="1" ht="20.399999999999999">
      <c r="A1726" s="257"/>
      <c r="B1726" s="232" t="str">
        <f>IF(LEN(A1726)=0,"",INDEX('Smelter Reference List'!$A:$A,MATCH($A1726,'Smelter Reference List'!$E:$E,0)))</f>
        <v/>
      </c>
      <c r="C1726" s="297" t="str">
        <f>IF(LEN(A1726)=0,"",INDEX('Smelter Reference List'!$C:$C,MATCH($A1726,'Smelter Reference List'!$E:$E,0)))</f>
        <v/>
      </c>
      <c r="D1726" s="161" t="str">
        <f ca="1">IF(ISERROR($S1726),"",OFFSET('Smelter Reference List'!$C$4,$S1726-4,0)&amp;"")</f>
        <v/>
      </c>
      <c r="E1726" s="161" t="str">
        <f ca="1">IF(ISERROR($S1726),"",OFFSET('Smelter Reference List'!$D$4,$S1726-4,0)&amp;"")</f>
        <v/>
      </c>
      <c r="F1726" s="161" t="str">
        <f ca="1">IF(ISERROR($S1726),"",OFFSET('Smelter Reference List'!$E$4,$S1726-4,0))</f>
        <v/>
      </c>
      <c r="G1726" s="161" t="str">
        <f ca="1">IF(C1726=$U$4,"Enter smelter details", IF(ISERROR($S1726),"",OFFSET('Smelter Reference List'!$F$4,$S1726-4,0)))</f>
        <v/>
      </c>
      <c r="H1726" s="247" t="str">
        <f ca="1">IF(ISERROR($S1726),"",OFFSET('Smelter Reference List'!$G$4,$S1726-4,0))</f>
        <v/>
      </c>
      <c r="I1726" s="248" t="str">
        <f ca="1">IF(ISERROR($S1726),"",OFFSET('Smelter Reference List'!$H$4,$S1726-4,0))</f>
        <v/>
      </c>
      <c r="J1726" s="248" t="str">
        <f ca="1">IF(ISERROR($S1726),"",OFFSET('Smelter Reference List'!$I$4,$S1726-4,0))</f>
        <v/>
      </c>
      <c r="K1726" s="245"/>
      <c r="L1726" s="245"/>
      <c r="M1726" s="245"/>
      <c r="N1726" s="245"/>
      <c r="O1726" s="245"/>
      <c r="P1726" s="245"/>
      <c r="Q1726" s="246"/>
      <c r="R1726" s="233"/>
      <c r="S1726" s="234" t="e">
        <f>IF(C1726="",NA(),MATCH($B1726&amp;$C1726,'Smelter Reference List'!$J:$J,0))</f>
        <v>#N/A</v>
      </c>
      <c r="T1726" s="235"/>
      <c r="U1726" s="235">
        <f t="shared" ca="1" si="54"/>
        <v>0</v>
      </c>
      <c r="V1726" s="235"/>
      <c r="W1726" s="235"/>
      <c r="Y1726" s="228" t="str">
        <f t="shared" si="55"/>
        <v/>
      </c>
    </row>
    <row r="1727" spans="1:25" s="228" customFormat="1" ht="20.399999999999999">
      <c r="A1727" s="257"/>
      <c r="B1727" s="232" t="str">
        <f>IF(LEN(A1727)=0,"",INDEX('Smelter Reference List'!$A:$A,MATCH($A1727,'Smelter Reference List'!$E:$E,0)))</f>
        <v/>
      </c>
      <c r="C1727" s="297" t="str">
        <f>IF(LEN(A1727)=0,"",INDEX('Smelter Reference List'!$C:$C,MATCH($A1727,'Smelter Reference List'!$E:$E,0)))</f>
        <v/>
      </c>
      <c r="D1727" s="161" t="str">
        <f ca="1">IF(ISERROR($S1727),"",OFFSET('Smelter Reference List'!$C$4,$S1727-4,0)&amp;"")</f>
        <v/>
      </c>
      <c r="E1727" s="161" t="str">
        <f ca="1">IF(ISERROR($S1727),"",OFFSET('Smelter Reference List'!$D$4,$S1727-4,0)&amp;"")</f>
        <v/>
      </c>
      <c r="F1727" s="161" t="str">
        <f ca="1">IF(ISERROR($S1727),"",OFFSET('Smelter Reference List'!$E$4,$S1727-4,0))</f>
        <v/>
      </c>
      <c r="G1727" s="161" t="str">
        <f ca="1">IF(C1727=$U$4,"Enter smelter details", IF(ISERROR($S1727),"",OFFSET('Smelter Reference List'!$F$4,$S1727-4,0)))</f>
        <v/>
      </c>
      <c r="H1727" s="247" t="str">
        <f ca="1">IF(ISERROR($S1727),"",OFFSET('Smelter Reference List'!$G$4,$S1727-4,0))</f>
        <v/>
      </c>
      <c r="I1727" s="248" t="str">
        <f ca="1">IF(ISERROR($S1727),"",OFFSET('Smelter Reference List'!$H$4,$S1727-4,0))</f>
        <v/>
      </c>
      <c r="J1727" s="248" t="str">
        <f ca="1">IF(ISERROR($S1727),"",OFFSET('Smelter Reference List'!$I$4,$S1727-4,0))</f>
        <v/>
      </c>
      <c r="K1727" s="245"/>
      <c r="L1727" s="245"/>
      <c r="M1727" s="245"/>
      <c r="N1727" s="245"/>
      <c r="O1727" s="245"/>
      <c r="P1727" s="245"/>
      <c r="Q1727" s="246"/>
      <c r="R1727" s="233"/>
      <c r="S1727" s="234" t="e">
        <f>IF(C1727="",NA(),MATCH($B1727&amp;$C1727,'Smelter Reference List'!$J:$J,0))</f>
        <v>#N/A</v>
      </c>
      <c r="T1727" s="235"/>
      <c r="U1727" s="235">
        <f t="shared" ca="1" si="54"/>
        <v>0</v>
      </c>
      <c r="V1727" s="235"/>
      <c r="W1727" s="235"/>
      <c r="Y1727" s="228" t="str">
        <f t="shared" si="55"/>
        <v/>
      </c>
    </row>
    <row r="1728" spans="1:25" s="228" customFormat="1" ht="20.399999999999999">
      <c r="A1728" s="257"/>
      <c r="B1728" s="232" t="str">
        <f>IF(LEN(A1728)=0,"",INDEX('Smelter Reference List'!$A:$A,MATCH($A1728,'Smelter Reference List'!$E:$E,0)))</f>
        <v/>
      </c>
      <c r="C1728" s="297" t="str">
        <f>IF(LEN(A1728)=0,"",INDEX('Smelter Reference List'!$C:$C,MATCH($A1728,'Smelter Reference List'!$E:$E,0)))</f>
        <v/>
      </c>
      <c r="D1728" s="161" t="str">
        <f ca="1">IF(ISERROR($S1728),"",OFFSET('Smelter Reference List'!$C$4,$S1728-4,0)&amp;"")</f>
        <v/>
      </c>
      <c r="E1728" s="161" t="str">
        <f ca="1">IF(ISERROR($S1728),"",OFFSET('Smelter Reference List'!$D$4,$S1728-4,0)&amp;"")</f>
        <v/>
      </c>
      <c r="F1728" s="161" t="str">
        <f ca="1">IF(ISERROR($S1728),"",OFFSET('Smelter Reference List'!$E$4,$S1728-4,0))</f>
        <v/>
      </c>
      <c r="G1728" s="161" t="str">
        <f ca="1">IF(C1728=$U$4,"Enter smelter details", IF(ISERROR($S1728),"",OFFSET('Smelter Reference List'!$F$4,$S1728-4,0)))</f>
        <v/>
      </c>
      <c r="H1728" s="247" t="str">
        <f ca="1">IF(ISERROR($S1728),"",OFFSET('Smelter Reference List'!$G$4,$S1728-4,0))</f>
        <v/>
      </c>
      <c r="I1728" s="248" t="str">
        <f ca="1">IF(ISERROR($S1728),"",OFFSET('Smelter Reference List'!$H$4,$S1728-4,0))</f>
        <v/>
      </c>
      <c r="J1728" s="248" t="str">
        <f ca="1">IF(ISERROR($S1728),"",OFFSET('Smelter Reference List'!$I$4,$S1728-4,0))</f>
        <v/>
      </c>
      <c r="K1728" s="245"/>
      <c r="L1728" s="245"/>
      <c r="M1728" s="245"/>
      <c r="N1728" s="245"/>
      <c r="O1728" s="245"/>
      <c r="P1728" s="245"/>
      <c r="Q1728" s="246"/>
      <c r="R1728" s="233"/>
      <c r="S1728" s="234" t="e">
        <f>IF(C1728="",NA(),MATCH($B1728&amp;$C1728,'Smelter Reference List'!$J:$J,0))</f>
        <v>#N/A</v>
      </c>
      <c r="T1728" s="235"/>
      <c r="U1728" s="235">
        <f t="shared" ca="1" si="54"/>
        <v>0</v>
      </c>
      <c r="V1728" s="235"/>
      <c r="W1728" s="235"/>
      <c r="Y1728" s="228" t="str">
        <f t="shared" si="55"/>
        <v/>
      </c>
    </row>
    <row r="1729" spans="1:25" s="228" customFormat="1" ht="20.399999999999999">
      <c r="A1729" s="257"/>
      <c r="B1729" s="232" t="str">
        <f>IF(LEN(A1729)=0,"",INDEX('Smelter Reference List'!$A:$A,MATCH($A1729,'Smelter Reference List'!$E:$E,0)))</f>
        <v/>
      </c>
      <c r="C1729" s="297" t="str">
        <f>IF(LEN(A1729)=0,"",INDEX('Smelter Reference List'!$C:$C,MATCH($A1729,'Smelter Reference List'!$E:$E,0)))</f>
        <v/>
      </c>
      <c r="D1729" s="161" t="str">
        <f ca="1">IF(ISERROR($S1729),"",OFFSET('Smelter Reference List'!$C$4,$S1729-4,0)&amp;"")</f>
        <v/>
      </c>
      <c r="E1729" s="161" t="str">
        <f ca="1">IF(ISERROR($S1729),"",OFFSET('Smelter Reference List'!$D$4,$S1729-4,0)&amp;"")</f>
        <v/>
      </c>
      <c r="F1729" s="161" t="str">
        <f ca="1">IF(ISERROR($S1729),"",OFFSET('Smelter Reference List'!$E$4,$S1729-4,0))</f>
        <v/>
      </c>
      <c r="G1729" s="161" t="str">
        <f ca="1">IF(C1729=$U$4,"Enter smelter details", IF(ISERROR($S1729),"",OFFSET('Smelter Reference List'!$F$4,$S1729-4,0)))</f>
        <v/>
      </c>
      <c r="H1729" s="247" t="str">
        <f ca="1">IF(ISERROR($S1729),"",OFFSET('Smelter Reference List'!$G$4,$S1729-4,0))</f>
        <v/>
      </c>
      <c r="I1729" s="248" t="str">
        <f ca="1">IF(ISERROR($S1729),"",OFFSET('Smelter Reference List'!$H$4,$S1729-4,0))</f>
        <v/>
      </c>
      <c r="J1729" s="248" t="str">
        <f ca="1">IF(ISERROR($S1729),"",OFFSET('Smelter Reference List'!$I$4,$S1729-4,0))</f>
        <v/>
      </c>
      <c r="K1729" s="245"/>
      <c r="L1729" s="245"/>
      <c r="M1729" s="245"/>
      <c r="N1729" s="245"/>
      <c r="O1729" s="245"/>
      <c r="P1729" s="245"/>
      <c r="Q1729" s="246"/>
      <c r="R1729" s="233"/>
      <c r="S1729" s="234" t="e">
        <f>IF(C1729="",NA(),MATCH($B1729&amp;$C1729,'Smelter Reference List'!$J:$J,0))</f>
        <v>#N/A</v>
      </c>
      <c r="T1729" s="235"/>
      <c r="U1729" s="235">
        <f t="shared" ca="1" si="54"/>
        <v>0</v>
      </c>
      <c r="V1729" s="235"/>
      <c r="W1729" s="235"/>
      <c r="Y1729" s="228" t="str">
        <f t="shared" si="55"/>
        <v/>
      </c>
    </row>
    <row r="1730" spans="1:25" s="228" customFormat="1" ht="20.399999999999999">
      <c r="A1730" s="257"/>
      <c r="B1730" s="232" t="str">
        <f>IF(LEN(A1730)=0,"",INDEX('Smelter Reference List'!$A:$A,MATCH($A1730,'Smelter Reference List'!$E:$E,0)))</f>
        <v/>
      </c>
      <c r="C1730" s="297" t="str">
        <f>IF(LEN(A1730)=0,"",INDEX('Smelter Reference List'!$C:$C,MATCH($A1730,'Smelter Reference List'!$E:$E,0)))</f>
        <v/>
      </c>
      <c r="D1730" s="161" t="str">
        <f ca="1">IF(ISERROR($S1730),"",OFFSET('Smelter Reference List'!$C$4,$S1730-4,0)&amp;"")</f>
        <v/>
      </c>
      <c r="E1730" s="161" t="str">
        <f ca="1">IF(ISERROR($S1730),"",OFFSET('Smelter Reference List'!$D$4,$S1730-4,0)&amp;"")</f>
        <v/>
      </c>
      <c r="F1730" s="161" t="str">
        <f ca="1">IF(ISERROR($S1730),"",OFFSET('Smelter Reference List'!$E$4,$S1730-4,0))</f>
        <v/>
      </c>
      <c r="G1730" s="161" t="str">
        <f ca="1">IF(C1730=$U$4,"Enter smelter details", IF(ISERROR($S1730),"",OFFSET('Smelter Reference List'!$F$4,$S1730-4,0)))</f>
        <v/>
      </c>
      <c r="H1730" s="247" t="str">
        <f ca="1">IF(ISERROR($S1730),"",OFFSET('Smelter Reference List'!$G$4,$S1730-4,0))</f>
        <v/>
      </c>
      <c r="I1730" s="248" t="str">
        <f ca="1">IF(ISERROR($S1730),"",OFFSET('Smelter Reference List'!$H$4,$S1730-4,0))</f>
        <v/>
      </c>
      <c r="J1730" s="248" t="str">
        <f ca="1">IF(ISERROR($S1730),"",OFFSET('Smelter Reference List'!$I$4,$S1730-4,0))</f>
        <v/>
      </c>
      <c r="K1730" s="245"/>
      <c r="L1730" s="245"/>
      <c r="M1730" s="245"/>
      <c r="N1730" s="245"/>
      <c r="O1730" s="245"/>
      <c r="P1730" s="245"/>
      <c r="Q1730" s="246"/>
      <c r="R1730" s="233"/>
      <c r="S1730" s="234" t="e">
        <f>IF(C1730="",NA(),MATCH($B1730&amp;$C1730,'Smelter Reference List'!$J:$J,0))</f>
        <v>#N/A</v>
      </c>
      <c r="T1730" s="235"/>
      <c r="U1730" s="235">
        <f t="shared" ca="1" si="54"/>
        <v>0</v>
      </c>
      <c r="V1730" s="235"/>
      <c r="W1730" s="235"/>
      <c r="Y1730" s="228" t="str">
        <f t="shared" si="55"/>
        <v/>
      </c>
    </row>
    <row r="1731" spans="1:25" s="228" customFormat="1" ht="20.399999999999999">
      <c r="A1731" s="257"/>
      <c r="B1731" s="232" t="str">
        <f>IF(LEN(A1731)=0,"",INDEX('Smelter Reference List'!$A:$A,MATCH($A1731,'Smelter Reference List'!$E:$E,0)))</f>
        <v/>
      </c>
      <c r="C1731" s="297" t="str">
        <f>IF(LEN(A1731)=0,"",INDEX('Smelter Reference List'!$C:$C,MATCH($A1731,'Smelter Reference List'!$E:$E,0)))</f>
        <v/>
      </c>
      <c r="D1731" s="161" t="str">
        <f ca="1">IF(ISERROR($S1731),"",OFFSET('Smelter Reference List'!$C$4,$S1731-4,0)&amp;"")</f>
        <v/>
      </c>
      <c r="E1731" s="161" t="str">
        <f ca="1">IF(ISERROR($S1731),"",OFFSET('Smelter Reference List'!$D$4,$S1731-4,0)&amp;"")</f>
        <v/>
      </c>
      <c r="F1731" s="161" t="str">
        <f ca="1">IF(ISERROR($S1731),"",OFFSET('Smelter Reference List'!$E$4,$S1731-4,0))</f>
        <v/>
      </c>
      <c r="G1731" s="161" t="str">
        <f ca="1">IF(C1731=$U$4,"Enter smelter details", IF(ISERROR($S1731),"",OFFSET('Smelter Reference List'!$F$4,$S1731-4,0)))</f>
        <v/>
      </c>
      <c r="H1731" s="247" t="str">
        <f ca="1">IF(ISERROR($S1731),"",OFFSET('Smelter Reference List'!$G$4,$S1731-4,0))</f>
        <v/>
      </c>
      <c r="I1731" s="248" t="str">
        <f ca="1">IF(ISERROR($S1731),"",OFFSET('Smelter Reference List'!$H$4,$S1731-4,0))</f>
        <v/>
      </c>
      <c r="J1731" s="248" t="str">
        <f ca="1">IF(ISERROR($S1731),"",OFFSET('Smelter Reference List'!$I$4,$S1731-4,0))</f>
        <v/>
      </c>
      <c r="K1731" s="245"/>
      <c r="L1731" s="245"/>
      <c r="M1731" s="245"/>
      <c r="N1731" s="245"/>
      <c r="O1731" s="245"/>
      <c r="P1731" s="245"/>
      <c r="Q1731" s="246"/>
      <c r="R1731" s="233"/>
      <c r="S1731" s="234" t="e">
        <f>IF(C1731="",NA(),MATCH($B1731&amp;$C1731,'Smelter Reference List'!$J:$J,0))</f>
        <v>#N/A</v>
      </c>
      <c r="T1731" s="235"/>
      <c r="U1731" s="235">
        <f t="shared" ca="1" si="54"/>
        <v>0</v>
      </c>
      <c r="V1731" s="235"/>
      <c r="W1731" s="235"/>
      <c r="Y1731" s="228" t="str">
        <f t="shared" si="55"/>
        <v/>
      </c>
    </row>
    <row r="1732" spans="1:25" s="228" customFormat="1" ht="20.399999999999999">
      <c r="A1732" s="257"/>
      <c r="B1732" s="232" t="str">
        <f>IF(LEN(A1732)=0,"",INDEX('Smelter Reference List'!$A:$A,MATCH($A1732,'Smelter Reference List'!$E:$E,0)))</f>
        <v/>
      </c>
      <c r="C1732" s="297" t="str">
        <f>IF(LEN(A1732)=0,"",INDEX('Smelter Reference List'!$C:$C,MATCH($A1732,'Smelter Reference List'!$E:$E,0)))</f>
        <v/>
      </c>
      <c r="D1732" s="161" t="str">
        <f ca="1">IF(ISERROR($S1732),"",OFFSET('Smelter Reference List'!$C$4,$S1732-4,0)&amp;"")</f>
        <v/>
      </c>
      <c r="E1732" s="161" t="str">
        <f ca="1">IF(ISERROR($S1732),"",OFFSET('Smelter Reference List'!$D$4,$S1732-4,0)&amp;"")</f>
        <v/>
      </c>
      <c r="F1732" s="161" t="str">
        <f ca="1">IF(ISERROR($S1732),"",OFFSET('Smelter Reference List'!$E$4,$S1732-4,0))</f>
        <v/>
      </c>
      <c r="G1732" s="161" t="str">
        <f ca="1">IF(C1732=$U$4,"Enter smelter details", IF(ISERROR($S1732),"",OFFSET('Smelter Reference List'!$F$4,$S1732-4,0)))</f>
        <v/>
      </c>
      <c r="H1732" s="247" t="str">
        <f ca="1">IF(ISERROR($S1732),"",OFFSET('Smelter Reference List'!$G$4,$S1732-4,0))</f>
        <v/>
      </c>
      <c r="I1732" s="248" t="str">
        <f ca="1">IF(ISERROR($S1732),"",OFFSET('Smelter Reference List'!$H$4,$S1732-4,0))</f>
        <v/>
      </c>
      <c r="J1732" s="248" t="str">
        <f ca="1">IF(ISERROR($S1732),"",OFFSET('Smelter Reference List'!$I$4,$S1732-4,0))</f>
        <v/>
      </c>
      <c r="K1732" s="245"/>
      <c r="L1732" s="245"/>
      <c r="M1732" s="245"/>
      <c r="N1732" s="245"/>
      <c r="O1732" s="245"/>
      <c r="P1732" s="245"/>
      <c r="Q1732" s="246"/>
      <c r="R1732" s="233"/>
      <c r="S1732" s="234" t="e">
        <f>IF(C1732="",NA(),MATCH($B1732&amp;$C1732,'Smelter Reference List'!$J:$J,0))</f>
        <v>#N/A</v>
      </c>
      <c r="T1732" s="235"/>
      <c r="U1732" s="235">
        <f t="shared" ca="1" si="54"/>
        <v>0</v>
      </c>
      <c r="V1732" s="235"/>
      <c r="W1732" s="235"/>
      <c r="Y1732" s="228" t="str">
        <f t="shared" si="55"/>
        <v/>
      </c>
    </row>
    <row r="1733" spans="1:25" s="228" customFormat="1" ht="20.399999999999999">
      <c r="A1733" s="257"/>
      <c r="B1733" s="232" t="str">
        <f>IF(LEN(A1733)=0,"",INDEX('Smelter Reference List'!$A:$A,MATCH($A1733,'Smelter Reference List'!$E:$E,0)))</f>
        <v/>
      </c>
      <c r="C1733" s="297" t="str">
        <f>IF(LEN(A1733)=0,"",INDEX('Smelter Reference List'!$C:$C,MATCH($A1733,'Smelter Reference List'!$E:$E,0)))</f>
        <v/>
      </c>
      <c r="D1733" s="161" t="str">
        <f ca="1">IF(ISERROR($S1733),"",OFFSET('Smelter Reference List'!$C$4,$S1733-4,0)&amp;"")</f>
        <v/>
      </c>
      <c r="E1733" s="161" t="str">
        <f ca="1">IF(ISERROR($S1733),"",OFFSET('Smelter Reference List'!$D$4,$S1733-4,0)&amp;"")</f>
        <v/>
      </c>
      <c r="F1733" s="161" t="str">
        <f ca="1">IF(ISERROR($S1733),"",OFFSET('Smelter Reference List'!$E$4,$S1733-4,0))</f>
        <v/>
      </c>
      <c r="G1733" s="161" t="str">
        <f ca="1">IF(C1733=$U$4,"Enter smelter details", IF(ISERROR($S1733),"",OFFSET('Smelter Reference List'!$F$4,$S1733-4,0)))</f>
        <v/>
      </c>
      <c r="H1733" s="247" t="str">
        <f ca="1">IF(ISERROR($S1733),"",OFFSET('Smelter Reference List'!$G$4,$S1733-4,0))</f>
        <v/>
      </c>
      <c r="I1733" s="248" t="str">
        <f ca="1">IF(ISERROR($S1733),"",OFFSET('Smelter Reference List'!$H$4,$S1733-4,0))</f>
        <v/>
      </c>
      <c r="J1733" s="248" t="str">
        <f ca="1">IF(ISERROR($S1733),"",OFFSET('Smelter Reference List'!$I$4,$S1733-4,0))</f>
        <v/>
      </c>
      <c r="K1733" s="245"/>
      <c r="L1733" s="245"/>
      <c r="M1733" s="245"/>
      <c r="N1733" s="245"/>
      <c r="O1733" s="245"/>
      <c r="P1733" s="245"/>
      <c r="Q1733" s="246"/>
      <c r="R1733" s="233"/>
      <c r="S1733" s="234" t="e">
        <f>IF(C1733="",NA(),MATCH($B1733&amp;$C1733,'Smelter Reference List'!$J:$J,0))</f>
        <v>#N/A</v>
      </c>
      <c r="T1733" s="235"/>
      <c r="U1733" s="235">
        <f t="shared" ca="1" si="54"/>
        <v>0</v>
      </c>
      <c r="V1733" s="235"/>
      <c r="W1733" s="235"/>
      <c r="Y1733" s="228" t="str">
        <f t="shared" si="55"/>
        <v/>
      </c>
    </row>
    <row r="1734" spans="1:25" s="228" customFormat="1" ht="20.399999999999999">
      <c r="A1734" s="257"/>
      <c r="B1734" s="232" t="str">
        <f>IF(LEN(A1734)=0,"",INDEX('Smelter Reference List'!$A:$A,MATCH($A1734,'Smelter Reference List'!$E:$E,0)))</f>
        <v/>
      </c>
      <c r="C1734" s="297" t="str">
        <f>IF(LEN(A1734)=0,"",INDEX('Smelter Reference List'!$C:$C,MATCH($A1734,'Smelter Reference List'!$E:$E,0)))</f>
        <v/>
      </c>
      <c r="D1734" s="161" t="str">
        <f ca="1">IF(ISERROR($S1734),"",OFFSET('Smelter Reference List'!$C$4,$S1734-4,0)&amp;"")</f>
        <v/>
      </c>
      <c r="E1734" s="161" t="str">
        <f ca="1">IF(ISERROR($S1734),"",OFFSET('Smelter Reference List'!$D$4,$S1734-4,0)&amp;"")</f>
        <v/>
      </c>
      <c r="F1734" s="161" t="str">
        <f ca="1">IF(ISERROR($S1734),"",OFFSET('Smelter Reference List'!$E$4,$S1734-4,0))</f>
        <v/>
      </c>
      <c r="G1734" s="161" t="str">
        <f ca="1">IF(C1734=$U$4,"Enter smelter details", IF(ISERROR($S1734),"",OFFSET('Smelter Reference List'!$F$4,$S1734-4,0)))</f>
        <v/>
      </c>
      <c r="H1734" s="247" t="str">
        <f ca="1">IF(ISERROR($S1734),"",OFFSET('Smelter Reference List'!$G$4,$S1734-4,0))</f>
        <v/>
      </c>
      <c r="I1734" s="248" t="str">
        <f ca="1">IF(ISERROR($S1734),"",OFFSET('Smelter Reference List'!$H$4,$S1734-4,0))</f>
        <v/>
      </c>
      <c r="J1734" s="248" t="str">
        <f ca="1">IF(ISERROR($S1734),"",OFFSET('Smelter Reference List'!$I$4,$S1734-4,0))</f>
        <v/>
      </c>
      <c r="K1734" s="245"/>
      <c r="L1734" s="245"/>
      <c r="M1734" s="245"/>
      <c r="N1734" s="245"/>
      <c r="O1734" s="245"/>
      <c r="P1734" s="245"/>
      <c r="Q1734" s="246"/>
      <c r="R1734" s="233"/>
      <c r="S1734" s="234" t="e">
        <f>IF(C1734="",NA(),MATCH($B1734&amp;$C1734,'Smelter Reference List'!$J:$J,0))</f>
        <v>#N/A</v>
      </c>
      <c r="T1734" s="235"/>
      <c r="U1734" s="235">
        <f t="shared" ca="1" si="54"/>
        <v>0</v>
      </c>
      <c r="V1734" s="235"/>
      <c r="W1734" s="235"/>
      <c r="Y1734" s="228" t="str">
        <f t="shared" si="55"/>
        <v/>
      </c>
    </row>
    <row r="1735" spans="1:25" s="228" customFormat="1" ht="20.399999999999999">
      <c r="A1735" s="257"/>
      <c r="B1735" s="232" t="str">
        <f>IF(LEN(A1735)=0,"",INDEX('Smelter Reference List'!$A:$A,MATCH($A1735,'Smelter Reference List'!$E:$E,0)))</f>
        <v/>
      </c>
      <c r="C1735" s="297" t="str">
        <f>IF(LEN(A1735)=0,"",INDEX('Smelter Reference List'!$C:$C,MATCH($A1735,'Smelter Reference List'!$E:$E,0)))</f>
        <v/>
      </c>
      <c r="D1735" s="161" t="str">
        <f ca="1">IF(ISERROR($S1735),"",OFFSET('Smelter Reference List'!$C$4,$S1735-4,0)&amp;"")</f>
        <v/>
      </c>
      <c r="E1735" s="161" t="str">
        <f ca="1">IF(ISERROR($S1735),"",OFFSET('Smelter Reference List'!$D$4,$S1735-4,0)&amp;"")</f>
        <v/>
      </c>
      <c r="F1735" s="161" t="str">
        <f ca="1">IF(ISERROR($S1735),"",OFFSET('Smelter Reference List'!$E$4,$S1735-4,0))</f>
        <v/>
      </c>
      <c r="G1735" s="161" t="str">
        <f ca="1">IF(C1735=$U$4,"Enter smelter details", IF(ISERROR($S1735),"",OFFSET('Smelter Reference List'!$F$4,$S1735-4,0)))</f>
        <v/>
      </c>
      <c r="H1735" s="247" t="str">
        <f ca="1">IF(ISERROR($S1735),"",OFFSET('Smelter Reference List'!$G$4,$S1735-4,0))</f>
        <v/>
      </c>
      <c r="I1735" s="248" t="str">
        <f ca="1">IF(ISERROR($S1735),"",OFFSET('Smelter Reference List'!$H$4,$S1735-4,0))</f>
        <v/>
      </c>
      <c r="J1735" s="248" t="str">
        <f ca="1">IF(ISERROR($S1735),"",OFFSET('Smelter Reference List'!$I$4,$S1735-4,0))</f>
        <v/>
      </c>
      <c r="K1735" s="245"/>
      <c r="L1735" s="245"/>
      <c r="M1735" s="245"/>
      <c r="N1735" s="245"/>
      <c r="O1735" s="245"/>
      <c r="P1735" s="245"/>
      <c r="Q1735" s="246"/>
      <c r="R1735" s="233"/>
      <c r="S1735" s="234" t="e">
        <f>IF(C1735="",NA(),MATCH($B1735&amp;$C1735,'Smelter Reference List'!$J:$J,0))</f>
        <v>#N/A</v>
      </c>
      <c r="T1735" s="235"/>
      <c r="U1735" s="235">
        <f t="shared" ca="1" si="54"/>
        <v>0</v>
      </c>
      <c r="V1735" s="235"/>
      <c r="W1735" s="235"/>
      <c r="Y1735" s="228" t="str">
        <f t="shared" si="55"/>
        <v/>
      </c>
    </row>
    <row r="1736" spans="1:25" s="228" customFormat="1" ht="20.399999999999999">
      <c r="A1736" s="257"/>
      <c r="B1736" s="232" t="str">
        <f>IF(LEN(A1736)=0,"",INDEX('Smelter Reference List'!$A:$A,MATCH($A1736,'Smelter Reference List'!$E:$E,0)))</f>
        <v/>
      </c>
      <c r="C1736" s="297" t="str">
        <f>IF(LEN(A1736)=0,"",INDEX('Smelter Reference List'!$C:$C,MATCH($A1736,'Smelter Reference List'!$E:$E,0)))</f>
        <v/>
      </c>
      <c r="D1736" s="161" t="str">
        <f ca="1">IF(ISERROR($S1736),"",OFFSET('Smelter Reference List'!$C$4,$S1736-4,0)&amp;"")</f>
        <v/>
      </c>
      <c r="E1736" s="161" t="str">
        <f ca="1">IF(ISERROR($S1736),"",OFFSET('Smelter Reference List'!$D$4,$S1736-4,0)&amp;"")</f>
        <v/>
      </c>
      <c r="F1736" s="161" t="str">
        <f ca="1">IF(ISERROR($S1736),"",OFFSET('Smelter Reference List'!$E$4,$S1736-4,0))</f>
        <v/>
      </c>
      <c r="G1736" s="161" t="str">
        <f ca="1">IF(C1736=$U$4,"Enter smelter details", IF(ISERROR($S1736),"",OFFSET('Smelter Reference List'!$F$4,$S1736-4,0)))</f>
        <v/>
      </c>
      <c r="H1736" s="247" t="str">
        <f ca="1">IF(ISERROR($S1736),"",OFFSET('Smelter Reference List'!$G$4,$S1736-4,0))</f>
        <v/>
      </c>
      <c r="I1736" s="248" t="str">
        <f ca="1">IF(ISERROR($S1736),"",OFFSET('Smelter Reference List'!$H$4,$S1736-4,0))</f>
        <v/>
      </c>
      <c r="J1736" s="248" t="str">
        <f ca="1">IF(ISERROR($S1736),"",OFFSET('Smelter Reference List'!$I$4,$S1736-4,0))</f>
        <v/>
      </c>
      <c r="K1736" s="245"/>
      <c r="L1736" s="245"/>
      <c r="M1736" s="245"/>
      <c r="N1736" s="245"/>
      <c r="O1736" s="245"/>
      <c r="P1736" s="245"/>
      <c r="Q1736" s="246"/>
      <c r="R1736" s="233"/>
      <c r="S1736" s="234" t="e">
        <f>IF(C1736="",NA(),MATCH($B1736&amp;$C1736,'Smelter Reference List'!$J:$J,0))</f>
        <v>#N/A</v>
      </c>
      <c r="T1736" s="235"/>
      <c r="U1736" s="235">
        <f t="shared" ca="1" si="54"/>
        <v>0</v>
      </c>
      <c r="V1736" s="235"/>
      <c r="W1736" s="235"/>
      <c r="Y1736" s="228" t="str">
        <f t="shared" si="55"/>
        <v/>
      </c>
    </row>
    <row r="1737" spans="1:25" s="228" customFormat="1" ht="20.399999999999999">
      <c r="A1737" s="257"/>
      <c r="B1737" s="232" t="str">
        <f>IF(LEN(A1737)=0,"",INDEX('Smelter Reference List'!$A:$A,MATCH($A1737,'Smelter Reference List'!$E:$E,0)))</f>
        <v/>
      </c>
      <c r="C1737" s="297" t="str">
        <f>IF(LEN(A1737)=0,"",INDEX('Smelter Reference List'!$C:$C,MATCH($A1737,'Smelter Reference List'!$E:$E,0)))</f>
        <v/>
      </c>
      <c r="D1737" s="161" t="str">
        <f ca="1">IF(ISERROR($S1737),"",OFFSET('Smelter Reference List'!$C$4,$S1737-4,0)&amp;"")</f>
        <v/>
      </c>
      <c r="E1737" s="161" t="str">
        <f ca="1">IF(ISERROR($S1737),"",OFFSET('Smelter Reference List'!$D$4,$S1737-4,0)&amp;"")</f>
        <v/>
      </c>
      <c r="F1737" s="161" t="str">
        <f ca="1">IF(ISERROR($S1737),"",OFFSET('Smelter Reference List'!$E$4,$S1737-4,0))</f>
        <v/>
      </c>
      <c r="G1737" s="161" t="str">
        <f ca="1">IF(C1737=$U$4,"Enter smelter details", IF(ISERROR($S1737),"",OFFSET('Smelter Reference List'!$F$4,$S1737-4,0)))</f>
        <v/>
      </c>
      <c r="H1737" s="247" t="str">
        <f ca="1">IF(ISERROR($S1737),"",OFFSET('Smelter Reference List'!$G$4,$S1737-4,0))</f>
        <v/>
      </c>
      <c r="I1737" s="248" t="str">
        <f ca="1">IF(ISERROR($S1737),"",OFFSET('Smelter Reference List'!$H$4,$S1737-4,0))</f>
        <v/>
      </c>
      <c r="J1737" s="248" t="str">
        <f ca="1">IF(ISERROR($S1737),"",OFFSET('Smelter Reference List'!$I$4,$S1737-4,0))</f>
        <v/>
      </c>
      <c r="K1737" s="245"/>
      <c r="L1737" s="245"/>
      <c r="M1737" s="245"/>
      <c r="N1737" s="245"/>
      <c r="O1737" s="245"/>
      <c r="P1737" s="245"/>
      <c r="Q1737" s="246"/>
      <c r="R1737" s="233"/>
      <c r="S1737" s="234" t="e">
        <f>IF(C1737="",NA(),MATCH($B1737&amp;$C1737,'Smelter Reference List'!$J:$J,0))</f>
        <v>#N/A</v>
      </c>
      <c r="T1737" s="235"/>
      <c r="U1737" s="235">
        <f t="shared" ca="1" si="54"/>
        <v>0</v>
      </c>
      <c r="V1737" s="235"/>
      <c r="W1737" s="235"/>
      <c r="Y1737" s="228" t="str">
        <f t="shared" si="55"/>
        <v/>
      </c>
    </row>
    <row r="1738" spans="1:25" s="228" customFormat="1" ht="20.399999999999999">
      <c r="A1738" s="257"/>
      <c r="B1738" s="232" t="str">
        <f>IF(LEN(A1738)=0,"",INDEX('Smelter Reference List'!$A:$A,MATCH($A1738,'Smelter Reference List'!$E:$E,0)))</f>
        <v/>
      </c>
      <c r="C1738" s="297" t="str">
        <f>IF(LEN(A1738)=0,"",INDEX('Smelter Reference List'!$C:$C,MATCH($A1738,'Smelter Reference List'!$E:$E,0)))</f>
        <v/>
      </c>
      <c r="D1738" s="161" t="str">
        <f ca="1">IF(ISERROR($S1738),"",OFFSET('Smelter Reference List'!$C$4,$S1738-4,0)&amp;"")</f>
        <v/>
      </c>
      <c r="E1738" s="161" t="str">
        <f ca="1">IF(ISERROR($S1738),"",OFFSET('Smelter Reference List'!$D$4,$S1738-4,0)&amp;"")</f>
        <v/>
      </c>
      <c r="F1738" s="161" t="str">
        <f ca="1">IF(ISERROR($S1738),"",OFFSET('Smelter Reference List'!$E$4,$S1738-4,0))</f>
        <v/>
      </c>
      <c r="G1738" s="161" t="str">
        <f ca="1">IF(C1738=$U$4,"Enter smelter details", IF(ISERROR($S1738),"",OFFSET('Smelter Reference List'!$F$4,$S1738-4,0)))</f>
        <v/>
      </c>
      <c r="H1738" s="247" t="str">
        <f ca="1">IF(ISERROR($S1738),"",OFFSET('Smelter Reference List'!$G$4,$S1738-4,0))</f>
        <v/>
      </c>
      <c r="I1738" s="248" t="str">
        <f ca="1">IF(ISERROR($S1738),"",OFFSET('Smelter Reference List'!$H$4,$S1738-4,0))</f>
        <v/>
      </c>
      <c r="J1738" s="248" t="str">
        <f ca="1">IF(ISERROR($S1738),"",OFFSET('Smelter Reference List'!$I$4,$S1738-4,0))</f>
        <v/>
      </c>
      <c r="K1738" s="245"/>
      <c r="L1738" s="245"/>
      <c r="M1738" s="245"/>
      <c r="N1738" s="245"/>
      <c r="O1738" s="245"/>
      <c r="P1738" s="245"/>
      <c r="Q1738" s="246"/>
      <c r="R1738" s="233"/>
      <c r="S1738" s="234" t="e">
        <f>IF(C1738="",NA(),MATCH($B1738&amp;$C1738,'Smelter Reference List'!$J:$J,0))</f>
        <v>#N/A</v>
      </c>
      <c r="T1738" s="235"/>
      <c r="U1738" s="235">
        <f t="shared" ca="1" si="54"/>
        <v>0</v>
      </c>
      <c r="V1738" s="235"/>
      <c r="W1738" s="235"/>
      <c r="Y1738" s="228" t="str">
        <f t="shared" si="55"/>
        <v/>
      </c>
    </row>
    <row r="1739" spans="1:25" s="228" customFormat="1" ht="20.399999999999999">
      <c r="A1739" s="257"/>
      <c r="B1739" s="232" t="str">
        <f>IF(LEN(A1739)=0,"",INDEX('Smelter Reference List'!$A:$A,MATCH($A1739,'Smelter Reference List'!$E:$E,0)))</f>
        <v/>
      </c>
      <c r="C1739" s="297" t="str">
        <f>IF(LEN(A1739)=0,"",INDEX('Smelter Reference List'!$C:$C,MATCH($A1739,'Smelter Reference List'!$E:$E,0)))</f>
        <v/>
      </c>
      <c r="D1739" s="161" t="str">
        <f ca="1">IF(ISERROR($S1739),"",OFFSET('Smelter Reference List'!$C$4,$S1739-4,0)&amp;"")</f>
        <v/>
      </c>
      <c r="E1739" s="161" t="str">
        <f ca="1">IF(ISERROR($S1739),"",OFFSET('Smelter Reference List'!$D$4,$S1739-4,0)&amp;"")</f>
        <v/>
      </c>
      <c r="F1739" s="161" t="str">
        <f ca="1">IF(ISERROR($S1739),"",OFFSET('Smelter Reference List'!$E$4,$S1739-4,0))</f>
        <v/>
      </c>
      <c r="G1739" s="161" t="str">
        <f ca="1">IF(C1739=$U$4,"Enter smelter details", IF(ISERROR($S1739),"",OFFSET('Smelter Reference List'!$F$4,$S1739-4,0)))</f>
        <v/>
      </c>
      <c r="H1739" s="247" t="str">
        <f ca="1">IF(ISERROR($S1739),"",OFFSET('Smelter Reference List'!$G$4,$S1739-4,0))</f>
        <v/>
      </c>
      <c r="I1739" s="248" t="str">
        <f ca="1">IF(ISERROR($S1739),"",OFFSET('Smelter Reference List'!$H$4,$S1739-4,0))</f>
        <v/>
      </c>
      <c r="J1739" s="248" t="str">
        <f ca="1">IF(ISERROR($S1739),"",OFFSET('Smelter Reference List'!$I$4,$S1739-4,0))</f>
        <v/>
      </c>
      <c r="K1739" s="245"/>
      <c r="L1739" s="245"/>
      <c r="M1739" s="245"/>
      <c r="N1739" s="245"/>
      <c r="O1739" s="245"/>
      <c r="P1739" s="245"/>
      <c r="Q1739" s="246"/>
      <c r="R1739" s="233"/>
      <c r="S1739" s="234" t="e">
        <f>IF(C1739="",NA(),MATCH($B1739&amp;$C1739,'Smelter Reference List'!$J:$J,0))</f>
        <v>#N/A</v>
      </c>
      <c r="T1739" s="235"/>
      <c r="U1739" s="235">
        <f t="shared" ca="1" si="54"/>
        <v>0</v>
      </c>
      <c r="V1739" s="235"/>
      <c r="W1739" s="235"/>
      <c r="Y1739" s="228" t="str">
        <f t="shared" si="55"/>
        <v/>
      </c>
    </row>
    <row r="1740" spans="1:25" s="228" customFormat="1" ht="20.399999999999999">
      <c r="A1740" s="257"/>
      <c r="B1740" s="232" t="str">
        <f>IF(LEN(A1740)=0,"",INDEX('Smelter Reference List'!$A:$A,MATCH($A1740,'Smelter Reference List'!$E:$E,0)))</f>
        <v/>
      </c>
      <c r="C1740" s="297" t="str">
        <f>IF(LEN(A1740)=0,"",INDEX('Smelter Reference List'!$C:$C,MATCH($A1740,'Smelter Reference List'!$E:$E,0)))</f>
        <v/>
      </c>
      <c r="D1740" s="161" t="str">
        <f ca="1">IF(ISERROR($S1740),"",OFFSET('Smelter Reference List'!$C$4,$S1740-4,0)&amp;"")</f>
        <v/>
      </c>
      <c r="E1740" s="161" t="str">
        <f ca="1">IF(ISERROR($S1740),"",OFFSET('Smelter Reference List'!$D$4,$S1740-4,0)&amp;"")</f>
        <v/>
      </c>
      <c r="F1740" s="161" t="str">
        <f ca="1">IF(ISERROR($S1740),"",OFFSET('Smelter Reference List'!$E$4,$S1740-4,0))</f>
        <v/>
      </c>
      <c r="G1740" s="161" t="str">
        <f ca="1">IF(C1740=$U$4,"Enter smelter details", IF(ISERROR($S1740),"",OFFSET('Smelter Reference List'!$F$4,$S1740-4,0)))</f>
        <v/>
      </c>
      <c r="H1740" s="247" t="str">
        <f ca="1">IF(ISERROR($S1740),"",OFFSET('Smelter Reference List'!$G$4,$S1740-4,0))</f>
        <v/>
      </c>
      <c r="I1740" s="248" t="str">
        <f ca="1">IF(ISERROR($S1740),"",OFFSET('Smelter Reference List'!$H$4,$S1740-4,0))</f>
        <v/>
      </c>
      <c r="J1740" s="248" t="str">
        <f ca="1">IF(ISERROR($S1740),"",OFFSET('Smelter Reference List'!$I$4,$S1740-4,0))</f>
        <v/>
      </c>
      <c r="K1740" s="245"/>
      <c r="L1740" s="245"/>
      <c r="M1740" s="245"/>
      <c r="N1740" s="245"/>
      <c r="O1740" s="245"/>
      <c r="P1740" s="245"/>
      <c r="Q1740" s="246"/>
      <c r="R1740" s="233"/>
      <c r="S1740" s="234" t="e">
        <f>IF(C1740="",NA(),MATCH($B1740&amp;$C1740,'Smelter Reference List'!$J:$J,0))</f>
        <v>#N/A</v>
      </c>
      <c r="T1740" s="235"/>
      <c r="U1740" s="235">
        <f t="shared" ca="1" si="54"/>
        <v>0</v>
      </c>
      <c r="V1740" s="235"/>
      <c r="W1740" s="235"/>
      <c r="Y1740" s="228" t="str">
        <f t="shared" si="55"/>
        <v/>
      </c>
    </row>
    <row r="1741" spans="1:25" s="228" customFormat="1" ht="20.399999999999999">
      <c r="A1741" s="257"/>
      <c r="B1741" s="232" t="str">
        <f>IF(LEN(A1741)=0,"",INDEX('Smelter Reference List'!$A:$A,MATCH($A1741,'Smelter Reference List'!$E:$E,0)))</f>
        <v/>
      </c>
      <c r="C1741" s="297" t="str">
        <f>IF(LEN(A1741)=0,"",INDEX('Smelter Reference List'!$C:$C,MATCH($A1741,'Smelter Reference List'!$E:$E,0)))</f>
        <v/>
      </c>
      <c r="D1741" s="161" t="str">
        <f ca="1">IF(ISERROR($S1741),"",OFFSET('Smelter Reference List'!$C$4,$S1741-4,0)&amp;"")</f>
        <v/>
      </c>
      <c r="E1741" s="161" t="str">
        <f ca="1">IF(ISERROR($S1741),"",OFFSET('Smelter Reference List'!$D$4,$S1741-4,0)&amp;"")</f>
        <v/>
      </c>
      <c r="F1741" s="161" t="str">
        <f ca="1">IF(ISERROR($S1741),"",OFFSET('Smelter Reference List'!$E$4,$S1741-4,0))</f>
        <v/>
      </c>
      <c r="G1741" s="161" t="str">
        <f ca="1">IF(C1741=$U$4,"Enter smelter details", IF(ISERROR($S1741),"",OFFSET('Smelter Reference List'!$F$4,$S1741-4,0)))</f>
        <v/>
      </c>
      <c r="H1741" s="247" t="str">
        <f ca="1">IF(ISERROR($S1741),"",OFFSET('Smelter Reference List'!$G$4,$S1741-4,0))</f>
        <v/>
      </c>
      <c r="I1741" s="248" t="str">
        <f ca="1">IF(ISERROR($S1741),"",OFFSET('Smelter Reference List'!$H$4,$S1741-4,0))</f>
        <v/>
      </c>
      <c r="J1741" s="248" t="str">
        <f ca="1">IF(ISERROR($S1741),"",OFFSET('Smelter Reference List'!$I$4,$S1741-4,0))</f>
        <v/>
      </c>
      <c r="K1741" s="245"/>
      <c r="L1741" s="245"/>
      <c r="M1741" s="245"/>
      <c r="N1741" s="245"/>
      <c r="O1741" s="245"/>
      <c r="P1741" s="245"/>
      <c r="Q1741" s="246"/>
      <c r="R1741" s="233"/>
      <c r="S1741" s="234" t="e">
        <f>IF(C1741="",NA(),MATCH($B1741&amp;$C1741,'Smelter Reference List'!$J:$J,0))</f>
        <v>#N/A</v>
      </c>
      <c r="T1741" s="235"/>
      <c r="U1741" s="235">
        <f t="shared" ca="1" si="54"/>
        <v>0</v>
      </c>
      <c r="V1741" s="235"/>
      <c r="W1741" s="235"/>
      <c r="Y1741" s="228" t="str">
        <f t="shared" si="55"/>
        <v/>
      </c>
    </row>
    <row r="1742" spans="1:25" s="228" customFormat="1" ht="20.399999999999999">
      <c r="A1742" s="257"/>
      <c r="B1742" s="232" t="str">
        <f>IF(LEN(A1742)=0,"",INDEX('Smelter Reference List'!$A:$A,MATCH($A1742,'Smelter Reference List'!$E:$E,0)))</f>
        <v/>
      </c>
      <c r="C1742" s="297" t="str">
        <f>IF(LEN(A1742)=0,"",INDEX('Smelter Reference List'!$C:$C,MATCH($A1742,'Smelter Reference List'!$E:$E,0)))</f>
        <v/>
      </c>
      <c r="D1742" s="161" t="str">
        <f ca="1">IF(ISERROR($S1742),"",OFFSET('Smelter Reference List'!$C$4,$S1742-4,0)&amp;"")</f>
        <v/>
      </c>
      <c r="E1742" s="161" t="str">
        <f ca="1">IF(ISERROR($S1742),"",OFFSET('Smelter Reference List'!$D$4,$S1742-4,0)&amp;"")</f>
        <v/>
      </c>
      <c r="F1742" s="161" t="str">
        <f ca="1">IF(ISERROR($S1742),"",OFFSET('Smelter Reference List'!$E$4,$S1742-4,0))</f>
        <v/>
      </c>
      <c r="G1742" s="161" t="str">
        <f ca="1">IF(C1742=$U$4,"Enter smelter details", IF(ISERROR($S1742),"",OFFSET('Smelter Reference List'!$F$4,$S1742-4,0)))</f>
        <v/>
      </c>
      <c r="H1742" s="247" t="str">
        <f ca="1">IF(ISERROR($S1742),"",OFFSET('Smelter Reference List'!$G$4,$S1742-4,0))</f>
        <v/>
      </c>
      <c r="I1742" s="248" t="str">
        <f ca="1">IF(ISERROR($S1742),"",OFFSET('Smelter Reference List'!$H$4,$S1742-4,0))</f>
        <v/>
      </c>
      <c r="J1742" s="248" t="str">
        <f ca="1">IF(ISERROR($S1742),"",OFFSET('Smelter Reference List'!$I$4,$S1742-4,0))</f>
        <v/>
      </c>
      <c r="K1742" s="245"/>
      <c r="L1742" s="245"/>
      <c r="M1742" s="245"/>
      <c r="N1742" s="245"/>
      <c r="O1742" s="245"/>
      <c r="P1742" s="245"/>
      <c r="Q1742" s="246"/>
      <c r="R1742" s="233"/>
      <c r="S1742" s="234" t="e">
        <f>IF(C1742="",NA(),MATCH($B1742&amp;$C1742,'Smelter Reference List'!$J:$J,0))</f>
        <v>#N/A</v>
      </c>
      <c r="T1742" s="235"/>
      <c r="U1742" s="235">
        <f t="shared" ca="1" si="54"/>
        <v>0</v>
      </c>
      <c r="V1742" s="235"/>
      <c r="W1742" s="235"/>
      <c r="Y1742" s="228" t="str">
        <f t="shared" si="55"/>
        <v/>
      </c>
    </row>
    <row r="1743" spans="1:25" s="228" customFormat="1" ht="20.399999999999999">
      <c r="A1743" s="257"/>
      <c r="B1743" s="232" t="str">
        <f>IF(LEN(A1743)=0,"",INDEX('Smelter Reference List'!$A:$A,MATCH($A1743,'Smelter Reference List'!$E:$E,0)))</f>
        <v/>
      </c>
      <c r="C1743" s="297" t="str">
        <f>IF(LEN(A1743)=0,"",INDEX('Smelter Reference List'!$C:$C,MATCH($A1743,'Smelter Reference List'!$E:$E,0)))</f>
        <v/>
      </c>
      <c r="D1743" s="161" t="str">
        <f ca="1">IF(ISERROR($S1743),"",OFFSET('Smelter Reference List'!$C$4,$S1743-4,0)&amp;"")</f>
        <v/>
      </c>
      <c r="E1743" s="161" t="str">
        <f ca="1">IF(ISERROR($S1743),"",OFFSET('Smelter Reference List'!$D$4,$S1743-4,0)&amp;"")</f>
        <v/>
      </c>
      <c r="F1743" s="161" t="str">
        <f ca="1">IF(ISERROR($S1743),"",OFFSET('Smelter Reference List'!$E$4,$S1743-4,0))</f>
        <v/>
      </c>
      <c r="G1743" s="161" t="str">
        <f ca="1">IF(C1743=$U$4,"Enter smelter details", IF(ISERROR($S1743),"",OFFSET('Smelter Reference List'!$F$4,$S1743-4,0)))</f>
        <v/>
      </c>
      <c r="H1743" s="247" t="str">
        <f ca="1">IF(ISERROR($S1743),"",OFFSET('Smelter Reference List'!$G$4,$S1743-4,0))</f>
        <v/>
      </c>
      <c r="I1743" s="248" t="str">
        <f ca="1">IF(ISERROR($S1743),"",OFFSET('Smelter Reference List'!$H$4,$S1743-4,0))</f>
        <v/>
      </c>
      <c r="J1743" s="248" t="str">
        <f ca="1">IF(ISERROR($S1743),"",OFFSET('Smelter Reference List'!$I$4,$S1743-4,0))</f>
        <v/>
      </c>
      <c r="K1743" s="245"/>
      <c r="L1743" s="245"/>
      <c r="M1743" s="245"/>
      <c r="N1743" s="245"/>
      <c r="O1743" s="245"/>
      <c r="P1743" s="245"/>
      <c r="Q1743" s="246"/>
      <c r="R1743" s="233"/>
      <c r="S1743" s="234" t="e">
        <f>IF(C1743="",NA(),MATCH($B1743&amp;$C1743,'Smelter Reference List'!$J:$J,0))</f>
        <v>#N/A</v>
      </c>
      <c r="T1743" s="235"/>
      <c r="U1743" s="235">
        <f t="shared" ca="1" si="54"/>
        <v>0</v>
      </c>
      <c r="V1743" s="235"/>
      <c r="W1743" s="235"/>
      <c r="Y1743" s="228" t="str">
        <f t="shared" si="55"/>
        <v/>
      </c>
    </row>
    <row r="1744" spans="1:25" s="228" customFormat="1" ht="20.399999999999999">
      <c r="A1744" s="257"/>
      <c r="B1744" s="232" t="str">
        <f>IF(LEN(A1744)=0,"",INDEX('Smelter Reference List'!$A:$A,MATCH($A1744,'Smelter Reference List'!$E:$E,0)))</f>
        <v/>
      </c>
      <c r="C1744" s="297" t="str">
        <f>IF(LEN(A1744)=0,"",INDEX('Smelter Reference List'!$C:$C,MATCH($A1744,'Smelter Reference List'!$E:$E,0)))</f>
        <v/>
      </c>
      <c r="D1744" s="161" t="str">
        <f ca="1">IF(ISERROR($S1744),"",OFFSET('Smelter Reference List'!$C$4,$S1744-4,0)&amp;"")</f>
        <v/>
      </c>
      <c r="E1744" s="161" t="str">
        <f ca="1">IF(ISERROR($S1744),"",OFFSET('Smelter Reference List'!$D$4,$S1744-4,0)&amp;"")</f>
        <v/>
      </c>
      <c r="F1744" s="161" t="str">
        <f ca="1">IF(ISERROR($S1744),"",OFFSET('Smelter Reference List'!$E$4,$S1744-4,0))</f>
        <v/>
      </c>
      <c r="G1744" s="161" t="str">
        <f ca="1">IF(C1744=$U$4,"Enter smelter details", IF(ISERROR($S1744),"",OFFSET('Smelter Reference List'!$F$4,$S1744-4,0)))</f>
        <v/>
      </c>
      <c r="H1744" s="247" t="str">
        <f ca="1">IF(ISERROR($S1744),"",OFFSET('Smelter Reference List'!$G$4,$S1744-4,0))</f>
        <v/>
      </c>
      <c r="I1744" s="248" t="str">
        <f ca="1">IF(ISERROR($S1744),"",OFFSET('Smelter Reference List'!$H$4,$S1744-4,0))</f>
        <v/>
      </c>
      <c r="J1744" s="248" t="str">
        <f ca="1">IF(ISERROR($S1744),"",OFFSET('Smelter Reference List'!$I$4,$S1744-4,0))</f>
        <v/>
      </c>
      <c r="K1744" s="245"/>
      <c r="L1744" s="245"/>
      <c r="M1744" s="245"/>
      <c r="N1744" s="245"/>
      <c r="O1744" s="245"/>
      <c r="P1744" s="245"/>
      <c r="Q1744" s="246"/>
      <c r="R1744" s="233"/>
      <c r="S1744" s="234" t="e">
        <f>IF(C1744="",NA(),MATCH($B1744&amp;$C1744,'Smelter Reference List'!$J:$J,0))</f>
        <v>#N/A</v>
      </c>
      <c r="T1744" s="235"/>
      <c r="U1744" s="235">
        <f t="shared" ca="1" si="54"/>
        <v>0</v>
      </c>
      <c r="V1744" s="235"/>
      <c r="W1744" s="235"/>
      <c r="Y1744" s="228" t="str">
        <f t="shared" si="55"/>
        <v/>
      </c>
    </row>
    <row r="1745" spans="1:25" s="228" customFormat="1" ht="20.399999999999999">
      <c r="A1745" s="257"/>
      <c r="B1745" s="232" t="str">
        <f>IF(LEN(A1745)=0,"",INDEX('Smelter Reference List'!$A:$A,MATCH($A1745,'Smelter Reference List'!$E:$E,0)))</f>
        <v/>
      </c>
      <c r="C1745" s="297" t="str">
        <f>IF(LEN(A1745)=0,"",INDEX('Smelter Reference List'!$C:$C,MATCH($A1745,'Smelter Reference List'!$E:$E,0)))</f>
        <v/>
      </c>
      <c r="D1745" s="161" t="str">
        <f ca="1">IF(ISERROR($S1745),"",OFFSET('Smelter Reference List'!$C$4,$S1745-4,0)&amp;"")</f>
        <v/>
      </c>
      <c r="E1745" s="161" t="str">
        <f ca="1">IF(ISERROR($S1745),"",OFFSET('Smelter Reference List'!$D$4,$S1745-4,0)&amp;"")</f>
        <v/>
      </c>
      <c r="F1745" s="161" t="str">
        <f ca="1">IF(ISERROR($S1745),"",OFFSET('Smelter Reference List'!$E$4,$S1745-4,0))</f>
        <v/>
      </c>
      <c r="G1745" s="161" t="str">
        <f ca="1">IF(C1745=$U$4,"Enter smelter details", IF(ISERROR($S1745),"",OFFSET('Smelter Reference List'!$F$4,$S1745-4,0)))</f>
        <v/>
      </c>
      <c r="H1745" s="247" t="str">
        <f ca="1">IF(ISERROR($S1745),"",OFFSET('Smelter Reference List'!$G$4,$S1745-4,0))</f>
        <v/>
      </c>
      <c r="I1745" s="248" t="str">
        <f ca="1">IF(ISERROR($S1745),"",OFFSET('Smelter Reference List'!$H$4,$S1745-4,0))</f>
        <v/>
      </c>
      <c r="J1745" s="248" t="str">
        <f ca="1">IF(ISERROR($S1745),"",OFFSET('Smelter Reference List'!$I$4,$S1745-4,0))</f>
        <v/>
      </c>
      <c r="K1745" s="245"/>
      <c r="L1745" s="245"/>
      <c r="M1745" s="245"/>
      <c r="N1745" s="245"/>
      <c r="O1745" s="245"/>
      <c r="P1745" s="245"/>
      <c r="Q1745" s="246"/>
      <c r="R1745" s="233"/>
      <c r="S1745" s="234" t="e">
        <f>IF(C1745="",NA(),MATCH($B1745&amp;$C1745,'Smelter Reference List'!$J:$J,0))</f>
        <v>#N/A</v>
      </c>
      <c r="T1745" s="235"/>
      <c r="U1745" s="235">
        <f t="shared" ca="1" si="54"/>
        <v>0</v>
      </c>
      <c r="V1745" s="235"/>
      <c r="W1745" s="235"/>
      <c r="Y1745" s="228" t="str">
        <f t="shared" si="55"/>
        <v/>
      </c>
    </row>
    <row r="1746" spans="1:25" s="228" customFormat="1" ht="20.399999999999999">
      <c r="A1746" s="257"/>
      <c r="B1746" s="232" t="str">
        <f>IF(LEN(A1746)=0,"",INDEX('Smelter Reference List'!$A:$A,MATCH($A1746,'Smelter Reference List'!$E:$E,0)))</f>
        <v/>
      </c>
      <c r="C1746" s="297" t="str">
        <f>IF(LEN(A1746)=0,"",INDEX('Smelter Reference List'!$C:$C,MATCH($A1746,'Smelter Reference List'!$E:$E,0)))</f>
        <v/>
      </c>
      <c r="D1746" s="161" t="str">
        <f ca="1">IF(ISERROR($S1746),"",OFFSET('Smelter Reference List'!$C$4,$S1746-4,0)&amp;"")</f>
        <v/>
      </c>
      <c r="E1746" s="161" t="str">
        <f ca="1">IF(ISERROR($S1746),"",OFFSET('Smelter Reference List'!$D$4,$S1746-4,0)&amp;"")</f>
        <v/>
      </c>
      <c r="F1746" s="161" t="str">
        <f ca="1">IF(ISERROR($S1746),"",OFFSET('Smelter Reference List'!$E$4,$S1746-4,0))</f>
        <v/>
      </c>
      <c r="G1746" s="161" t="str">
        <f ca="1">IF(C1746=$U$4,"Enter smelter details", IF(ISERROR($S1746),"",OFFSET('Smelter Reference List'!$F$4,$S1746-4,0)))</f>
        <v/>
      </c>
      <c r="H1746" s="247" t="str">
        <f ca="1">IF(ISERROR($S1746),"",OFFSET('Smelter Reference List'!$G$4,$S1746-4,0))</f>
        <v/>
      </c>
      <c r="I1746" s="248" t="str">
        <f ca="1">IF(ISERROR($S1746),"",OFFSET('Smelter Reference List'!$H$4,$S1746-4,0))</f>
        <v/>
      </c>
      <c r="J1746" s="248" t="str">
        <f ca="1">IF(ISERROR($S1746),"",OFFSET('Smelter Reference List'!$I$4,$S1746-4,0))</f>
        <v/>
      </c>
      <c r="K1746" s="245"/>
      <c r="L1746" s="245"/>
      <c r="M1746" s="245"/>
      <c r="N1746" s="245"/>
      <c r="O1746" s="245"/>
      <c r="P1746" s="245"/>
      <c r="Q1746" s="246"/>
      <c r="R1746" s="233"/>
      <c r="S1746" s="234" t="e">
        <f>IF(C1746="",NA(),MATCH($B1746&amp;$C1746,'Smelter Reference List'!$J:$J,0))</f>
        <v>#N/A</v>
      </c>
      <c r="T1746" s="235"/>
      <c r="U1746" s="235">
        <f t="shared" ca="1" si="54"/>
        <v>0</v>
      </c>
      <c r="V1746" s="235"/>
      <c r="W1746" s="235"/>
      <c r="Y1746" s="228" t="str">
        <f t="shared" si="55"/>
        <v/>
      </c>
    </row>
    <row r="1747" spans="1:25" s="228" customFormat="1" ht="20.399999999999999">
      <c r="A1747" s="257"/>
      <c r="B1747" s="232" t="str">
        <f>IF(LEN(A1747)=0,"",INDEX('Smelter Reference List'!$A:$A,MATCH($A1747,'Smelter Reference List'!$E:$E,0)))</f>
        <v/>
      </c>
      <c r="C1747" s="297" t="str">
        <f>IF(LEN(A1747)=0,"",INDEX('Smelter Reference List'!$C:$C,MATCH($A1747,'Smelter Reference List'!$E:$E,0)))</f>
        <v/>
      </c>
      <c r="D1747" s="161" t="str">
        <f ca="1">IF(ISERROR($S1747),"",OFFSET('Smelter Reference List'!$C$4,$S1747-4,0)&amp;"")</f>
        <v/>
      </c>
      <c r="E1747" s="161" t="str">
        <f ca="1">IF(ISERROR($S1747),"",OFFSET('Smelter Reference List'!$D$4,$S1747-4,0)&amp;"")</f>
        <v/>
      </c>
      <c r="F1747" s="161" t="str">
        <f ca="1">IF(ISERROR($S1747),"",OFFSET('Smelter Reference List'!$E$4,$S1747-4,0))</f>
        <v/>
      </c>
      <c r="G1747" s="161" t="str">
        <f ca="1">IF(C1747=$U$4,"Enter smelter details", IF(ISERROR($S1747),"",OFFSET('Smelter Reference List'!$F$4,$S1747-4,0)))</f>
        <v/>
      </c>
      <c r="H1747" s="247" t="str">
        <f ca="1">IF(ISERROR($S1747),"",OFFSET('Smelter Reference List'!$G$4,$S1747-4,0))</f>
        <v/>
      </c>
      <c r="I1747" s="248" t="str">
        <f ca="1">IF(ISERROR($S1747),"",OFFSET('Smelter Reference List'!$H$4,$S1747-4,0))</f>
        <v/>
      </c>
      <c r="J1747" s="248" t="str">
        <f ca="1">IF(ISERROR($S1747),"",OFFSET('Smelter Reference List'!$I$4,$S1747-4,0))</f>
        <v/>
      </c>
      <c r="K1747" s="245"/>
      <c r="L1747" s="245"/>
      <c r="M1747" s="245"/>
      <c r="N1747" s="245"/>
      <c r="O1747" s="245"/>
      <c r="P1747" s="245"/>
      <c r="Q1747" s="246"/>
      <c r="R1747" s="233"/>
      <c r="S1747" s="234" t="e">
        <f>IF(C1747="",NA(),MATCH($B1747&amp;$C1747,'Smelter Reference List'!$J:$J,0))</f>
        <v>#N/A</v>
      </c>
      <c r="T1747" s="235"/>
      <c r="U1747" s="235">
        <f t="shared" ca="1" si="54"/>
        <v>0</v>
      </c>
      <c r="V1747" s="235"/>
      <c r="W1747" s="235"/>
      <c r="Y1747" s="228" t="str">
        <f t="shared" si="55"/>
        <v/>
      </c>
    </row>
    <row r="1748" spans="1:25" s="228" customFormat="1" ht="20.399999999999999">
      <c r="A1748" s="257"/>
      <c r="B1748" s="232" t="str">
        <f>IF(LEN(A1748)=0,"",INDEX('Smelter Reference List'!$A:$A,MATCH($A1748,'Smelter Reference List'!$E:$E,0)))</f>
        <v/>
      </c>
      <c r="C1748" s="297" t="str">
        <f>IF(LEN(A1748)=0,"",INDEX('Smelter Reference List'!$C:$C,MATCH($A1748,'Smelter Reference List'!$E:$E,0)))</f>
        <v/>
      </c>
      <c r="D1748" s="161" t="str">
        <f ca="1">IF(ISERROR($S1748),"",OFFSET('Smelter Reference List'!$C$4,$S1748-4,0)&amp;"")</f>
        <v/>
      </c>
      <c r="E1748" s="161" t="str">
        <f ca="1">IF(ISERROR($S1748),"",OFFSET('Smelter Reference List'!$D$4,$S1748-4,0)&amp;"")</f>
        <v/>
      </c>
      <c r="F1748" s="161" t="str">
        <f ca="1">IF(ISERROR($S1748),"",OFFSET('Smelter Reference List'!$E$4,$S1748-4,0))</f>
        <v/>
      </c>
      <c r="G1748" s="161" t="str">
        <f ca="1">IF(C1748=$U$4,"Enter smelter details", IF(ISERROR($S1748),"",OFFSET('Smelter Reference List'!$F$4,$S1748-4,0)))</f>
        <v/>
      </c>
      <c r="H1748" s="247" t="str">
        <f ca="1">IF(ISERROR($S1748),"",OFFSET('Smelter Reference List'!$G$4,$S1748-4,0))</f>
        <v/>
      </c>
      <c r="I1748" s="248" t="str">
        <f ca="1">IF(ISERROR($S1748),"",OFFSET('Smelter Reference List'!$H$4,$S1748-4,0))</f>
        <v/>
      </c>
      <c r="J1748" s="248" t="str">
        <f ca="1">IF(ISERROR($S1748),"",OFFSET('Smelter Reference List'!$I$4,$S1748-4,0))</f>
        <v/>
      </c>
      <c r="K1748" s="245"/>
      <c r="L1748" s="245"/>
      <c r="M1748" s="245"/>
      <c r="N1748" s="245"/>
      <c r="O1748" s="245"/>
      <c r="P1748" s="245"/>
      <c r="Q1748" s="246"/>
      <c r="R1748" s="233"/>
      <c r="S1748" s="234" t="e">
        <f>IF(C1748="",NA(),MATCH($B1748&amp;$C1748,'Smelter Reference List'!$J:$J,0))</f>
        <v>#N/A</v>
      </c>
      <c r="T1748" s="235"/>
      <c r="U1748" s="235">
        <f t="shared" ca="1" si="54"/>
        <v>0</v>
      </c>
      <c r="V1748" s="235"/>
      <c r="W1748" s="235"/>
      <c r="Y1748" s="228" t="str">
        <f t="shared" si="55"/>
        <v/>
      </c>
    </row>
    <row r="1749" spans="1:25" s="228" customFormat="1" ht="20.399999999999999">
      <c r="A1749" s="257"/>
      <c r="B1749" s="232" t="str">
        <f>IF(LEN(A1749)=0,"",INDEX('Smelter Reference List'!$A:$A,MATCH($A1749,'Smelter Reference List'!$E:$E,0)))</f>
        <v/>
      </c>
      <c r="C1749" s="297" t="str">
        <f>IF(LEN(A1749)=0,"",INDEX('Smelter Reference List'!$C:$C,MATCH($A1749,'Smelter Reference List'!$E:$E,0)))</f>
        <v/>
      </c>
      <c r="D1749" s="161" t="str">
        <f ca="1">IF(ISERROR($S1749),"",OFFSET('Smelter Reference List'!$C$4,$S1749-4,0)&amp;"")</f>
        <v/>
      </c>
      <c r="E1749" s="161" t="str">
        <f ca="1">IF(ISERROR($S1749),"",OFFSET('Smelter Reference List'!$D$4,$S1749-4,0)&amp;"")</f>
        <v/>
      </c>
      <c r="F1749" s="161" t="str">
        <f ca="1">IF(ISERROR($S1749),"",OFFSET('Smelter Reference List'!$E$4,$S1749-4,0))</f>
        <v/>
      </c>
      <c r="G1749" s="161" t="str">
        <f ca="1">IF(C1749=$U$4,"Enter smelter details", IF(ISERROR($S1749),"",OFFSET('Smelter Reference List'!$F$4,$S1749-4,0)))</f>
        <v/>
      </c>
      <c r="H1749" s="247" t="str">
        <f ca="1">IF(ISERROR($S1749),"",OFFSET('Smelter Reference List'!$G$4,$S1749-4,0))</f>
        <v/>
      </c>
      <c r="I1749" s="248" t="str">
        <f ca="1">IF(ISERROR($S1749),"",OFFSET('Smelter Reference List'!$H$4,$S1749-4,0))</f>
        <v/>
      </c>
      <c r="J1749" s="248" t="str">
        <f ca="1">IF(ISERROR($S1749),"",OFFSET('Smelter Reference List'!$I$4,$S1749-4,0))</f>
        <v/>
      </c>
      <c r="K1749" s="245"/>
      <c r="L1749" s="245"/>
      <c r="M1749" s="245"/>
      <c r="N1749" s="245"/>
      <c r="O1749" s="245"/>
      <c r="P1749" s="245"/>
      <c r="Q1749" s="246"/>
      <c r="R1749" s="233"/>
      <c r="S1749" s="234" t="e">
        <f>IF(C1749="",NA(),MATCH($B1749&amp;$C1749,'Smelter Reference List'!$J:$J,0))</f>
        <v>#N/A</v>
      </c>
      <c r="T1749" s="235"/>
      <c r="U1749" s="235">
        <f t="shared" ca="1" si="54"/>
        <v>0</v>
      </c>
      <c r="V1749" s="235"/>
      <c r="W1749" s="235"/>
      <c r="Y1749" s="228" t="str">
        <f t="shared" si="55"/>
        <v/>
      </c>
    </row>
    <row r="1750" spans="1:25" s="228" customFormat="1" ht="20.399999999999999">
      <c r="A1750" s="257"/>
      <c r="B1750" s="232" t="str">
        <f>IF(LEN(A1750)=0,"",INDEX('Smelter Reference List'!$A:$A,MATCH($A1750,'Smelter Reference List'!$E:$E,0)))</f>
        <v/>
      </c>
      <c r="C1750" s="297" t="str">
        <f>IF(LEN(A1750)=0,"",INDEX('Smelter Reference List'!$C:$C,MATCH($A1750,'Smelter Reference List'!$E:$E,0)))</f>
        <v/>
      </c>
      <c r="D1750" s="161" t="str">
        <f ca="1">IF(ISERROR($S1750),"",OFFSET('Smelter Reference List'!$C$4,$S1750-4,0)&amp;"")</f>
        <v/>
      </c>
      <c r="E1750" s="161" t="str">
        <f ca="1">IF(ISERROR($S1750),"",OFFSET('Smelter Reference List'!$D$4,$S1750-4,0)&amp;"")</f>
        <v/>
      </c>
      <c r="F1750" s="161" t="str">
        <f ca="1">IF(ISERROR($S1750),"",OFFSET('Smelter Reference List'!$E$4,$S1750-4,0))</f>
        <v/>
      </c>
      <c r="G1750" s="161" t="str">
        <f ca="1">IF(C1750=$U$4,"Enter smelter details", IF(ISERROR($S1750),"",OFFSET('Smelter Reference List'!$F$4,$S1750-4,0)))</f>
        <v/>
      </c>
      <c r="H1750" s="247" t="str">
        <f ca="1">IF(ISERROR($S1750),"",OFFSET('Smelter Reference List'!$G$4,$S1750-4,0))</f>
        <v/>
      </c>
      <c r="I1750" s="248" t="str">
        <f ca="1">IF(ISERROR($S1750),"",OFFSET('Smelter Reference List'!$H$4,$S1750-4,0))</f>
        <v/>
      </c>
      <c r="J1750" s="248" t="str">
        <f ca="1">IF(ISERROR($S1750),"",OFFSET('Smelter Reference List'!$I$4,$S1750-4,0))</f>
        <v/>
      </c>
      <c r="K1750" s="245"/>
      <c r="L1750" s="245"/>
      <c r="M1750" s="245"/>
      <c r="N1750" s="245"/>
      <c r="O1750" s="245"/>
      <c r="P1750" s="245"/>
      <c r="Q1750" s="246"/>
      <c r="R1750" s="233"/>
      <c r="S1750" s="234" t="e">
        <f>IF(C1750="",NA(),MATCH($B1750&amp;$C1750,'Smelter Reference List'!$J:$J,0))</f>
        <v>#N/A</v>
      </c>
      <c r="T1750" s="235"/>
      <c r="U1750" s="235">
        <f t="shared" ca="1" si="54"/>
        <v>0</v>
      </c>
      <c r="V1750" s="235"/>
      <c r="W1750" s="235"/>
      <c r="Y1750" s="228" t="str">
        <f t="shared" si="55"/>
        <v/>
      </c>
    </row>
    <row r="1751" spans="1:25" s="228" customFormat="1" ht="20.399999999999999">
      <c r="A1751" s="257"/>
      <c r="B1751" s="232" t="str">
        <f>IF(LEN(A1751)=0,"",INDEX('Smelter Reference List'!$A:$A,MATCH($A1751,'Smelter Reference List'!$E:$E,0)))</f>
        <v/>
      </c>
      <c r="C1751" s="297" t="str">
        <f>IF(LEN(A1751)=0,"",INDEX('Smelter Reference List'!$C:$C,MATCH($A1751,'Smelter Reference List'!$E:$E,0)))</f>
        <v/>
      </c>
      <c r="D1751" s="161" t="str">
        <f ca="1">IF(ISERROR($S1751),"",OFFSET('Smelter Reference List'!$C$4,$S1751-4,0)&amp;"")</f>
        <v/>
      </c>
      <c r="E1751" s="161" t="str">
        <f ca="1">IF(ISERROR($S1751),"",OFFSET('Smelter Reference List'!$D$4,$S1751-4,0)&amp;"")</f>
        <v/>
      </c>
      <c r="F1751" s="161" t="str">
        <f ca="1">IF(ISERROR($S1751),"",OFFSET('Smelter Reference List'!$E$4,$S1751-4,0))</f>
        <v/>
      </c>
      <c r="G1751" s="161" t="str">
        <f ca="1">IF(C1751=$U$4,"Enter smelter details", IF(ISERROR($S1751),"",OFFSET('Smelter Reference List'!$F$4,$S1751-4,0)))</f>
        <v/>
      </c>
      <c r="H1751" s="247" t="str">
        <f ca="1">IF(ISERROR($S1751),"",OFFSET('Smelter Reference List'!$G$4,$S1751-4,0))</f>
        <v/>
      </c>
      <c r="I1751" s="248" t="str">
        <f ca="1">IF(ISERROR($S1751),"",OFFSET('Smelter Reference List'!$H$4,$S1751-4,0))</f>
        <v/>
      </c>
      <c r="J1751" s="248" t="str">
        <f ca="1">IF(ISERROR($S1751),"",OFFSET('Smelter Reference List'!$I$4,$S1751-4,0))</f>
        <v/>
      </c>
      <c r="K1751" s="245"/>
      <c r="L1751" s="245"/>
      <c r="M1751" s="245"/>
      <c r="N1751" s="245"/>
      <c r="O1751" s="245"/>
      <c r="P1751" s="245"/>
      <c r="Q1751" s="246"/>
      <c r="R1751" s="233"/>
      <c r="S1751" s="234" t="e">
        <f>IF(C1751="",NA(),MATCH($B1751&amp;$C1751,'Smelter Reference List'!$J:$J,0))</f>
        <v>#N/A</v>
      </c>
      <c r="T1751" s="235"/>
      <c r="U1751" s="235">
        <f t="shared" ca="1" si="54"/>
        <v>0</v>
      </c>
      <c r="V1751" s="235"/>
      <c r="W1751" s="235"/>
      <c r="Y1751" s="228" t="str">
        <f t="shared" si="55"/>
        <v/>
      </c>
    </row>
    <row r="1752" spans="1:25" s="228" customFormat="1" ht="20.399999999999999">
      <c r="A1752" s="257"/>
      <c r="B1752" s="232" t="str">
        <f>IF(LEN(A1752)=0,"",INDEX('Smelter Reference List'!$A:$A,MATCH($A1752,'Smelter Reference List'!$E:$E,0)))</f>
        <v/>
      </c>
      <c r="C1752" s="297" t="str">
        <f>IF(LEN(A1752)=0,"",INDEX('Smelter Reference List'!$C:$C,MATCH($A1752,'Smelter Reference List'!$E:$E,0)))</f>
        <v/>
      </c>
      <c r="D1752" s="161" t="str">
        <f ca="1">IF(ISERROR($S1752),"",OFFSET('Smelter Reference List'!$C$4,$S1752-4,0)&amp;"")</f>
        <v/>
      </c>
      <c r="E1752" s="161" t="str">
        <f ca="1">IF(ISERROR($S1752),"",OFFSET('Smelter Reference List'!$D$4,$S1752-4,0)&amp;"")</f>
        <v/>
      </c>
      <c r="F1752" s="161" t="str">
        <f ca="1">IF(ISERROR($S1752),"",OFFSET('Smelter Reference List'!$E$4,$S1752-4,0))</f>
        <v/>
      </c>
      <c r="G1752" s="161" t="str">
        <f ca="1">IF(C1752=$U$4,"Enter smelter details", IF(ISERROR($S1752),"",OFFSET('Smelter Reference List'!$F$4,$S1752-4,0)))</f>
        <v/>
      </c>
      <c r="H1752" s="247" t="str">
        <f ca="1">IF(ISERROR($S1752),"",OFFSET('Smelter Reference List'!$G$4,$S1752-4,0))</f>
        <v/>
      </c>
      <c r="I1752" s="248" t="str">
        <f ca="1">IF(ISERROR($S1752),"",OFFSET('Smelter Reference List'!$H$4,$S1752-4,0))</f>
        <v/>
      </c>
      <c r="J1752" s="248" t="str">
        <f ca="1">IF(ISERROR($S1752),"",OFFSET('Smelter Reference List'!$I$4,$S1752-4,0))</f>
        <v/>
      </c>
      <c r="K1752" s="245"/>
      <c r="L1752" s="245"/>
      <c r="M1752" s="245"/>
      <c r="N1752" s="245"/>
      <c r="O1752" s="245"/>
      <c r="P1752" s="245"/>
      <c r="Q1752" s="246"/>
      <c r="R1752" s="233"/>
      <c r="S1752" s="234" t="e">
        <f>IF(C1752="",NA(),MATCH($B1752&amp;$C1752,'Smelter Reference List'!$J:$J,0))</f>
        <v>#N/A</v>
      </c>
      <c r="T1752" s="235"/>
      <c r="U1752" s="235">
        <f t="shared" ca="1" si="54"/>
        <v>0</v>
      </c>
      <c r="V1752" s="235"/>
      <c r="W1752" s="235"/>
      <c r="Y1752" s="228" t="str">
        <f t="shared" si="55"/>
        <v/>
      </c>
    </row>
    <row r="1753" spans="1:25" s="228" customFormat="1" ht="20.399999999999999">
      <c r="A1753" s="257"/>
      <c r="B1753" s="232" t="str">
        <f>IF(LEN(A1753)=0,"",INDEX('Smelter Reference List'!$A:$A,MATCH($A1753,'Smelter Reference List'!$E:$E,0)))</f>
        <v/>
      </c>
      <c r="C1753" s="297" t="str">
        <f>IF(LEN(A1753)=0,"",INDEX('Smelter Reference List'!$C:$C,MATCH($A1753,'Smelter Reference List'!$E:$E,0)))</f>
        <v/>
      </c>
      <c r="D1753" s="161" t="str">
        <f ca="1">IF(ISERROR($S1753),"",OFFSET('Smelter Reference List'!$C$4,$S1753-4,0)&amp;"")</f>
        <v/>
      </c>
      <c r="E1753" s="161" t="str">
        <f ca="1">IF(ISERROR($S1753),"",OFFSET('Smelter Reference List'!$D$4,$S1753-4,0)&amp;"")</f>
        <v/>
      </c>
      <c r="F1753" s="161" t="str">
        <f ca="1">IF(ISERROR($S1753),"",OFFSET('Smelter Reference List'!$E$4,$S1753-4,0))</f>
        <v/>
      </c>
      <c r="G1753" s="161" t="str">
        <f ca="1">IF(C1753=$U$4,"Enter smelter details", IF(ISERROR($S1753),"",OFFSET('Smelter Reference List'!$F$4,$S1753-4,0)))</f>
        <v/>
      </c>
      <c r="H1753" s="247" t="str">
        <f ca="1">IF(ISERROR($S1753),"",OFFSET('Smelter Reference List'!$G$4,$S1753-4,0))</f>
        <v/>
      </c>
      <c r="I1753" s="248" t="str">
        <f ca="1">IF(ISERROR($S1753),"",OFFSET('Smelter Reference List'!$H$4,$S1753-4,0))</f>
        <v/>
      </c>
      <c r="J1753" s="248" t="str">
        <f ca="1">IF(ISERROR($S1753),"",OFFSET('Smelter Reference List'!$I$4,$S1753-4,0))</f>
        <v/>
      </c>
      <c r="K1753" s="245"/>
      <c r="L1753" s="245"/>
      <c r="M1753" s="245"/>
      <c r="N1753" s="245"/>
      <c r="O1753" s="245"/>
      <c r="P1753" s="245"/>
      <c r="Q1753" s="246"/>
      <c r="R1753" s="233"/>
      <c r="S1753" s="234" t="e">
        <f>IF(C1753="",NA(),MATCH($B1753&amp;$C1753,'Smelter Reference List'!$J:$J,0))</f>
        <v>#N/A</v>
      </c>
      <c r="T1753" s="235"/>
      <c r="U1753" s="235">
        <f t="shared" ca="1" si="54"/>
        <v>0</v>
      </c>
      <c r="V1753" s="235"/>
      <c r="W1753" s="235"/>
      <c r="Y1753" s="228" t="str">
        <f t="shared" si="55"/>
        <v/>
      </c>
    </row>
    <row r="1754" spans="1:25" s="228" customFormat="1" ht="20.399999999999999">
      <c r="A1754" s="257"/>
      <c r="B1754" s="232" t="str">
        <f>IF(LEN(A1754)=0,"",INDEX('Smelter Reference List'!$A:$A,MATCH($A1754,'Smelter Reference List'!$E:$E,0)))</f>
        <v/>
      </c>
      <c r="C1754" s="297" t="str">
        <f>IF(LEN(A1754)=0,"",INDEX('Smelter Reference List'!$C:$C,MATCH($A1754,'Smelter Reference List'!$E:$E,0)))</f>
        <v/>
      </c>
      <c r="D1754" s="161" t="str">
        <f ca="1">IF(ISERROR($S1754),"",OFFSET('Smelter Reference List'!$C$4,$S1754-4,0)&amp;"")</f>
        <v/>
      </c>
      <c r="E1754" s="161" t="str">
        <f ca="1">IF(ISERROR($S1754),"",OFFSET('Smelter Reference List'!$D$4,$S1754-4,0)&amp;"")</f>
        <v/>
      </c>
      <c r="F1754" s="161" t="str">
        <f ca="1">IF(ISERROR($S1754),"",OFFSET('Smelter Reference List'!$E$4,$S1754-4,0))</f>
        <v/>
      </c>
      <c r="G1754" s="161" t="str">
        <f ca="1">IF(C1754=$U$4,"Enter smelter details", IF(ISERROR($S1754),"",OFFSET('Smelter Reference List'!$F$4,$S1754-4,0)))</f>
        <v/>
      </c>
      <c r="H1754" s="247" t="str">
        <f ca="1">IF(ISERROR($S1754),"",OFFSET('Smelter Reference List'!$G$4,$S1754-4,0))</f>
        <v/>
      </c>
      <c r="I1754" s="248" t="str">
        <f ca="1">IF(ISERROR($S1754),"",OFFSET('Smelter Reference List'!$H$4,$S1754-4,0))</f>
        <v/>
      </c>
      <c r="J1754" s="248" t="str">
        <f ca="1">IF(ISERROR($S1754),"",OFFSET('Smelter Reference List'!$I$4,$S1754-4,0))</f>
        <v/>
      </c>
      <c r="K1754" s="245"/>
      <c r="L1754" s="245"/>
      <c r="M1754" s="245"/>
      <c r="N1754" s="245"/>
      <c r="O1754" s="245"/>
      <c r="P1754" s="245"/>
      <c r="Q1754" s="246"/>
      <c r="R1754" s="233"/>
      <c r="S1754" s="234" t="e">
        <f>IF(C1754="",NA(),MATCH($B1754&amp;$C1754,'Smelter Reference List'!$J:$J,0))</f>
        <v>#N/A</v>
      </c>
      <c r="T1754" s="235"/>
      <c r="U1754" s="235">
        <f t="shared" ca="1" si="54"/>
        <v>0</v>
      </c>
      <c r="V1754" s="235"/>
      <c r="W1754" s="235"/>
      <c r="Y1754" s="228" t="str">
        <f t="shared" si="55"/>
        <v/>
      </c>
    </row>
    <row r="1755" spans="1:25" s="228" customFormat="1" ht="20.399999999999999">
      <c r="A1755" s="257"/>
      <c r="B1755" s="232" t="str">
        <f>IF(LEN(A1755)=0,"",INDEX('Smelter Reference List'!$A:$A,MATCH($A1755,'Smelter Reference List'!$E:$E,0)))</f>
        <v/>
      </c>
      <c r="C1755" s="297" t="str">
        <f>IF(LEN(A1755)=0,"",INDEX('Smelter Reference List'!$C:$C,MATCH($A1755,'Smelter Reference List'!$E:$E,0)))</f>
        <v/>
      </c>
      <c r="D1755" s="161" t="str">
        <f ca="1">IF(ISERROR($S1755),"",OFFSET('Smelter Reference List'!$C$4,$S1755-4,0)&amp;"")</f>
        <v/>
      </c>
      <c r="E1755" s="161" t="str">
        <f ca="1">IF(ISERROR($S1755),"",OFFSET('Smelter Reference List'!$D$4,$S1755-4,0)&amp;"")</f>
        <v/>
      </c>
      <c r="F1755" s="161" t="str">
        <f ca="1">IF(ISERROR($S1755),"",OFFSET('Smelter Reference List'!$E$4,$S1755-4,0))</f>
        <v/>
      </c>
      <c r="G1755" s="161" t="str">
        <f ca="1">IF(C1755=$U$4,"Enter smelter details", IF(ISERROR($S1755),"",OFFSET('Smelter Reference List'!$F$4,$S1755-4,0)))</f>
        <v/>
      </c>
      <c r="H1755" s="247" t="str">
        <f ca="1">IF(ISERROR($S1755),"",OFFSET('Smelter Reference List'!$G$4,$S1755-4,0))</f>
        <v/>
      </c>
      <c r="I1755" s="248" t="str">
        <f ca="1">IF(ISERROR($S1755),"",OFFSET('Smelter Reference List'!$H$4,$S1755-4,0))</f>
        <v/>
      </c>
      <c r="J1755" s="248" t="str">
        <f ca="1">IF(ISERROR($S1755),"",OFFSET('Smelter Reference List'!$I$4,$S1755-4,0))</f>
        <v/>
      </c>
      <c r="K1755" s="245"/>
      <c r="L1755" s="245"/>
      <c r="M1755" s="245"/>
      <c r="N1755" s="245"/>
      <c r="O1755" s="245"/>
      <c r="P1755" s="245"/>
      <c r="Q1755" s="246"/>
      <c r="R1755" s="233"/>
      <c r="S1755" s="234" t="e">
        <f>IF(C1755="",NA(),MATCH($B1755&amp;$C1755,'Smelter Reference List'!$J:$J,0))</f>
        <v>#N/A</v>
      </c>
      <c r="T1755" s="235"/>
      <c r="U1755" s="235">
        <f t="shared" ca="1" si="54"/>
        <v>0</v>
      </c>
      <c r="V1755" s="235"/>
      <c r="W1755" s="235"/>
      <c r="Y1755" s="228" t="str">
        <f t="shared" si="55"/>
        <v/>
      </c>
    </row>
    <row r="1756" spans="1:25" s="228" customFormat="1" ht="20.399999999999999">
      <c r="A1756" s="257"/>
      <c r="B1756" s="232" t="str">
        <f>IF(LEN(A1756)=0,"",INDEX('Smelter Reference List'!$A:$A,MATCH($A1756,'Smelter Reference List'!$E:$E,0)))</f>
        <v/>
      </c>
      <c r="C1756" s="297" t="str">
        <f>IF(LEN(A1756)=0,"",INDEX('Smelter Reference List'!$C:$C,MATCH($A1756,'Smelter Reference List'!$E:$E,0)))</f>
        <v/>
      </c>
      <c r="D1756" s="161" t="str">
        <f ca="1">IF(ISERROR($S1756),"",OFFSET('Smelter Reference List'!$C$4,$S1756-4,0)&amp;"")</f>
        <v/>
      </c>
      <c r="E1756" s="161" t="str">
        <f ca="1">IF(ISERROR($S1756),"",OFFSET('Smelter Reference List'!$D$4,$S1756-4,0)&amp;"")</f>
        <v/>
      </c>
      <c r="F1756" s="161" t="str">
        <f ca="1">IF(ISERROR($S1756),"",OFFSET('Smelter Reference List'!$E$4,$S1756-4,0))</f>
        <v/>
      </c>
      <c r="G1756" s="161" t="str">
        <f ca="1">IF(C1756=$U$4,"Enter smelter details", IF(ISERROR($S1756),"",OFFSET('Smelter Reference List'!$F$4,$S1756-4,0)))</f>
        <v/>
      </c>
      <c r="H1756" s="247" t="str">
        <f ca="1">IF(ISERROR($S1756),"",OFFSET('Smelter Reference List'!$G$4,$S1756-4,0))</f>
        <v/>
      </c>
      <c r="I1756" s="248" t="str">
        <f ca="1">IF(ISERROR($S1756),"",OFFSET('Smelter Reference List'!$H$4,$S1756-4,0))</f>
        <v/>
      </c>
      <c r="J1756" s="248" t="str">
        <f ca="1">IF(ISERROR($S1756),"",OFFSET('Smelter Reference List'!$I$4,$S1756-4,0))</f>
        <v/>
      </c>
      <c r="K1756" s="245"/>
      <c r="L1756" s="245"/>
      <c r="M1756" s="245"/>
      <c r="N1756" s="245"/>
      <c r="O1756" s="245"/>
      <c r="P1756" s="245"/>
      <c r="Q1756" s="246"/>
      <c r="R1756" s="233"/>
      <c r="S1756" s="234" t="e">
        <f>IF(C1756="",NA(),MATCH($B1756&amp;$C1756,'Smelter Reference List'!$J:$J,0))</f>
        <v>#N/A</v>
      </c>
      <c r="T1756" s="235"/>
      <c r="U1756" s="235">
        <f t="shared" ca="1" si="54"/>
        <v>0</v>
      </c>
      <c r="V1756" s="235"/>
      <c r="W1756" s="235"/>
      <c r="Y1756" s="228" t="str">
        <f t="shared" si="55"/>
        <v/>
      </c>
    </row>
    <row r="1757" spans="1:25" s="228" customFormat="1" ht="20.399999999999999">
      <c r="A1757" s="257"/>
      <c r="B1757" s="232" t="str">
        <f>IF(LEN(A1757)=0,"",INDEX('Smelter Reference List'!$A:$A,MATCH($A1757,'Smelter Reference List'!$E:$E,0)))</f>
        <v/>
      </c>
      <c r="C1757" s="297" t="str">
        <f>IF(LEN(A1757)=0,"",INDEX('Smelter Reference List'!$C:$C,MATCH($A1757,'Smelter Reference List'!$E:$E,0)))</f>
        <v/>
      </c>
      <c r="D1757" s="161" t="str">
        <f ca="1">IF(ISERROR($S1757),"",OFFSET('Smelter Reference List'!$C$4,$S1757-4,0)&amp;"")</f>
        <v/>
      </c>
      <c r="E1757" s="161" t="str">
        <f ca="1">IF(ISERROR($S1757),"",OFFSET('Smelter Reference List'!$D$4,$S1757-4,0)&amp;"")</f>
        <v/>
      </c>
      <c r="F1757" s="161" t="str">
        <f ca="1">IF(ISERROR($S1757),"",OFFSET('Smelter Reference List'!$E$4,$S1757-4,0))</f>
        <v/>
      </c>
      <c r="G1757" s="161" t="str">
        <f ca="1">IF(C1757=$U$4,"Enter smelter details", IF(ISERROR($S1757),"",OFFSET('Smelter Reference List'!$F$4,$S1757-4,0)))</f>
        <v/>
      </c>
      <c r="H1757" s="247" t="str">
        <f ca="1">IF(ISERROR($S1757),"",OFFSET('Smelter Reference List'!$G$4,$S1757-4,0))</f>
        <v/>
      </c>
      <c r="I1757" s="248" t="str">
        <f ca="1">IF(ISERROR($S1757),"",OFFSET('Smelter Reference List'!$H$4,$S1757-4,0))</f>
        <v/>
      </c>
      <c r="J1757" s="248" t="str">
        <f ca="1">IF(ISERROR($S1757),"",OFFSET('Smelter Reference List'!$I$4,$S1757-4,0))</f>
        <v/>
      </c>
      <c r="K1757" s="245"/>
      <c r="L1757" s="245"/>
      <c r="M1757" s="245"/>
      <c r="N1757" s="245"/>
      <c r="O1757" s="245"/>
      <c r="P1757" s="245"/>
      <c r="Q1757" s="246"/>
      <c r="R1757" s="233"/>
      <c r="S1757" s="234" t="e">
        <f>IF(C1757="",NA(),MATCH($B1757&amp;$C1757,'Smelter Reference List'!$J:$J,0))</f>
        <v>#N/A</v>
      </c>
      <c r="T1757" s="235"/>
      <c r="U1757" s="235">
        <f t="shared" ca="1" si="54"/>
        <v>0</v>
      </c>
      <c r="V1757" s="235"/>
      <c r="W1757" s="235"/>
      <c r="Y1757" s="228" t="str">
        <f t="shared" si="55"/>
        <v/>
      </c>
    </row>
    <row r="1758" spans="1:25" s="228" customFormat="1" ht="20.399999999999999">
      <c r="A1758" s="257"/>
      <c r="B1758" s="232" t="str">
        <f>IF(LEN(A1758)=0,"",INDEX('Smelter Reference List'!$A:$A,MATCH($A1758,'Smelter Reference List'!$E:$E,0)))</f>
        <v/>
      </c>
      <c r="C1758" s="297" t="str">
        <f>IF(LEN(A1758)=0,"",INDEX('Smelter Reference List'!$C:$C,MATCH($A1758,'Smelter Reference List'!$E:$E,0)))</f>
        <v/>
      </c>
      <c r="D1758" s="161" t="str">
        <f ca="1">IF(ISERROR($S1758),"",OFFSET('Smelter Reference List'!$C$4,$S1758-4,0)&amp;"")</f>
        <v/>
      </c>
      <c r="E1758" s="161" t="str">
        <f ca="1">IF(ISERROR($S1758),"",OFFSET('Smelter Reference List'!$D$4,$S1758-4,0)&amp;"")</f>
        <v/>
      </c>
      <c r="F1758" s="161" t="str">
        <f ca="1">IF(ISERROR($S1758),"",OFFSET('Smelter Reference List'!$E$4,$S1758-4,0))</f>
        <v/>
      </c>
      <c r="G1758" s="161" t="str">
        <f ca="1">IF(C1758=$U$4,"Enter smelter details", IF(ISERROR($S1758),"",OFFSET('Smelter Reference List'!$F$4,$S1758-4,0)))</f>
        <v/>
      </c>
      <c r="H1758" s="247" t="str">
        <f ca="1">IF(ISERROR($S1758),"",OFFSET('Smelter Reference List'!$G$4,$S1758-4,0))</f>
        <v/>
      </c>
      <c r="I1758" s="248" t="str">
        <f ca="1">IF(ISERROR($S1758),"",OFFSET('Smelter Reference List'!$H$4,$S1758-4,0))</f>
        <v/>
      </c>
      <c r="J1758" s="248" t="str">
        <f ca="1">IF(ISERROR($S1758),"",OFFSET('Smelter Reference List'!$I$4,$S1758-4,0))</f>
        <v/>
      </c>
      <c r="K1758" s="245"/>
      <c r="L1758" s="245"/>
      <c r="M1758" s="245"/>
      <c r="N1758" s="245"/>
      <c r="O1758" s="245"/>
      <c r="P1758" s="245"/>
      <c r="Q1758" s="246"/>
      <c r="R1758" s="233"/>
      <c r="S1758" s="234" t="e">
        <f>IF(C1758="",NA(),MATCH($B1758&amp;$C1758,'Smelter Reference List'!$J:$J,0))</f>
        <v>#N/A</v>
      </c>
      <c r="T1758" s="235"/>
      <c r="U1758" s="235">
        <f t="shared" ca="1" si="54"/>
        <v>0</v>
      </c>
      <c r="V1758" s="235"/>
      <c r="W1758" s="235"/>
      <c r="Y1758" s="228" t="str">
        <f t="shared" si="55"/>
        <v/>
      </c>
    </row>
    <row r="1759" spans="1:25" s="228" customFormat="1" ht="20.399999999999999">
      <c r="A1759" s="257"/>
      <c r="B1759" s="232" t="str">
        <f>IF(LEN(A1759)=0,"",INDEX('Smelter Reference List'!$A:$A,MATCH($A1759,'Smelter Reference List'!$E:$E,0)))</f>
        <v/>
      </c>
      <c r="C1759" s="297" t="str">
        <f>IF(LEN(A1759)=0,"",INDEX('Smelter Reference List'!$C:$C,MATCH($A1759,'Smelter Reference List'!$E:$E,0)))</f>
        <v/>
      </c>
      <c r="D1759" s="161" t="str">
        <f ca="1">IF(ISERROR($S1759),"",OFFSET('Smelter Reference List'!$C$4,$S1759-4,0)&amp;"")</f>
        <v/>
      </c>
      <c r="E1759" s="161" t="str">
        <f ca="1">IF(ISERROR($S1759),"",OFFSET('Smelter Reference List'!$D$4,$S1759-4,0)&amp;"")</f>
        <v/>
      </c>
      <c r="F1759" s="161" t="str">
        <f ca="1">IF(ISERROR($S1759),"",OFFSET('Smelter Reference List'!$E$4,$S1759-4,0))</f>
        <v/>
      </c>
      <c r="G1759" s="161" t="str">
        <f ca="1">IF(C1759=$U$4,"Enter smelter details", IF(ISERROR($S1759),"",OFFSET('Smelter Reference List'!$F$4,$S1759-4,0)))</f>
        <v/>
      </c>
      <c r="H1759" s="247" t="str">
        <f ca="1">IF(ISERROR($S1759),"",OFFSET('Smelter Reference List'!$G$4,$S1759-4,0))</f>
        <v/>
      </c>
      <c r="I1759" s="248" t="str">
        <f ca="1">IF(ISERROR($S1759),"",OFFSET('Smelter Reference List'!$H$4,$S1759-4,0))</f>
        <v/>
      </c>
      <c r="J1759" s="248" t="str">
        <f ca="1">IF(ISERROR($S1759),"",OFFSET('Smelter Reference List'!$I$4,$S1759-4,0))</f>
        <v/>
      </c>
      <c r="K1759" s="245"/>
      <c r="L1759" s="245"/>
      <c r="M1759" s="245"/>
      <c r="N1759" s="245"/>
      <c r="O1759" s="245"/>
      <c r="P1759" s="245"/>
      <c r="Q1759" s="246"/>
      <c r="R1759" s="233"/>
      <c r="S1759" s="234" t="e">
        <f>IF(C1759="",NA(),MATCH($B1759&amp;$C1759,'Smelter Reference List'!$J:$J,0))</f>
        <v>#N/A</v>
      </c>
      <c r="T1759" s="235"/>
      <c r="U1759" s="235">
        <f t="shared" ca="1" si="54"/>
        <v>0</v>
      </c>
      <c r="V1759" s="235"/>
      <c r="W1759" s="235"/>
      <c r="Y1759" s="228" t="str">
        <f t="shared" si="55"/>
        <v/>
      </c>
    </row>
    <row r="1760" spans="1:25" s="228" customFormat="1" ht="20.399999999999999">
      <c r="A1760" s="257"/>
      <c r="B1760" s="232" t="str">
        <f>IF(LEN(A1760)=0,"",INDEX('Smelter Reference List'!$A:$A,MATCH($A1760,'Smelter Reference List'!$E:$E,0)))</f>
        <v/>
      </c>
      <c r="C1760" s="297" t="str">
        <f>IF(LEN(A1760)=0,"",INDEX('Smelter Reference List'!$C:$C,MATCH($A1760,'Smelter Reference List'!$E:$E,0)))</f>
        <v/>
      </c>
      <c r="D1760" s="161" t="str">
        <f ca="1">IF(ISERROR($S1760),"",OFFSET('Smelter Reference List'!$C$4,$S1760-4,0)&amp;"")</f>
        <v/>
      </c>
      <c r="E1760" s="161" t="str">
        <f ca="1">IF(ISERROR($S1760),"",OFFSET('Smelter Reference List'!$D$4,$S1760-4,0)&amp;"")</f>
        <v/>
      </c>
      <c r="F1760" s="161" t="str">
        <f ca="1">IF(ISERROR($S1760),"",OFFSET('Smelter Reference List'!$E$4,$S1760-4,0))</f>
        <v/>
      </c>
      <c r="G1760" s="161" t="str">
        <f ca="1">IF(C1760=$U$4,"Enter smelter details", IF(ISERROR($S1760),"",OFFSET('Smelter Reference List'!$F$4,$S1760-4,0)))</f>
        <v/>
      </c>
      <c r="H1760" s="247" t="str">
        <f ca="1">IF(ISERROR($S1760),"",OFFSET('Smelter Reference List'!$G$4,$S1760-4,0))</f>
        <v/>
      </c>
      <c r="I1760" s="248" t="str">
        <f ca="1">IF(ISERROR($S1760),"",OFFSET('Smelter Reference List'!$H$4,$S1760-4,0))</f>
        <v/>
      </c>
      <c r="J1760" s="248" t="str">
        <f ca="1">IF(ISERROR($S1760),"",OFFSET('Smelter Reference List'!$I$4,$S1760-4,0))</f>
        <v/>
      </c>
      <c r="K1760" s="245"/>
      <c r="L1760" s="245"/>
      <c r="M1760" s="245"/>
      <c r="N1760" s="245"/>
      <c r="O1760" s="245"/>
      <c r="P1760" s="245"/>
      <c r="Q1760" s="246"/>
      <c r="R1760" s="233"/>
      <c r="S1760" s="234" t="e">
        <f>IF(C1760="",NA(),MATCH($B1760&amp;$C1760,'Smelter Reference List'!$J:$J,0))</f>
        <v>#N/A</v>
      </c>
      <c r="T1760" s="235"/>
      <c r="U1760" s="235">
        <f t="shared" ca="1" si="54"/>
        <v>0</v>
      </c>
      <c r="V1760" s="235"/>
      <c r="W1760" s="235"/>
      <c r="Y1760" s="228" t="str">
        <f t="shared" si="55"/>
        <v/>
      </c>
    </row>
    <row r="1761" spans="1:25" s="228" customFormat="1" ht="20.399999999999999">
      <c r="A1761" s="257"/>
      <c r="B1761" s="232" t="str">
        <f>IF(LEN(A1761)=0,"",INDEX('Smelter Reference List'!$A:$A,MATCH($A1761,'Smelter Reference List'!$E:$E,0)))</f>
        <v/>
      </c>
      <c r="C1761" s="297" t="str">
        <f>IF(LEN(A1761)=0,"",INDEX('Smelter Reference List'!$C:$C,MATCH($A1761,'Smelter Reference List'!$E:$E,0)))</f>
        <v/>
      </c>
      <c r="D1761" s="161" t="str">
        <f ca="1">IF(ISERROR($S1761),"",OFFSET('Smelter Reference List'!$C$4,$S1761-4,0)&amp;"")</f>
        <v/>
      </c>
      <c r="E1761" s="161" t="str">
        <f ca="1">IF(ISERROR($S1761),"",OFFSET('Smelter Reference List'!$D$4,$S1761-4,0)&amp;"")</f>
        <v/>
      </c>
      <c r="F1761" s="161" t="str">
        <f ca="1">IF(ISERROR($S1761),"",OFFSET('Smelter Reference List'!$E$4,$S1761-4,0))</f>
        <v/>
      </c>
      <c r="G1761" s="161" t="str">
        <f ca="1">IF(C1761=$U$4,"Enter smelter details", IF(ISERROR($S1761),"",OFFSET('Smelter Reference List'!$F$4,$S1761-4,0)))</f>
        <v/>
      </c>
      <c r="H1761" s="247" t="str">
        <f ca="1">IF(ISERROR($S1761),"",OFFSET('Smelter Reference List'!$G$4,$S1761-4,0))</f>
        <v/>
      </c>
      <c r="I1761" s="248" t="str">
        <f ca="1">IF(ISERROR($S1761),"",OFFSET('Smelter Reference List'!$H$4,$S1761-4,0))</f>
        <v/>
      </c>
      <c r="J1761" s="248" t="str">
        <f ca="1">IF(ISERROR($S1761),"",OFFSET('Smelter Reference List'!$I$4,$S1761-4,0))</f>
        <v/>
      </c>
      <c r="K1761" s="245"/>
      <c r="L1761" s="245"/>
      <c r="M1761" s="245"/>
      <c r="N1761" s="245"/>
      <c r="O1761" s="245"/>
      <c r="P1761" s="245"/>
      <c r="Q1761" s="246"/>
      <c r="R1761" s="233"/>
      <c r="S1761" s="234" t="e">
        <f>IF(C1761="",NA(),MATCH($B1761&amp;$C1761,'Smelter Reference List'!$J:$J,0))</f>
        <v>#N/A</v>
      </c>
      <c r="T1761" s="235"/>
      <c r="U1761" s="235">
        <f t="shared" ca="1" si="54"/>
        <v>0</v>
      </c>
      <c r="V1761" s="235"/>
      <c r="W1761" s="235"/>
      <c r="Y1761" s="228" t="str">
        <f t="shared" si="55"/>
        <v/>
      </c>
    </row>
    <row r="1762" spans="1:25" s="228" customFormat="1" ht="20.399999999999999">
      <c r="A1762" s="257"/>
      <c r="B1762" s="232" t="str">
        <f>IF(LEN(A1762)=0,"",INDEX('Smelter Reference List'!$A:$A,MATCH($A1762,'Smelter Reference List'!$E:$E,0)))</f>
        <v/>
      </c>
      <c r="C1762" s="297" t="str">
        <f>IF(LEN(A1762)=0,"",INDEX('Smelter Reference List'!$C:$C,MATCH($A1762,'Smelter Reference List'!$E:$E,0)))</f>
        <v/>
      </c>
      <c r="D1762" s="161" t="str">
        <f ca="1">IF(ISERROR($S1762),"",OFFSET('Smelter Reference List'!$C$4,$S1762-4,0)&amp;"")</f>
        <v/>
      </c>
      <c r="E1762" s="161" t="str">
        <f ca="1">IF(ISERROR($S1762),"",OFFSET('Smelter Reference List'!$D$4,$S1762-4,0)&amp;"")</f>
        <v/>
      </c>
      <c r="F1762" s="161" t="str">
        <f ca="1">IF(ISERROR($S1762),"",OFFSET('Smelter Reference List'!$E$4,$S1762-4,0))</f>
        <v/>
      </c>
      <c r="G1762" s="161" t="str">
        <f ca="1">IF(C1762=$U$4,"Enter smelter details", IF(ISERROR($S1762),"",OFFSET('Smelter Reference List'!$F$4,$S1762-4,0)))</f>
        <v/>
      </c>
      <c r="H1762" s="247" t="str">
        <f ca="1">IF(ISERROR($S1762),"",OFFSET('Smelter Reference List'!$G$4,$S1762-4,0))</f>
        <v/>
      </c>
      <c r="I1762" s="248" t="str">
        <f ca="1">IF(ISERROR($S1762),"",OFFSET('Smelter Reference List'!$H$4,$S1762-4,0))</f>
        <v/>
      </c>
      <c r="J1762" s="248" t="str">
        <f ca="1">IF(ISERROR($S1762),"",OFFSET('Smelter Reference List'!$I$4,$S1762-4,0))</f>
        <v/>
      </c>
      <c r="K1762" s="245"/>
      <c r="L1762" s="245"/>
      <c r="M1762" s="245"/>
      <c r="N1762" s="245"/>
      <c r="O1762" s="245"/>
      <c r="P1762" s="245"/>
      <c r="Q1762" s="246"/>
      <c r="R1762" s="233"/>
      <c r="S1762" s="234" t="e">
        <f>IF(C1762="",NA(),MATCH($B1762&amp;$C1762,'Smelter Reference List'!$J:$J,0))</f>
        <v>#N/A</v>
      </c>
      <c r="T1762" s="235"/>
      <c r="U1762" s="235">
        <f t="shared" ca="1" si="54"/>
        <v>0</v>
      </c>
      <c r="V1762" s="235"/>
      <c r="W1762" s="235"/>
      <c r="Y1762" s="228" t="str">
        <f t="shared" si="55"/>
        <v/>
      </c>
    </row>
    <row r="1763" spans="1:25" s="228" customFormat="1" ht="20.399999999999999">
      <c r="A1763" s="257"/>
      <c r="B1763" s="232" t="str">
        <f>IF(LEN(A1763)=0,"",INDEX('Smelter Reference List'!$A:$A,MATCH($A1763,'Smelter Reference List'!$E:$E,0)))</f>
        <v/>
      </c>
      <c r="C1763" s="297" t="str">
        <f>IF(LEN(A1763)=0,"",INDEX('Smelter Reference List'!$C:$C,MATCH($A1763,'Smelter Reference List'!$E:$E,0)))</f>
        <v/>
      </c>
      <c r="D1763" s="161" t="str">
        <f ca="1">IF(ISERROR($S1763),"",OFFSET('Smelter Reference List'!$C$4,$S1763-4,0)&amp;"")</f>
        <v/>
      </c>
      <c r="E1763" s="161" t="str">
        <f ca="1">IF(ISERROR($S1763),"",OFFSET('Smelter Reference List'!$D$4,$S1763-4,0)&amp;"")</f>
        <v/>
      </c>
      <c r="F1763" s="161" t="str">
        <f ca="1">IF(ISERROR($S1763),"",OFFSET('Smelter Reference List'!$E$4,$S1763-4,0))</f>
        <v/>
      </c>
      <c r="G1763" s="161" t="str">
        <f ca="1">IF(C1763=$U$4,"Enter smelter details", IF(ISERROR($S1763),"",OFFSET('Smelter Reference List'!$F$4,$S1763-4,0)))</f>
        <v/>
      </c>
      <c r="H1763" s="247" t="str">
        <f ca="1">IF(ISERROR($S1763),"",OFFSET('Smelter Reference List'!$G$4,$S1763-4,0))</f>
        <v/>
      </c>
      <c r="I1763" s="248" t="str">
        <f ca="1">IF(ISERROR($S1763),"",OFFSET('Smelter Reference List'!$H$4,$S1763-4,0))</f>
        <v/>
      </c>
      <c r="J1763" s="248" t="str">
        <f ca="1">IF(ISERROR($S1763),"",OFFSET('Smelter Reference List'!$I$4,$S1763-4,0))</f>
        <v/>
      </c>
      <c r="K1763" s="245"/>
      <c r="L1763" s="245"/>
      <c r="M1763" s="245"/>
      <c r="N1763" s="245"/>
      <c r="O1763" s="245"/>
      <c r="P1763" s="245"/>
      <c r="Q1763" s="246"/>
      <c r="R1763" s="233"/>
      <c r="S1763" s="234" t="e">
        <f>IF(C1763="",NA(),MATCH($B1763&amp;$C1763,'Smelter Reference List'!$J:$J,0))</f>
        <v>#N/A</v>
      </c>
      <c r="T1763" s="235"/>
      <c r="U1763" s="235">
        <f t="shared" ca="1" si="54"/>
        <v>0</v>
      </c>
      <c r="V1763" s="235"/>
      <c r="W1763" s="235"/>
      <c r="Y1763" s="228" t="str">
        <f t="shared" si="55"/>
        <v/>
      </c>
    </row>
    <row r="1764" spans="1:25" s="228" customFormat="1" ht="20.399999999999999">
      <c r="A1764" s="257"/>
      <c r="B1764" s="232" t="str">
        <f>IF(LEN(A1764)=0,"",INDEX('Smelter Reference List'!$A:$A,MATCH($A1764,'Smelter Reference List'!$E:$E,0)))</f>
        <v/>
      </c>
      <c r="C1764" s="297" t="str">
        <f>IF(LEN(A1764)=0,"",INDEX('Smelter Reference List'!$C:$C,MATCH($A1764,'Smelter Reference List'!$E:$E,0)))</f>
        <v/>
      </c>
      <c r="D1764" s="161" t="str">
        <f ca="1">IF(ISERROR($S1764),"",OFFSET('Smelter Reference List'!$C$4,$S1764-4,0)&amp;"")</f>
        <v/>
      </c>
      <c r="E1764" s="161" t="str">
        <f ca="1">IF(ISERROR($S1764),"",OFFSET('Smelter Reference List'!$D$4,$S1764-4,0)&amp;"")</f>
        <v/>
      </c>
      <c r="F1764" s="161" t="str">
        <f ca="1">IF(ISERROR($S1764),"",OFFSET('Smelter Reference List'!$E$4,$S1764-4,0))</f>
        <v/>
      </c>
      <c r="G1764" s="161" t="str">
        <f ca="1">IF(C1764=$U$4,"Enter smelter details", IF(ISERROR($S1764),"",OFFSET('Smelter Reference List'!$F$4,$S1764-4,0)))</f>
        <v/>
      </c>
      <c r="H1764" s="247" t="str">
        <f ca="1">IF(ISERROR($S1764),"",OFFSET('Smelter Reference List'!$G$4,$S1764-4,0))</f>
        <v/>
      </c>
      <c r="I1764" s="248" t="str">
        <f ca="1">IF(ISERROR($S1764),"",OFFSET('Smelter Reference List'!$H$4,$S1764-4,0))</f>
        <v/>
      </c>
      <c r="J1764" s="248" t="str">
        <f ca="1">IF(ISERROR($S1764),"",OFFSET('Smelter Reference List'!$I$4,$S1764-4,0))</f>
        <v/>
      </c>
      <c r="K1764" s="245"/>
      <c r="L1764" s="245"/>
      <c r="M1764" s="245"/>
      <c r="N1764" s="245"/>
      <c r="O1764" s="245"/>
      <c r="P1764" s="245"/>
      <c r="Q1764" s="246"/>
      <c r="R1764" s="233"/>
      <c r="S1764" s="234" t="e">
        <f>IF(C1764="",NA(),MATCH($B1764&amp;$C1764,'Smelter Reference List'!$J:$J,0))</f>
        <v>#N/A</v>
      </c>
      <c r="T1764" s="235"/>
      <c r="U1764" s="235">
        <f t="shared" ca="1" si="54"/>
        <v>0</v>
      </c>
      <c r="V1764" s="235"/>
      <c r="W1764" s="235"/>
      <c r="Y1764" s="228" t="str">
        <f t="shared" si="55"/>
        <v/>
      </c>
    </row>
    <row r="1765" spans="1:25" s="228" customFormat="1" ht="20.399999999999999">
      <c r="A1765" s="257"/>
      <c r="B1765" s="232" t="str">
        <f>IF(LEN(A1765)=0,"",INDEX('Smelter Reference List'!$A:$A,MATCH($A1765,'Smelter Reference List'!$E:$E,0)))</f>
        <v/>
      </c>
      <c r="C1765" s="297" t="str">
        <f>IF(LEN(A1765)=0,"",INDEX('Smelter Reference List'!$C:$C,MATCH($A1765,'Smelter Reference List'!$E:$E,0)))</f>
        <v/>
      </c>
      <c r="D1765" s="161" t="str">
        <f ca="1">IF(ISERROR($S1765),"",OFFSET('Smelter Reference List'!$C$4,$S1765-4,0)&amp;"")</f>
        <v/>
      </c>
      <c r="E1765" s="161" t="str">
        <f ca="1">IF(ISERROR($S1765),"",OFFSET('Smelter Reference List'!$D$4,$S1765-4,0)&amp;"")</f>
        <v/>
      </c>
      <c r="F1765" s="161" t="str">
        <f ca="1">IF(ISERROR($S1765),"",OFFSET('Smelter Reference List'!$E$4,$S1765-4,0))</f>
        <v/>
      </c>
      <c r="G1765" s="161" t="str">
        <f ca="1">IF(C1765=$U$4,"Enter smelter details", IF(ISERROR($S1765),"",OFFSET('Smelter Reference List'!$F$4,$S1765-4,0)))</f>
        <v/>
      </c>
      <c r="H1765" s="247" t="str">
        <f ca="1">IF(ISERROR($S1765),"",OFFSET('Smelter Reference List'!$G$4,$S1765-4,0))</f>
        <v/>
      </c>
      <c r="I1765" s="248" t="str">
        <f ca="1">IF(ISERROR($S1765),"",OFFSET('Smelter Reference List'!$H$4,$S1765-4,0))</f>
        <v/>
      </c>
      <c r="J1765" s="248" t="str">
        <f ca="1">IF(ISERROR($S1765),"",OFFSET('Smelter Reference List'!$I$4,$S1765-4,0))</f>
        <v/>
      </c>
      <c r="K1765" s="245"/>
      <c r="L1765" s="245"/>
      <c r="M1765" s="245"/>
      <c r="N1765" s="245"/>
      <c r="O1765" s="245"/>
      <c r="P1765" s="245"/>
      <c r="Q1765" s="246"/>
      <c r="R1765" s="233"/>
      <c r="S1765" s="234" t="e">
        <f>IF(C1765="",NA(),MATCH($B1765&amp;$C1765,'Smelter Reference List'!$J:$J,0))</f>
        <v>#N/A</v>
      </c>
      <c r="T1765" s="235"/>
      <c r="U1765" s="235">
        <f t="shared" ca="1" si="54"/>
        <v>0</v>
      </c>
      <c r="V1765" s="235"/>
      <c r="W1765" s="235"/>
      <c r="Y1765" s="228" t="str">
        <f t="shared" si="55"/>
        <v/>
      </c>
    </row>
    <row r="1766" spans="1:25" s="228" customFormat="1" ht="20.399999999999999">
      <c r="A1766" s="257"/>
      <c r="B1766" s="232" t="str">
        <f>IF(LEN(A1766)=0,"",INDEX('Smelter Reference List'!$A:$A,MATCH($A1766,'Smelter Reference List'!$E:$E,0)))</f>
        <v/>
      </c>
      <c r="C1766" s="297" t="str">
        <f>IF(LEN(A1766)=0,"",INDEX('Smelter Reference List'!$C:$C,MATCH($A1766,'Smelter Reference List'!$E:$E,0)))</f>
        <v/>
      </c>
      <c r="D1766" s="161" t="str">
        <f ca="1">IF(ISERROR($S1766),"",OFFSET('Smelter Reference List'!$C$4,$S1766-4,0)&amp;"")</f>
        <v/>
      </c>
      <c r="E1766" s="161" t="str">
        <f ca="1">IF(ISERROR($S1766),"",OFFSET('Smelter Reference List'!$D$4,$S1766-4,0)&amp;"")</f>
        <v/>
      </c>
      <c r="F1766" s="161" t="str">
        <f ca="1">IF(ISERROR($S1766),"",OFFSET('Smelter Reference List'!$E$4,$S1766-4,0))</f>
        <v/>
      </c>
      <c r="G1766" s="161" t="str">
        <f ca="1">IF(C1766=$U$4,"Enter smelter details", IF(ISERROR($S1766),"",OFFSET('Smelter Reference List'!$F$4,$S1766-4,0)))</f>
        <v/>
      </c>
      <c r="H1766" s="247" t="str">
        <f ca="1">IF(ISERROR($S1766),"",OFFSET('Smelter Reference List'!$G$4,$S1766-4,0))</f>
        <v/>
      </c>
      <c r="I1766" s="248" t="str">
        <f ca="1">IF(ISERROR($S1766),"",OFFSET('Smelter Reference List'!$H$4,$S1766-4,0))</f>
        <v/>
      </c>
      <c r="J1766" s="248" t="str">
        <f ca="1">IF(ISERROR($S1766),"",OFFSET('Smelter Reference List'!$I$4,$S1766-4,0))</f>
        <v/>
      </c>
      <c r="K1766" s="245"/>
      <c r="L1766" s="245"/>
      <c r="M1766" s="245"/>
      <c r="N1766" s="245"/>
      <c r="O1766" s="245"/>
      <c r="P1766" s="245"/>
      <c r="Q1766" s="246"/>
      <c r="R1766" s="233"/>
      <c r="S1766" s="234" t="e">
        <f>IF(C1766="",NA(),MATCH($B1766&amp;$C1766,'Smelter Reference List'!$J:$J,0))</f>
        <v>#N/A</v>
      </c>
      <c r="T1766" s="235"/>
      <c r="U1766" s="235">
        <f t="shared" ca="1" si="54"/>
        <v>0</v>
      </c>
      <c r="V1766" s="235"/>
      <c r="W1766" s="235"/>
      <c r="Y1766" s="228" t="str">
        <f t="shared" si="55"/>
        <v/>
      </c>
    </row>
    <row r="1767" spans="1:25" s="228" customFormat="1" ht="20.399999999999999">
      <c r="A1767" s="257"/>
      <c r="B1767" s="232" t="str">
        <f>IF(LEN(A1767)=0,"",INDEX('Smelter Reference List'!$A:$A,MATCH($A1767,'Smelter Reference List'!$E:$E,0)))</f>
        <v/>
      </c>
      <c r="C1767" s="297" t="str">
        <f>IF(LEN(A1767)=0,"",INDEX('Smelter Reference List'!$C:$C,MATCH($A1767,'Smelter Reference List'!$E:$E,0)))</f>
        <v/>
      </c>
      <c r="D1767" s="161" t="str">
        <f ca="1">IF(ISERROR($S1767),"",OFFSET('Smelter Reference List'!$C$4,$S1767-4,0)&amp;"")</f>
        <v/>
      </c>
      <c r="E1767" s="161" t="str">
        <f ca="1">IF(ISERROR($S1767),"",OFFSET('Smelter Reference List'!$D$4,$S1767-4,0)&amp;"")</f>
        <v/>
      </c>
      <c r="F1767" s="161" t="str">
        <f ca="1">IF(ISERROR($S1767),"",OFFSET('Smelter Reference List'!$E$4,$S1767-4,0))</f>
        <v/>
      </c>
      <c r="G1767" s="161" t="str">
        <f ca="1">IF(C1767=$U$4,"Enter smelter details", IF(ISERROR($S1767),"",OFFSET('Smelter Reference List'!$F$4,$S1767-4,0)))</f>
        <v/>
      </c>
      <c r="H1767" s="247" t="str">
        <f ca="1">IF(ISERROR($S1767),"",OFFSET('Smelter Reference List'!$G$4,$S1767-4,0))</f>
        <v/>
      </c>
      <c r="I1767" s="248" t="str">
        <f ca="1">IF(ISERROR($S1767),"",OFFSET('Smelter Reference List'!$H$4,$S1767-4,0))</f>
        <v/>
      </c>
      <c r="J1767" s="248" t="str">
        <f ca="1">IF(ISERROR($S1767),"",OFFSET('Smelter Reference List'!$I$4,$S1767-4,0))</f>
        <v/>
      </c>
      <c r="K1767" s="245"/>
      <c r="L1767" s="245"/>
      <c r="M1767" s="245"/>
      <c r="N1767" s="245"/>
      <c r="O1767" s="245"/>
      <c r="P1767" s="245"/>
      <c r="Q1767" s="246"/>
      <c r="R1767" s="233"/>
      <c r="S1767" s="234" t="e">
        <f>IF(C1767="",NA(),MATCH($B1767&amp;$C1767,'Smelter Reference List'!$J:$J,0))</f>
        <v>#N/A</v>
      </c>
      <c r="T1767" s="235"/>
      <c r="U1767" s="235">
        <f t="shared" ca="1" si="54"/>
        <v>0</v>
      </c>
      <c r="V1767" s="235"/>
      <c r="W1767" s="235"/>
      <c r="Y1767" s="228" t="str">
        <f t="shared" si="55"/>
        <v/>
      </c>
    </row>
    <row r="1768" spans="1:25" s="228" customFormat="1" ht="20.399999999999999">
      <c r="A1768" s="257"/>
      <c r="B1768" s="232" t="str">
        <f>IF(LEN(A1768)=0,"",INDEX('Smelter Reference List'!$A:$A,MATCH($A1768,'Smelter Reference List'!$E:$E,0)))</f>
        <v/>
      </c>
      <c r="C1768" s="297" t="str">
        <f>IF(LEN(A1768)=0,"",INDEX('Smelter Reference List'!$C:$C,MATCH($A1768,'Smelter Reference List'!$E:$E,0)))</f>
        <v/>
      </c>
      <c r="D1768" s="161" t="str">
        <f ca="1">IF(ISERROR($S1768),"",OFFSET('Smelter Reference List'!$C$4,$S1768-4,0)&amp;"")</f>
        <v/>
      </c>
      <c r="E1768" s="161" t="str">
        <f ca="1">IF(ISERROR($S1768),"",OFFSET('Smelter Reference List'!$D$4,$S1768-4,0)&amp;"")</f>
        <v/>
      </c>
      <c r="F1768" s="161" t="str">
        <f ca="1">IF(ISERROR($S1768),"",OFFSET('Smelter Reference List'!$E$4,$S1768-4,0))</f>
        <v/>
      </c>
      <c r="G1768" s="161" t="str">
        <f ca="1">IF(C1768=$U$4,"Enter smelter details", IF(ISERROR($S1768),"",OFFSET('Smelter Reference List'!$F$4,$S1768-4,0)))</f>
        <v/>
      </c>
      <c r="H1768" s="247" t="str">
        <f ca="1">IF(ISERROR($S1768),"",OFFSET('Smelter Reference List'!$G$4,$S1768-4,0))</f>
        <v/>
      </c>
      <c r="I1768" s="248" t="str">
        <f ca="1">IF(ISERROR($S1768),"",OFFSET('Smelter Reference List'!$H$4,$S1768-4,0))</f>
        <v/>
      </c>
      <c r="J1768" s="248" t="str">
        <f ca="1">IF(ISERROR($S1768),"",OFFSET('Smelter Reference List'!$I$4,$S1768-4,0))</f>
        <v/>
      </c>
      <c r="K1768" s="245"/>
      <c r="L1768" s="245"/>
      <c r="M1768" s="245"/>
      <c r="N1768" s="245"/>
      <c r="O1768" s="245"/>
      <c r="P1768" s="245"/>
      <c r="Q1768" s="246"/>
      <c r="R1768" s="233"/>
      <c r="S1768" s="234" t="e">
        <f>IF(C1768="",NA(),MATCH($B1768&amp;$C1768,'Smelter Reference List'!$J:$J,0))</f>
        <v>#N/A</v>
      </c>
      <c r="T1768" s="235"/>
      <c r="U1768" s="235">
        <f t="shared" ca="1" si="54"/>
        <v>0</v>
      </c>
      <c r="V1768" s="235"/>
      <c r="W1768" s="235"/>
      <c r="Y1768" s="228" t="str">
        <f t="shared" si="55"/>
        <v/>
      </c>
    </row>
    <row r="1769" spans="1:25" s="228" customFormat="1" ht="20.399999999999999">
      <c r="A1769" s="257"/>
      <c r="B1769" s="232" t="str">
        <f>IF(LEN(A1769)=0,"",INDEX('Smelter Reference List'!$A:$A,MATCH($A1769,'Smelter Reference List'!$E:$E,0)))</f>
        <v/>
      </c>
      <c r="C1769" s="297" t="str">
        <f>IF(LEN(A1769)=0,"",INDEX('Smelter Reference List'!$C:$C,MATCH($A1769,'Smelter Reference List'!$E:$E,0)))</f>
        <v/>
      </c>
      <c r="D1769" s="161" t="str">
        <f ca="1">IF(ISERROR($S1769),"",OFFSET('Smelter Reference List'!$C$4,$S1769-4,0)&amp;"")</f>
        <v/>
      </c>
      <c r="E1769" s="161" t="str">
        <f ca="1">IF(ISERROR($S1769),"",OFFSET('Smelter Reference List'!$D$4,$S1769-4,0)&amp;"")</f>
        <v/>
      </c>
      <c r="F1769" s="161" t="str">
        <f ca="1">IF(ISERROR($S1769),"",OFFSET('Smelter Reference List'!$E$4,$S1769-4,0))</f>
        <v/>
      </c>
      <c r="G1769" s="161" t="str">
        <f ca="1">IF(C1769=$U$4,"Enter smelter details", IF(ISERROR($S1769),"",OFFSET('Smelter Reference List'!$F$4,$S1769-4,0)))</f>
        <v/>
      </c>
      <c r="H1769" s="247" t="str">
        <f ca="1">IF(ISERROR($S1769),"",OFFSET('Smelter Reference List'!$G$4,$S1769-4,0))</f>
        <v/>
      </c>
      <c r="I1769" s="248" t="str">
        <f ca="1">IF(ISERROR($S1769),"",OFFSET('Smelter Reference List'!$H$4,$S1769-4,0))</f>
        <v/>
      </c>
      <c r="J1769" s="248" t="str">
        <f ca="1">IF(ISERROR($S1769),"",OFFSET('Smelter Reference List'!$I$4,$S1769-4,0))</f>
        <v/>
      </c>
      <c r="K1769" s="245"/>
      <c r="L1769" s="245"/>
      <c r="M1769" s="245"/>
      <c r="N1769" s="245"/>
      <c r="O1769" s="245"/>
      <c r="P1769" s="245"/>
      <c r="Q1769" s="246"/>
      <c r="R1769" s="233"/>
      <c r="S1769" s="234" t="e">
        <f>IF(C1769="",NA(),MATCH($B1769&amp;$C1769,'Smelter Reference List'!$J:$J,0))</f>
        <v>#N/A</v>
      </c>
      <c r="T1769" s="235"/>
      <c r="U1769" s="235">
        <f t="shared" ca="1" si="54"/>
        <v>0</v>
      </c>
      <c r="V1769" s="235"/>
      <c r="W1769" s="235"/>
      <c r="Y1769" s="228" t="str">
        <f t="shared" si="55"/>
        <v/>
      </c>
    </row>
    <row r="1770" spans="1:25" s="228" customFormat="1" ht="20.399999999999999">
      <c r="A1770" s="257"/>
      <c r="B1770" s="232" t="str">
        <f>IF(LEN(A1770)=0,"",INDEX('Smelter Reference List'!$A:$A,MATCH($A1770,'Smelter Reference List'!$E:$E,0)))</f>
        <v/>
      </c>
      <c r="C1770" s="297" t="str">
        <f>IF(LEN(A1770)=0,"",INDEX('Smelter Reference List'!$C:$C,MATCH($A1770,'Smelter Reference List'!$E:$E,0)))</f>
        <v/>
      </c>
      <c r="D1770" s="161" t="str">
        <f ca="1">IF(ISERROR($S1770),"",OFFSET('Smelter Reference List'!$C$4,$S1770-4,0)&amp;"")</f>
        <v/>
      </c>
      <c r="E1770" s="161" t="str">
        <f ca="1">IF(ISERROR($S1770),"",OFFSET('Smelter Reference List'!$D$4,$S1770-4,0)&amp;"")</f>
        <v/>
      </c>
      <c r="F1770" s="161" t="str">
        <f ca="1">IF(ISERROR($S1770),"",OFFSET('Smelter Reference List'!$E$4,$S1770-4,0))</f>
        <v/>
      </c>
      <c r="G1770" s="161" t="str">
        <f ca="1">IF(C1770=$U$4,"Enter smelter details", IF(ISERROR($S1770),"",OFFSET('Smelter Reference List'!$F$4,$S1770-4,0)))</f>
        <v/>
      </c>
      <c r="H1770" s="247" t="str">
        <f ca="1">IF(ISERROR($S1770),"",OFFSET('Smelter Reference List'!$G$4,$S1770-4,0))</f>
        <v/>
      </c>
      <c r="I1770" s="248" t="str">
        <f ca="1">IF(ISERROR($S1770),"",OFFSET('Smelter Reference List'!$H$4,$S1770-4,0))</f>
        <v/>
      </c>
      <c r="J1770" s="248" t="str">
        <f ca="1">IF(ISERROR($S1770),"",OFFSET('Smelter Reference List'!$I$4,$S1770-4,0))</f>
        <v/>
      </c>
      <c r="K1770" s="245"/>
      <c r="L1770" s="245"/>
      <c r="M1770" s="245"/>
      <c r="N1770" s="245"/>
      <c r="O1770" s="245"/>
      <c r="P1770" s="245"/>
      <c r="Q1770" s="246"/>
      <c r="R1770" s="233"/>
      <c r="S1770" s="234" t="e">
        <f>IF(C1770="",NA(),MATCH($B1770&amp;$C1770,'Smelter Reference List'!$J:$J,0))</f>
        <v>#N/A</v>
      </c>
      <c r="T1770" s="235"/>
      <c r="U1770" s="235">
        <f t="shared" ca="1" si="54"/>
        <v>0</v>
      </c>
      <c r="V1770" s="235"/>
      <c r="W1770" s="235"/>
      <c r="Y1770" s="228" t="str">
        <f t="shared" si="55"/>
        <v/>
      </c>
    </row>
    <row r="1771" spans="1:25" s="228" customFormat="1" ht="20.399999999999999">
      <c r="A1771" s="257"/>
      <c r="B1771" s="232" t="str">
        <f>IF(LEN(A1771)=0,"",INDEX('Smelter Reference List'!$A:$A,MATCH($A1771,'Smelter Reference List'!$E:$E,0)))</f>
        <v/>
      </c>
      <c r="C1771" s="297" t="str">
        <f>IF(LEN(A1771)=0,"",INDEX('Smelter Reference List'!$C:$C,MATCH($A1771,'Smelter Reference List'!$E:$E,0)))</f>
        <v/>
      </c>
      <c r="D1771" s="161" t="str">
        <f ca="1">IF(ISERROR($S1771),"",OFFSET('Smelter Reference List'!$C$4,$S1771-4,0)&amp;"")</f>
        <v/>
      </c>
      <c r="E1771" s="161" t="str">
        <f ca="1">IF(ISERROR($S1771),"",OFFSET('Smelter Reference List'!$D$4,$S1771-4,0)&amp;"")</f>
        <v/>
      </c>
      <c r="F1771" s="161" t="str">
        <f ca="1">IF(ISERROR($S1771),"",OFFSET('Smelter Reference List'!$E$4,$S1771-4,0))</f>
        <v/>
      </c>
      <c r="G1771" s="161" t="str">
        <f ca="1">IF(C1771=$U$4,"Enter smelter details", IF(ISERROR($S1771),"",OFFSET('Smelter Reference List'!$F$4,$S1771-4,0)))</f>
        <v/>
      </c>
      <c r="H1771" s="247" t="str">
        <f ca="1">IF(ISERROR($S1771),"",OFFSET('Smelter Reference List'!$G$4,$S1771-4,0))</f>
        <v/>
      </c>
      <c r="I1771" s="248" t="str">
        <f ca="1">IF(ISERROR($S1771),"",OFFSET('Smelter Reference List'!$H$4,$S1771-4,0))</f>
        <v/>
      </c>
      <c r="J1771" s="248" t="str">
        <f ca="1">IF(ISERROR($S1771),"",OFFSET('Smelter Reference List'!$I$4,$S1771-4,0))</f>
        <v/>
      </c>
      <c r="K1771" s="245"/>
      <c r="L1771" s="245"/>
      <c r="M1771" s="245"/>
      <c r="N1771" s="245"/>
      <c r="O1771" s="245"/>
      <c r="P1771" s="245"/>
      <c r="Q1771" s="246"/>
      <c r="R1771" s="233"/>
      <c r="S1771" s="234" t="e">
        <f>IF(C1771="",NA(),MATCH($B1771&amp;$C1771,'Smelter Reference List'!$J:$J,0))</f>
        <v>#N/A</v>
      </c>
      <c r="T1771" s="235"/>
      <c r="U1771" s="235">
        <f t="shared" ca="1" si="54"/>
        <v>0</v>
      </c>
      <c r="V1771" s="235"/>
      <c r="W1771" s="235"/>
      <c r="Y1771" s="228" t="str">
        <f t="shared" si="55"/>
        <v/>
      </c>
    </row>
    <row r="1772" spans="1:25" s="228" customFormat="1" ht="20.399999999999999">
      <c r="A1772" s="257"/>
      <c r="B1772" s="232" t="str">
        <f>IF(LEN(A1772)=0,"",INDEX('Smelter Reference List'!$A:$A,MATCH($A1772,'Smelter Reference List'!$E:$E,0)))</f>
        <v/>
      </c>
      <c r="C1772" s="297" t="str">
        <f>IF(LEN(A1772)=0,"",INDEX('Smelter Reference List'!$C:$C,MATCH($A1772,'Smelter Reference List'!$E:$E,0)))</f>
        <v/>
      </c>
      <c r="D1772" s="161" t="str">
        <f ca="1">IF(ISERROR($S1772),"",OFFSET('Smelter Reference List'!$C$4,$S1772-4,0)&amp;"")</f>
        <v/>
      </c>
      <c r="E1772" s="161" t="str">
        <f ca="1">IF(ISERROR($S1772),"",OFFSET('Smelter Reference List'!$D$4,$S1772-4,0)&amp;"")</f>
        <v/>
      </c>
      <c r="F1772" s="161" t="str">
        <f ca="1">IF(ISERROR($S1772),"",OFFSET('Smelter Reference List'!$E$4,$S1772-4,0))</f>
        <v/>
      </c>
      <c r="G1772" s="161" t="str">
        <f ca="1">IF(C1772=$U$4,"Enter smelter details", IF(ISERROR($S1772),"",OFFSET('Smelter Reference List'!$F$4,$S1772-4,0)))</f>
        <v/>
      </c>
      <c r="H1772" s="247" t="str">
        <f ca="1">IF(ISERROR($S1772),"",OFFSET('Smelter Reference List'!$G$4,$S1772-4,0))</f>
        <v/>
      </c>
      <c r="I1772" s="248" t="str">
        <f ca="1">IF(ISERROR($S1772),"",OFFSET('Smelter Reference List'!$H$4,$S1772-4,0))</f>
        <v/>
      </c>
      <c r="J1772" s="248" t="str">
        <f ca="1">IF(ISERROR($S1772),"",OFFSET('Smelter Reference List'!$I$4,$S1772-4,0))</f>
        <v/>
      </c>
      <c r="K1772" s="245"/>
      <c r="L1772" s="245"/>
      <c r="M1772" s="245"/>
      <c r="N1772" s="245"/>
      <c r="O1772" s="245"/>
      <c r="P1772" s="245"/>
      <c r="Q1772" s="246"/>
      <c r="R1772" s="233"/>
      <c r="S1772" s="234" t="e">
        <f>IF(C1772="",NA(),MATCH($B1772&amp;$C1772,'Smelter Reference List'!$J:$J,0))</f>
        <v>#N/A</v>
      </c>
      <c r="T1772" s="235"/>
      <c r="U1772" s="235">
        <f t="shared" ca="1" si="54"/>
        <v>0</v>
      </c>
      <c r="V1772" s="235"/>
      <c r="W1772" s="235"/>
      <c r="Y1772" s="228" t="str">
        <f t="shared" si="55"/>
        <v/>
      </c>
    </row>
    <row r="1773" spans="1:25" s="228" customFormat="1" ht="20.399999999999999">
      <c r="A1773" s="257"/>
      <c r="B1773" s="232" t="str">
        <f>IF(LEN(A1773)=0,"",INDEX('Smelter Reference List'!$A:$A,MATCH($A1773,'Smelter Reference List'!$E:$E,0)))</f>
        <v/>
      </c>
      <c r="C1773" s="297" t="str">
        <f>IF(LEN(A1773)=0,"",INDEX('Smelter Reference List'!$C:$C,MATCH($A1773,'Smelter Reference List'!$E:$E,0)))</f>
        <v/>
      </c>
      <c r="D1773" s="161" t="str">
        <f ca="1">IF(ISERROR($S1773),"",OFFSET('Smelter Reference List'!$C$4,$S1773-4,0)&amp;"")</f>
        <v/>
      </c>
      <c r="E1773" s="161" t="str">
        <f ca="1">IF(ISERROR($S1773),"",OFFSET('Smelter Reference List'!$D$4,$S1773-4,0)&amp;"")</f>
        <v/>
      </c>
      <c r="F1773" s="161" t="str">
        <f ca="1">IF(ISERROR($S1773),"",OFFSET('Smelter Reference List'!$E$4,$S1773-4,0))</f>
        <v/>
      </c>
      <c r="G1773" s="161" t="str">
        <f ca="1">IF(C1773=$U$4,"Enter smelter details", IF(ISERROR($S1773),"",OFFSET('Smelter Reference List'!$F$4,$S1773-4,0)))</f>
        <v/>
      </c>
      <c r="H1773" s="247" t="str">
        <f ca="1">IF(ISERROR($S1773),"",OFFSET('Smelter Reference List'!$G$4,$S1773-4,0))</f>
        <v/>
      </c>
      <c r="I1773" s="248" t="str">
        <f ca="1">IF(ISERROR($S1773),"",OFFSET('Smelter Reference List'!$H$4,$S1773-4,0))</f>
        <v/>
      </c>
      <c r="J1773" s="248" t="str">
        <f ca="1">IF(ISERROR($S1773),"",OFFSET('Smelter Reference List'!$I$4,$S1773-4,0))</f>
        <v/>
      </c>
      <c r="K1773" s="245"/>
      <c r="L1773" s="245"/>
      <c r="M1773" s="245"/>
      <c r="N1773" s="245"/>
      <c r="O1773" s="245"/>
      <c r="P1773" s="245"/>
      <c r="Q1773" s="246"/>
      <c r="R1773" s="233"/>
      <c r="S1773" s="234" t="e">
        <f>IF(C1773="",NA(),MATCH($B1773&amp;$C1773,'Smelter Reference List'!$J:$J,0))</f>
        <v>#N/A</v>
      </c>
      <c r="T1773" s="235"/>
      <c r="U1773" s="235">
        <f t="shared" ca="1" si="54"/>
        <v>0</v>
      </c>
      <c r="V1773" s="235"/>
      <c r="W1773" s="235"/>
      <c r="Y1773" s="228" t="str">
        <f t="shared" si="55"/>
        <v/>
      </c>
    </row>
    <row r="1774" spans="1:25" s="228" customFormat="1" ht="20.399999999999999">
      <c r="A1774" s="257"/>
      <c r="B1774" s="232" t="str">
        <f>IF(LEN(A1774)=0,"",INDEX('Smelter Reference List'!$A:$A,MATCH($A1774,'Smelter Reference List'!$E:$E,0)))</f>
        <v/>
      </c>
      <c r="C1774" s="297" t="str">
        <f>IF(LEN(A1774)=0,"",INDEX('Smelter Reference List'!$C:$C,MATCH($A1774,'Smelter Reference List'!$E:$E,0)))</f>
        <v/>
      </c>
      <c r="D1774" s="161" t="str">
        <f ca="1">IF(ISERROR($S1774),"",OFFSET('Smelter Reference List'!$C$4,$S1774-4,0)&amp;"")</f>
        <v/>
      </c>
      <c r="E1774" s="161" t="str">
        <f ca="1">IF(ISERROR($S1774),"",OFFSET('Smelter Reference List'!$D$4,$S1774-4,0)&amp;"")</f>
        <v/>
      </c>
      <c r="F1774" s="161" t="str">
        <f ca="1">IF(ISERROR($S1774),"",OFFSET('Smelter Reference List'!$E$4,$S1774-4,0))</f>
        <v/>
      </c>
      <c r="G1774" s="161" t="str">
        <f ca="1">IF(C1774=$U$4,"Enter smelter details", IF(ISERROR($S1774),"",OFFSET('Smelter Reference List'!$F$4,$S1774-4,0)))</f>
        <v/>
      </c>
      <c r="H1774" s="247" t="str">
        <f ca="1">IF(ISERROR($S1774),"",OFFSET('Smelter Reference List'!$G$4,$S1774-4,0))</f>
        <v/>
      </c>
      <c r="I1774" s="248" t="str">
        <f ca="1">IF(ISERROR($S1774),"",OFFSET('Smelter Reference List'!$H$4,$S1774-4,0))</f>
        <v/>
      </c>
      <c r="J1774" s="248" t="str">
        <f ca="1">IF(ISERROR($S1774),"",OFFSET('Smelter Reference List'!$I$4,$S1774-4,0))</f>
        <v/>
      </c>
      <c r="K1774" s="245"/>
      <c r="L1774" s="245"/>
      <c r="M1774" s="245"/>
      <c r="N1774" s="245"/>
      <c r="O1774" s="245"/>
      <c r="P1774" s="245"/>
      <c r="Q1774" s="246"/>
      <c r="R1774" s="233"/>
      <c r="S1774" s="234" t="e">
        <f>IF(C1774="",NA(),MATCH($B1774&amp;$C1774,'Smelter Reference List'!$J:$J,0))</f>
        <v>#N/A</v>
      </c>
      <c r="T1774" s="235"/>
      <c r="U1774" s="235">
        <f t="shared" ca="1" si="54"/>
        <v>0</v>
      </c>
      <c r="V1774" s="235"/>
      <c r="W1774" s="235"/>
      <c r="Y1774" s="228" t="str">
        <f t="shared" si="55"/>
        <v/>
      </c>
    </row>
    <row r="1775" spans="1:25" s="228" customFormat="1" ht="20.399999999999999">
      <c r="A1775" s="257"/>
      <c r="B1775" s="232" t="str">
        <f>IF(LEN(A1775)=0,"",INDEX('Smelter Reference List'!$A:$A,MATCH($A1775,'Smelter Reference List'!$E:$E,0)))</f>
        <v/>
      </c>
      <c r="C1775" s="297" t="str">
        <f>IF(LEN(A1775)=0,"",INDEX('Smelter Reference List'!$C:$C,MATCH($A1775,'Smelter Reference List'!$E:$E,0)))</f>
        <v/>
      </c>
      <c r="D1775" s="161" t="str">
        <f ca="1">IF(ISERROR($S1775),"",OFFSET('Smelter Reference List'!$C$4,$S1775-4,0)&amp;"")</f>
        <v/>
      </c>
      <c r="E1775" s="161" t="str">
        <f ca="1">IF(ISERROR($S1775),"",OFFSET('Smelter Reference List'!$D$4,$S1775-4,0)&amp;"")</f>
        <v/>
      </c>
      <c r="F1775" s="161" t="str">
        <f ca="1">IF(ISERROR($S1775),"",OFFSET('Smelter Reference List'!$E$4,$S1775-4,0))</f>
        <v/>
      </c>
      <c r="G1775" s="161" t="str">
        <f ca="1">IF(C1775=$U$4,"Enter smelter details", IF(ISERROR($S1775),"",OFFSET('Smelter Reference List'!$F$4,$S1775-4,0)))</f>
        <v/>
      </c>
      <c r="H1775" s="247" t="str">
        <f ca="1">IF(ISERROR($S1775),"",OFFSET('Smelter Reference List'!$G$4,$S1775-4,0))</f>
        <v/>
      </c>
      <c r="I1775" s="248" t="str">
        <f ca="1">IF(ISERROR($S1775),"",OFFSET('Smelter Reference List'!$H$4,$S1775-4,0))</f>
        <v/>
      </c>
      <c r="J1775" s="248" t="str">
        <f ca="1">IF(ISERROR($S1775),"",OFFSET('Smelter Reference List'!$I$4,$S1775-4,0))</f>
        <v/>
      </c>
      <c r="K1775" s="245"/>
      <c r="L1775" s="245"/>
      <c r="M1775" s="245"/>
      <c r="N1775" s="245"/>
      <c r="O1775" s="245"/>
      <c r="P1775" s="245"/>
      <c r="Q1775" s="246"/>
      <c r="R1775" s="233"/>
      <c r="S1775" s="234" t="e">
        <f>IF(C1775="",NA(),MATCH($B1775&amp;$C1775,'Smelter Reference List'!$J:$J,0))</f>
        <v>#N/A</v>
      </c>
      <c r="T1775" s="235"/>
      <c r="U1775" s="235">
        <f t="shared" ca="1" si="54"/>
        <v>0</v>
      </c>
      <c r="V1775" s="235"/>
      <c r="W1775" s="235"/>
      <c r="Y1775" s="228" t="str">
        <f t="shared" si="55"/>
        <v/>
      </c>
    </row>
    <row r="1776" spans="1:25" s="228" customFormat="1" ht="20.399999999999999">
      <c r="A1776" s="257"/>
      <c r="B1776" s="232" t="str">
        <f>IF(LEN(A1776)=0,"",INDEX('Smelter Reference List'!$A:$A,MATCH($A1776,'Smelter Reference List'!$E:$E,0)))</f>
        <v/>
      </c>
      <c r="C1776" s="297" t="str">
        <f>IF(LEN(A1776)=0,"",INDEX('Smelter Reference List'!$C:$C,MATCH($A1776,'Smelter Reference List'!$E:$E,0)))</f>
        <v/>
      </c>
      <c r="D1776" s="161" t="str">
        <f ca="1">IF(ISERROR($S1776),"",OFFSET('Smelter Reference List'!$C$4,$S1776-4,0)&amp;"")</f>
        <v/>
      </c>
      <c r="E1776" s="161" t="str">
        <f ca="1">IF(ISERROR($S1776),"",OFFSET('Smelter Reference List'!$D$4,$S1776-4,0)&amp;"")</f>
        <v/>
      </c>
      <c r="F1776" s="161" t="str">
        <f ca="1">IF(ISERROR($S1776),"",OFFSET('Smelter Reference List'!$E$4,$S1776-4,0))</f>
        <v/>
      </c>
      <c r="G1776" s="161" t="str">
        <f ca="1">IF(C1776=$U$4,"Enter smelter details", IF(ISERROR($S1776),"",OFFSET('Smelter Reference List'!$F$4,$S1776-4,0)))</f>
        <v/>
      </c>
      <c r="H1776" s="247" t="str">
        <f ca="1">IF(ISERROR($S1776),"",OFFSET('Smelter Reference List'!$G$4,$S1776-4,0))</f>
        <v/>
      </c>
      <c r="I1776" s="248" t="str">
        <f ca="1">IF(ISERROR($S1776),"",OFFSET('Smelter Reference List'!$H$4,$S1776-4,0))</f>
        <v/>
      </c>
      <c r="J1776" s="248" t="str">
        <f ca="1">IF(ISERROR($S1776),"",OFFSET('Smelter Reference List'!$I$4,$S1776-4,0))</f>
        <v/>
      </c>
      <c r="K1776" s="245"/>
      <c r="L1776" s="245"/>
      <c r="M1776" s="245"/>
      <c r="N1776" s="245"/>
      <c r="O1776" s="245"/>
      <c r="P1776" s="245"/>
      <c r="Q1776" s="246"/>
      <c r="R1776" s="233"/>
      <c r="S1776" s="234" t="e">
        <f>IF(C1776="",NA(),MATCH($B1776&amp;$C1776,'Smelter Reference List'!$J:$J,0))</f>
        <v>#N/A</v>
      </c>
      <c r="T1776" s="235"/>
      <c r="U1776" s="235">
        <f t="shared" ca="1" si="54"/>
        <v>0</v>
      </c>
      <c r="V1776" s="235"/>
      <c r="W1776" s="235"/>
      <c r="Y1776" s="228" t="str">
        <f t="shared" si="55"/>
        <v/>
      </c>
    </row>
    <row r="1777" spans="1:25" s="228" customFormat="1" ht="20.399999999999999">
      <c r="A1777" s="257"/>
      <c r="B1777" s="232" t="str">
        <f>IF(LEN(A1777)=0,"",INDEX('Smelter Reference List'!$A:$A,MATCH($A1777,'Smelter Reference List'!$E:$E,0)))</f>
        <v/>
      </c>
      <c r="C1777" s="297" t="str">
        <f>IF(LEN(A1777)=0,"",INDEX('Smelter Reference List'!$C:$C,MATCH($A1777,'Smelter Reference List'!$E:$E,0)))</f>
        <v/>
      </c>
      <c r="D1777" s="161" t="str">
        <f ca="1">IF(ISERROR($S1777),"",OFFSET('Smelter Reference List'!$C$4,$S1777-4,0)&amp;"")</f>
        <v/>
      </c>
      <c r="E1777" s="161" t="str">
        <f ca="1">IF(ISERROR($S1777),"",OFFSET('Smelter Reference List'!$D$4,$S1777-4,0)&amp;"")</f>
        <v/>
      </c>
      <c r="F1777" s="161" t="str">
        <f ca="1">IF(ISERROR($S1777),"",OFFSET('Smelter Reference List'!$E$4,$S1777-4,0))</f>
        <v/>
      </c>
      <c r="G1777" s="161" t="str">
        <f ca="1">IF(C1777=$U$4,"Enter smelter details", IF(ISERROR($S1777),"",OFFSET('Smelter Reference List'!$F$4,$S1777-4,0)))</f>
        <v/>
      </c>
      <c r="H1777" s="247" t="str">
        <f ca="1">IF(ISERROR($S1777),"",OFFSET('Smelter Reference List'!$G$4,$S1777-4,0))</f>
        <v/>
      </c>
      <c r="I1777" s="248" t="str">
        <f ca="1">IF(ISERROR($S1777),"",OFFSET('Smelter Reference List'!$H$4,$S1777-4,0))</f>
        <v/>
      </c>
      <c r="J1777" s="248" t="str">
        <f ca="1">IF(ISERROR($S1777),"",OFFSET('Smelter Reference List'!$I$4,$S1777-4,0))</f>
        <v/>
      </c>
      <c r="K1777" s="245"/>
      <c r="L1777" s="245"/>
      <c r="M1777" s="245"/>
      <c r="N1777" s="245"/>
      <c r="O1777" s="245"/>
      <c r="P1777" s="245"/>
      <c r="Q1777" s="246"/>
      <c r="R1777" s="233"/>
      <c r="S1777" s="234" t="e">
        <f>IF(C1777="",NA(),MATCH($B1777&amp;$C1777,'Smelter Reference List'!$J:$J,0))</f>
        <v>#N/A</v>
      </c>
      <c r="T1777" s="235"/>
      <c r="U1777" s="235">
        <f t="shared" ca="1" si="54"/>
        <v>0</v>
      </c>
      <c r="V1777" s="235"/>
      <c r="W1777" s="235"/>
      <c r="Y1777" s="228" t="str">
        <f t="shared" si="55"/>
        <v/>
      </c>
    </row>
    <row r="1778" spans="1:25" s="228" customFormat="1" ht="20.399999999999999">
      <c r="A1778" s="257"/>
      <c r="B1778" s="232" t="str">
        <f>IF(LEN(A1778)=0,"",INDEX('Smelter Reference List'!$A:$A,MATCH($A1778,'Smelter Reference List'!$E:$E,0)))</f>
        <v/>
      </c>
      <c r="C1778" s="297" t="str">
        <f>IF(LEN(A1778)=0,"",INDEX('Smelter Reference List'!$C:$C,MATCH($A1778,'Smelter Reference List'!$E:$E,0)))</f>
        <v/>
      </c>
      <c r="D1778" s="161" t="str">
        <f ca="1">IF(ISERROR($S1778),"",OFFSET('Smelter Reference List'!$C$4,$S1778-4,0)&amp;"")</f>
        <v/>
      </c>
      <c r="E1778" s="161" t="str">
        <f ca="1">IF(ISERROR($S1778),"",OFFSET('Smelter Reference List'!$D$4,$S1778-4,0)&amp;"")</f>
        <v/>
      </c>
      <c r="F1778" s="161" t="str">
        <f ca="1">IF(ISERROR($S1778),"",OFFSET('Smelter Reference List'!$E$4,$S1778-4,0))</f>
        <v/>
      </c>
      <c r="G1778" s="161" t="str">
        <f ca="1">IF(C1778=$U$4,"Enter smelter details", IF(ISERROR($S1778),"",OFFSET('Smelter Reference List'!$F$4,$S1778-4,0)))</f>
        <v/>
      </c>
      <c r="H1778" s="247" t="str">
        <f ca="1">IF(ISERROR($S1778),"",OFFSET('Smelter Reference List'!$G$4,$S1778-4,0))</f>
        <v/>
      </c>
      <c r="I1778" s="248" t="str">
        <f ca="1">IF(ISERROR($S1778),"",OFFSET('Smelter Reference List'!$H$4,$S1778-4,0))</f>
        <v/>
      </c>
      <c r="J1778" s="248" t="str">
        <f ca="1">IF(ISERROR($S1778),"",OFFSET('Smelter Reference List'!$I$4,$S1778-4,0))</f>
        <v/>
      </c>
      <c r="K1778" s="245"/>
      <c r="L1778" s="245"/>
      <c r="M1778" s="245"/>
      <c r="N1778" s="245"/>
      <c r="O1778" s="245"/>
      <c r="P1778" s="245"/>
      <c r="Q1778" s="246"/>
      <c r="R1778" s="233"/>
      <c r="S1778" s="234" t="e">
        <f>IF(C1778="",NA(),MATCH($B1778&amp;$C1778,'Smelter Reference List'!$J:$J,0))</f>
        <v>#N/A</v>
      </c>
      <c r="T1778" s="235"/>
      <c r="U1778" s="235">
        <f t="shared" ca="1" si="54"/>
        <v>0</v>
      </c>
      <c r="V1778" s="235"/>
      <c r="W1778" s="235"/>
      <c r="Y1778" s="228" t="str">
        <f t="shared" si="55"/>
        <v/>
      </c>
    </row>
    <row r="1779" spans="1:25" s="228" customFormat="1" ht="20.399999999999999">
      <c r="A1779" s="257"/>
      <c r="B1779" s="232" t="str">
        <f>IF(LEN(A1779)=0,"",INDEX('Smelter Reference List'!$A:$A,MATCH($A1779,'Smelter Reference List'!$E:$E,0)))</f>
        <v/>
      </c>
      <c r="C1779" s="297" t="str">
        <f>IF(LEN(A1779)=0,"",INDEX('Smelter Reference List'!$C:$C,MATCH($A1779,'Smelter Reference List'!$E:$E,0)))</f>
        <v/>
      </c>
      <c r="D1779" s="161" t="str">
        <f ca="1">IF(ISERROR($S1779),"",OFFSET('Smelter Reference List'!$C$4,$S1779-4,0)&amp;"")</f>
        <v/>
      </c>
      <c r="E1779" s="161" t="str">
        <f ca="1">IF(ISERROR($S1779),"",OFFSET('Smelter Reference List'!$D$4,$S1779-4,0)&amp;"")</f>
        <v/>
      </c>
      <c r="F1779" s="161" t="str">
        <f ca="1">IF(ISERROR($S1779),"",OFFSET('Smelter Reference List'!$E$4,$S1779-4,0))</f>
        <v/>
      </c>
      <c r="G1779" s="161" t="str">
        <f ca="1">IF(C1779=$U$4,"Enter smelter details", IF(ISERROR($S1779),"",OFFSET('Smelter Reference List'!$F$4,$S1779-4,0)))</f>
        <v/>
      </c>
      <c r="H1779" s="247" t="str">
        <f ca="1">IF(ISERROR($S1779),"",OFFSET('Smelter Reference List'!$G$4,$S1779-4,0))</f>
        <v/>
      </c>
      <c r="I1779" s="248" t="str">
        <f ca="1">IF(ISERROR($S1779),"",OFFSET('Smelter Reference List'!$H$4,$S1779-4,0))</f>
        <v/>
      </c>
      <c r="J1779" s="248" t="str">
        <f ca="1">IF(ISERROR($S1779),"",OFFSET('Smelter Reference List'!$I$4,$S1779-4,0))</f>
        <v/>
      </c>
      <c r="K1779" s="245"/>
      <c r="L1779" s="245"/>
      <c r="M1779" s="245"/>
      <c r="N1779" s="245"/>
      <c r="O1779" s="245"/>
      <c r="P1779" s="245"/>
      <c r="Q1779" s="246"/>
      <c r="R1779" s="233"/>
      <c r="S1779" s="234" t="e">
        <f>IF(C1779="",NA(),MATCH($B1779&amp;$C1779,'Smelter Reference List'!$J:$J,0))</f>
        <v>#N/A</v>
      </c>
      <c r="T1779" s="235"/>
      <c r="U1779" s="235">
        <f t="shared" ca="1" si="54"/>
        <v>0</v>
      </c>
      <c r="V1779" s="235"/>
      <c r="W1779" s="235"/>
      <c r="Y1779" s="228" t="str">
        <f t="shared" si="55"/>
        <v/>
      </c>
    </row>
    <row r="1780" spans="1:25" s="228" customFormat="1" ht="20.399999999999999">
      <c r="A1780" s="257"/>
      <c r="B1780" s="232" t="str">
        <f>IF(LEN(A1780)=0,"",INDEX('Smelter Reference List'!$A:$A,MATCH($A1780,'Smelter Reference List'!$E:$E,0)))</f>
        <v/>
      </c>
      <c r="C1780" s="297" t="str">
        <f>IF(LEN(A1780)=0,"",INDEX('Smelter Reference List'!$C:$C,MATCH($A1780,'Smelter Reference List'!$E:$E,0)))</f>
        <v/>
      </c>
      <c r="D1780" s="161" t="str">
        <f ca="1">IF(ISERROR($S1780),"",OFFSET('Smelter Reference List'!$C$4,$S1780-4,0)&amp;"")</f>
        <v/>
      </c>
      <c r="E1780" s="161" t="str">
        <f ca="1">IF(ISERROR($S1780),"",OFFSET('Smelter Reference List'!$D$4,$S1780-4,0)&amp;"")</f>
        <v/>
      </c>
      <c r="F1780" s="161" t="str">
        <f ca="1">IF(ISERROR($S1780),"",OFFSET('Smelter Reference List'!$E$4,$S1780-4,0))</f>
        <v/>
      </c>
      <c r="G1780" s="161" t="str">
        <f ca="1">IF(C1780=$U$4,"Enter smelter details", IF(ISERROR($S1780),"",OFFSET('Smelter Reference List'!$F$4,$S1780-4,0)))</f>
        <v/>
      </c>
      <c r="H1780" s="247" t="str">
        <f ca="1">IF(ISERROR($S1780),"",OFFSET('Smelter Reference List'!$G$4,$S1780-4,0))</f>
        <v/>
      </c>
      <c r="I1780" s="248" t="str">
        <f ca="1">IF(ISERROR($S1780),"",OFFSET('Smelter Reference List'!$H$4,$S1780-4,0))</f>
        <v/>
      </c>
      <c r="J1780" s="248" t="str">
        <f ca="1">IF(ISERROR($S1780),"",OFFSET('Smelter Reference List'!$I$4,$S1780-4,0))</f>
        <v/>
      </c>
      <c r="K1780" s="245"/>
      <c r="L1780" s="245"/>
      <c r="M1780" s="245"/>
      <c r="N1780" s="245"/>
      <c r="O1780" s="245"/>
      <c r="P1780" s="245"/>
      <c r="Q1780" s="246"/>
      <c r="R1780" s="233"/>
      <c r="S1780" s="234" t="e">
        <f>IF(C1780="",NA(),MATCH($B1780&amp;$C1780,'Smelter Reference List'!$J:$J,0))</f>
        <v>#N/A</v>
      </c>
      <c r="T1780" s="235"/>
      <c r="U1780" s="235">
        <f t="shared" ca="1" si="54"/>
        <v>0</v>
      </c>
      <c r="V1780" s="235"/>
      <c r="W1780" s="235"/>
      <c r="Y1780" s="228" t="str">
        <f t="shared" si="55"/>
        <v/>
      </c>
    </row>
    <row r="1781" spans="1:25" s="228" customFormat="1" ht="20.399999999999999">
      <c r="A1781" s="257"/>
      <c r="B1781" s="232" t="str">
        <f>IF(LEN(A1781)=0,"",INDEX('Smelter Reference List'!$A:$A,MATCH($A1781,'Smelter Reference List'!$E:$E,0)))</f>
        <v/>
      </c>
      <c r="C1781" s="297" t="str">
        <f>IF(LEN(A1781)=0,"",INDEX('Smelter Reference List'!$C:$C,MATCH($A1781,'Smelter Reference List'!$E:$E,0)))</f>
        <v/>
      </c>
      <c r="D1781" s="161" t="str">
        <f ca="1">IF(ISERROR($S1781),"",OFFSET('Smelter Reference List'!$C$4,$S1781-4,0)&amp;"")</f>
        <v/>
      </c>
      <c r="E1781" s="161" t="str">
        <f ca="1">IF(ISERROR($S1781),"",OFFSET('Smelter Reference List'!$D$4,$S1781-4,0)&amp;"")</f>
        <v/>
      </c>
      <c r="F1781" s="161" t="str">
        <f ca="1">IF(ISERROR($S1781),"",OFFSET('Smelter Reference List'!$E$4,$S1781-4,0))</f>
        <v/>
      </c>
      <c r="G1781" s="161" t="str">
        <f ca="1">IF(C1781=$U$4,"Enter smelter details", IF(ISERROR($S1781),"",OFFSET('Smelter Reference List'!$F$4,$S1781-4,0)))</f>
        <v/>
      </c>
      <c r="H1781" s="247" t="str">
        <f ca="1">IF(ISERROR($S1781),"",OFFSET('Smelter Reference List'!$G$4,$S1781-4,0))</f>
        <v/>
      </c>
      <c r="I1781" s="248" t="str">
        <f ca="1">IF(ISERROR($S1781),"",OFFSET('Smelter Reference List'!$H$4,$S1781-4,0))</f>
        <v/>
      </c>
      <c r="J1781" s="248" t="str">
        <f ca="1">IF(ISERROR($S1781),"",OFFSET('Smelter Reference List'!$I$4,$S1781-4,0))</f>
        <v/>
      </c>
      <c r="K1781" s="245"/>
      <c r="L1781" s="245"/>
      <c r="M1781" s="245"/>
      <c r="N1781" s="245"/>
      <c r="O1781" s="245"/>
      <c r="P1781" s="245"/>
      <c r="Q1781" s="246"/>
      <c r="R1781" s="233"/>
      <c r="S1781" s="234" t="e">
        <f>IF(C1781="",NA(),MATCH($B1781&amp;$C1781,'Smelter Reference List'!$J:$J,0))</f>
        <v>#N/A</v>
      </c>
      <c r="T1781" s="235"/>
      <c r="U1781" s="235">
        <f t="shared" ca="1" si="54"/>
        <v>0</v>
      </c>
      <c r="V1781" s="235"/>
      <c r="W1781" s="235"/>
      <c r="Y1781" s="228" t="str">
        <f t="shared" si="55"/>
        <v/>
      </c>
    </row>
    <row r="1782" spans="1:25" s="228" customFormat="1" ht="20.399999999999999">
      <c r="A1782" s="257"/>
      <c r="B1782" s="232" t="str">
        <f>IF(LEN(A1782)=0,"",INDEX('Smelter Reference List'!$A:$A,MATCH($A1782,'Smelter Reference List'!$E:$E,0)))</f>
        <v/>
      </c>
      <c r="C1782" s="297" t="str">
        <f>IF(LEN(A1782)=0,"",INDEX('Smelter Reference List'!$C:$C,MATCH($A1782,'Smelter Reference List'!$E:$E,0)))</f>
        <v/>
      </c>
      <c r="D1782" s="161" t="str">
        <f ca="1">IF(ISERROR($S1782),"",OFFSET('Smelter Reference List'!$C$4,$S1782-4,0)&amp;"")</f>
        <v/>
      </c>
      <c r="E1782" s="161" t="str">
        <f ca="1">IF(ISERROR($S1782),"",OFFSET('Smelter Reference List'!$D$4,$S1782-4,0)&amp;"")</f>
        <v/>
      </c>
      <c r="F1782" s="161" t="str">
        <f ca="1">IF(ISERROR($S1782),"",OFFSET('Smelter Reference List'!$E$4,$S1782-4,0))</f>
        <v/>
      </c>
      <c r="G1782" s="161" t="str">
        <f ca="1">IF(C1782=$U$4,"Enter smelter details", IF(ISERROR($S1782),"",OFFSET('Smelter Reference List'!$F$4,$S1782-4,0)))</f>
        <v/>
      </c>
      <c r="H1782" s="247" t="str">
        <f ca="1">IF(ISERROR($S1782),"",OFFSET('Smelter Reference List'!$G$4,$S1782-4,0))</f>
        <v/>
      </c>
      <c r="I1782" s="248" t="str">
        <f ca="1">IF(ISERROR($S1782),"",OFFSET('Smelter Reference List'!$H$4,$S1782-4,0))</f>
        <v/>
      </c>
      <c r="J1782" s="248" t="str">
        <f ca="1">IF(ISERROR($S1782),"",OFFSET('Smelter Reference List'!$I$4,$S1782-4,0))</f>
        <v/>
      </c>
      <c r="K1782" s="245"/>
      <c r="L1782" s="245"/>
      <c r="M1782" s="245"/>
      <c r="N1782" s="245"/>
      <c r="O1782" s="245"/>
      <c r="P1782" s="245"/>
      <c r="Q1782" s="246"/>
      <c r="R1782" s="233"/>
      <c r="S1782" s="234" t="e">
        <f>IF(C1782="",NA(),MATCH($B1782&amp;$C1782,'Smelter Reference List'!$J:$J,0))</f>
        <v>#N/A</v>
      </c>
      <c r="T1782" s="235"/>
      <c r="U1782" s="235">
        <f t="shared" ca="1" si="54"/>
        <v>0</v>
      </c>
      <c r="V1782" s="235"/>
      <c r="W1782" s="235"/>
      <c r="Y1782" s="228" t="str">
        <f t="shared" si="55"/>
        <v/>
      </c>
    </row>
    <row r="1783" spans="1:25" s="228" customFormat="1" ht="20.399999999999999">
      <c r="A1783" s="257"/>
      <c r="B1783" s="232" t="str">
        <f>IF(LEN(A1783)=0,"",INDEX('Smelter Reference List'!$A:$A,MATCH($A1783,'Smelter Reference List'!$E:$E,0)))</f>
        <v/>
      </c>
      <c r="C1783" s="297" t="str">
        <f>IF(LEN(A1783)=0,"",INDEX('Smelter Reference List'!$C:$C,MATCH($A1783,'Smelter Reference List'!$E:$E,0)))</f>
        <v/>
      </c>
      <c r="D1783" s="161" t="str">
        <f ca="1">IF(ISERROR($S1783),"",OFFSET('Smelter Reference List'!$C$4,$S1783-4,0)&amp;"")</f>
        <v/>
      </c>
      <c r="E1783" s="161" t="str">
        <f ca="1">IF(ISERROR($S1783),"",OFFSET('Smelter Reference List'!$D$4,$S1783-4,0)&amp;"")</f>
        <v/>
      </c>
      <c r="F1783" s="161" t="str">
        <f ca="1">IF(ISERROR($S1783),"",OFFSET('Smelter Reference List'!$E$4,$S1783-4,0))</f>
        <v/>
      </c>
      <c r="G1783" s="161" t="str">
        <f ca="1">IF(C1783=$U$4,"Enter smelter details", IF(ISERROR($S1783),"",OFFSET('Smelter Reference List'!$F$4,$S1783-4,0)))</f>
        <v/>
      </c>
      <c r="H1783" s="247" t="str">
        <f ca="1">IF(ISERROR($S1783),"",OFFSET('Smelter Reference List'!$G$4,$S1783-4,0))</f>
        <v/>
      </c>
      <c r="I1783" s="248" t="str">
        <f ca="1">IF(ISERROR($S1783),"",OFFSET('Smelter Reference List'!$H$4,$S1783-4,0))</f>
        <v/>
      </c>
      <c r="J1783" s="248" t="str">
        <f ca="1">IF(ISERROR($S1783),"",OFFSET('Smelter Reference List'!$I$4,$S1783-4,0))</f>
        <v/>
      </c>
      <c r="K1783" s="245"/>
      <c r="L1783" s="245"/>
      <c r="M1783" s="245"/>
      <c r="N1783" s="245"/>
      <c r="O1783" s="245"/>
      <c r="P1783" s="245"/>
      <c r="Q1783" s="246"/>
      <c r="R1783" s="233"/>
      <c r="S1783" s="234" t="e">
        <f>IF(C1783="",NA(),MATCH($B1783&amp;$C1783,'Smelter Reference List'!$J:$J,0))</f>
        <v>#N/A</v>
      </c>
      <c r="T1783" s="235"/>
      <c r="U1783" s="235">
        <f t="shared" ca="1" si="54"/>
        <v>0</v>
      </c>
      <c r="V1783" s="235"/>
      <c r="W1783" s="235"/>
      <c r="Y1783" s="228" t="str">
        <f t="shared" si="55"/>
        <v/>
      </c>
    </row>
    <row r="1784" spans="1:25" s="228" customFormat="1" ht="20.399999999999999">
      <c r="A1784" s="257"/>
      <c r="B1784" s="232" t="str">
        <f>IF(LEN(A1784)=0,"",INDEX('Smelter Reference List'!$A:$A,MATCH($A1784,'Smelter Reference List'!$E:$E,0)))</f>
        <v/>
      </c>
      <c r="C1784" s="297" t="str">
        <f>IF(LEN(A1784)=0,"",INDEX('Smelter Reference List'!$C:$C,MATCH($A1784,'Smelter Reference List'!$E:$E,0)))</f>
        <v/>
      </c>
      <c r="D1784" s="161" t="str">
        <f ca="1">IF(ISERROR($S1784),"",OFFSET('Smelter Reference List'!$C$4,$S1784-4,0)&amp;"")</f>
        <v/>
      </c>
      <c r="E1784" s="161" t="str">
        <f ca="1">IF(ISERROR($S1784),"",OFFSET('Smelter Reference List'!$D$4,$S1784-4,0)&amp;"")</f>
        <v/>
      </c>
      <c r="F1784" s="161" t="str">
        <f ca="1">IF(ISERROR($S1784),"",OFFSET('Smelter Reference List'!$E$4,$S1784-4,0))</f>
        <v/>
      </c>
      <c r="G1784" s="161" t="str">
        <f ca="1">IF(C1784=$U$4,"Enter smelter details", IF(ISERROR($S1784),"",OFFSET('Smelter Reference List'!$F$4,$S1784-4,0)))</f>
        <v/>
      </c>
      <c r="H1784" s="247" t="str">
        <f ca="1">IF(ISERROR($S1784),"",OFFSET('Smelter Reference List'!$G$4,$S1784-4,0))</f>
        <v/>
      </c>
      <c r="I1784" s="248" t="str">
        <f ca="1">IF(ISERROR($S1784),"",OFFSET('Smelter Reference List'!$H$4,$S1784-4,0))</f>
        <v/>
      </c>
      <c r="J1784" s="248" t="str">
        <f ca="1">IF(ISERROR($S1784),"",OFFSET('Smelter Reference List'!$I$4,$S1784-4,0))</f>
        <v/>
      </c>
      <c r="K1784" s="245"/>
      <c r="L1784" s="245"/>
      <c r="M1784" s="245"/>
      <c r="N1784" s="245"/>
      <c r="O1784" s="245"/>
      <c r="P1784" s="245"/>
      <c r="Q1784" s="246"/>
      <c r="R1784" s="233"/>
      <c r="S1784" s="234" t="e">
        <f>IF(C1784="",NA(),MATCH($B1784&amp;$C1784,'Smelter Reference List'!$J:$J,0))</f>
        <v>#N/A</v>
      </c>
      <c r="T1784" s="235"/>
      <c r="U1784" s="235">
        <f t="shared" ref="U1784:U1847" ca="1" si="56">IF(AND(C1784="Smelter not listed",OR(LEN(D1784)=0,LEN(E1784)=0)),1,0)</f>
        <v>0</v>
      </c>
      <c r="V1784" s="235"/>
      <c r="W1784" s="235"/>
      <c r="Y1784" s="228" t="str">
        <f t="shared" ref="Y1784:Y1847" si="57">B1784&amp;C1784</f>
        <v/>
      </c>
    </row>
    <row r="1785" spans="1:25" s="228" customFormat="1" ht="20.399999999999999">
      <c r="A1785" s="257"/>
      <c r="B1785" s="232" t="str">
        <f>IF(LEN(A1785)=0,"",INDEX('Smelter Reference List'!$A:$A,MATCH($A1785,'Smelter Reference List'!$E:$E,0)))</f>
        <v/>
      </c>
      <c r="C1785" s="297" t="str">
        <f>IF(LEN(A1785)=0,"",INDEX('Smelter Reference List'!$C:$C,MATCH($A1785,'Smelter Reference List'!$E:$E,0)))</f>
        <v/>
      </c>
      <c r="D1785" s="161" t="str">
        <f ca="1">IF(ISERROR($S1785),"",OFFSET('Smelter Reference List'!$C$4,$S1785-4,0)&amp;"")</f>
        <v/>
      </c>
      <c r="E1785" s="161" t="str">
        <f ca="1">IF(ISERROR($S1785),"",OFFSET('Smelter Reference List'!$D$4,$S1785-4,0)&amp;"")</f>
        <v/>
      </c>
      <c r="F1785" s="161" t="str">
        <f ca="1">IF(ISERROR($S1785),"",OFFSET('Smelter Reference List'!$E$4,$S1785-4,0))</f>
        <v/>
      </c>
      <c r="G1785" s="161" t="str">
        <f ca="1">IF(C1785=$U$4,"Enter smelter details", IF(ISERROR($S1785),"",OFFSET('Smelter Reference List'!$F$4,$S1785-4,0)))</f>
        <v/>
      </c>
      <c r="H1785" s="247" t="str">
        <f ca="1">IF(ISERROR($S1785),"",OFFSET('Smelter Reference List'!$G$4,$S1785-4,0))</f>
        <v/>
      </c>
      <c r="I1785" s="248" t="str">
        <f ca="1">IF(ISERROR($S1785),"",OFFSET('Smelter Reference List'!$H$4,$S1785-4,0))</f>
        <v/>
      </c>
      <c r="J1785" s="248" t="str">
        <f ca="1">IF(ISERROR($S1785),"",OFFSET('Smelter Reference List'!$I$4,$S1785-4,0))</f>
        <v/>
      </c>
      <c r="K1785" s="245"/>
      <c r="L1785" s="245"/>
      <c r="M1785" s="245"/>
      <c r="N1785" s="245"/>
      <c r="O1785" s="245"/>
      <c r="P1785" s="245"/>
      <c r="Q1785" s="246"/>
      <c r="R1785" s="233"/>
      <c r="S1785" s="234" t="e">
        <f>IF(C1785="",NA(),MATCH($B1785&amp;$C1785,'Smelter Reference List'!$J:$J,0))</f>
        <v>#N/A</v>
      </c>
      <c r="T1785" s="235"/>
      <c r="U1785" s="235">
        <f t="shared" ca="1" si="56"/>
        <v>0</v>
      </c>
      <c r="V1785" s="235"/>
      <c r="W1785" s="235"/>
      <c r="Y1785" s="228" t="str">
        <f t="shared" si="57"/>
        <v/>
      </c>
    </row>
    <row r="1786" spans="1:25" s="228" customFormat="1" ht="20.399999999999999">
      <c r="A1786" s="257"/>
      <c r="B1786" s="232" t="str">
        <f>IF(LEN(A1786)=0,"",INDEX('Smelter Reference List'!$A:$A,MATCH($A1786,'Smelter Reference List'!$E:$E,0)))</f>
        <v/>
      </c>
      <c r="C1786" s="297" t="str">
        <f>IF(LEN(A1786)=0,"",INDEX('Smelter Reference List'!$C:$C,MATCH($A1786,'Smelter Reference List'!$E:$E,0)))</f>
        <v/>
      </c>
      <c r="D1786" s="161" t="str">
        <f ca="1">IF(ISERROR($S1786),"",OFFSET('Smelter Reference List'!$C$4,$S1786-4,0)&amp;"")</f>
        <v/>
      </c>
      <c r="E1786" s="161" t="str">
        <f ca="1">IF(ISERROR($S1786),"",OFFSET('Smelter Reference List'!$D$4,$S1786-4,0)&amp;"")</f>
        <v/>
      </c>
      <c r="F1786" s="161" t="str">
        <f ca="1">IF(ISERROR($S1786),"",OFFSET('Smelter Reference List'!$E$4,$S1786-4,0))</f>
        <v/>
      </c>
      <c r="G1786" s="161" t="str">
        <f ca="1">IF(C1786=$U$4,"Enter smelter details", IF(ISERROR($S1786),"",OFFSET('Smelter Reference List'!$F$4,$S1786-4,0)))</f>
        <v/>
      </c>
      <c r="H1786" s="247" t="str">
        <f ca="1">IF(ISERROR($S1786),"",OFFSET('Smelter Reference List'!$G$4,$S1786-4,0))</f>
        <v/>
      </c>
      <c r="I1786" s="248" t="str">
        <f ca="1">IF(ISERROR($S1786),"",OFFSET('Smelter Reference List'!$H$4,$S1786-4,0))</f>
        <v/>
      </c>
      <c r="J1786" s="248" t="str">
        <f ca="1">IF(ISERROR($S1786),"",OFFSET('Smelter Reference List'!$I$4,$S1786-4,0))</f>
        <v/>
      </c>
      <c r="K1786" s="245"/>
      <c r="L1786" s="245"/>
      <c r="M1786" s="245"/>
      <c r="N1786" s="245"/>
      <c r="O1786" s="245"/>
      <c r="P1786" s="245"/>
      <c r="Q1786" s="246"/>
      <c r="R1786" s="233"/>
      <c r="S1786" s="234" t="e">
        <f>IF(C1786="",NA(),MATCH($B1786&amp;$C1786,'Smelter Reference List'!$J:$J,0))</f>
        <v>#N/A</v>
      </c>
      <c r="T1786" s="235"/>
      <c r="U1786" s="235">
        <f t="shared" ca="1" si="56"/>
        <v>0</v>
      </c>
      <c r="V1786" s="235"/>
      <c r="W1786" s="235"/>
      <c r="Y1786" s="228" t="str">
        <f t="shared" si="57"/>
        <v/>
      </c>
    </row>
    <row r="1787" spans="1:25" s="228" customFormat="1" ht="20.399999999999999">
      <c r="A1787" s="257"/>
      <c r="B1787" s="232" t="str">
        <f>IF(LEN(A1787)=0,"",INDEX('Smelter Reference List'!$A:$A,MATCH($A1787,'Smelter Reference List'!$E:$E,0)))</f>
        <v/>
      </c>
      <c r="C1787" s="297" t="str">
        <f>IF(LEN(A1787)=0,"",INDEX('Smelter Reference List'!$C:$C,MATCH($A1787,'Smelter Reference List'!$E:$E,0)))</f>
        <v/>
      </c>
      <c r="D1787" s="161" t="str">
        <f ca="1">IF(ISERROR($S1787),"",OFFSET('Smelter Reference List'!$C$4,$S1787-4,0)&amp;"")</f>
        <v/>
      </c>
      <c r="E1787" s="161" t="str">
        <f ca="1">IF(ISERROR($S1787),"",OFFSET('Smelter Reference List'!$D$4,$S1787-4,0)&amp;"")</f>
        <v/>
      </c>
      <c r="F1787" s="161" t="str">
        <f ca="1">IF(ISERROR($S1787),"",OFFSET('Smelter Reference List'!$E$4,$S1787-4,0))</f>
        <v/>
      </c>
      <c r="G1787" s="161" t="str">
        <f ca="1">IF(C1787=$U$4,"Enter smelter details", IF(ISERROR($S1787),"",OFFSET('Smelter Reference List'!$F$4,$S1787-4,0)))</f>
        <v/>
      </c>
      <c r="H1787" s="247" t="str">
        <f ca="1">IF(ISERROR($S1787),"",OFFSET('Smelter Reference List'!$G$4,$S1787-4,0))</f>
        <v/>
      </c>
      <c r="I1787" s="248" t="str">
        <f ca="1">IF(ISERROR($S1787),"",OFFSET('Smelter Reference List'!$H$4,$S1787-4,0))</f>
        <v/>
      </c>
      <c r="J1787" s="248" t="str">
        <f ca="1">IF(ISERROR($S1787),"",OFFSET('Smelter Reference List'!$I$4,$S1787-4,0))</f>
        <v/>
      </c>
      <c r="K1787" s="245"/>
      <c r="L1787" s="245"/>
      <c r="M1787" s="245"/>
      <c r="N1787" s="245"/>
      <c r="O1787" s="245"/>
      <c r="P1787" s="245"/>
      <c r="Q1787" s="246"/>
      <c r="R1787" s="233"/>
      <c r="S1787" s="234" t="e">
        <f>IF(C1787="",NA(),MATCH($B1787&amp;$C1787,'Smelter Reference List'!$J:$J,0))</f>
        <v>#N/A</v>
      </c>
      <c r="T1787" s="235"/>
      <c r="U1787" s="235">
        <f t="shared" ca="1" si="56"/>
        <v>0</v>
      </c>
      <c r="V1787" s="235"/>
      <c r="W1787" s="235"/>
      <c r="Y1787" s="228" t="str">
        <f t="shared" si="57"/>
        <v/>
      </c>
    </row>
    <row r="1788" spans="1:25" s="228" customFormat="1" ht="20.399999999999999">
      <c r="A1788" s="257"/>
      <c r="B1788" s="232" t="str">
        <f>IF(LEN(A1788)=0,"",INDEX('Smelter Reference List'!$A:$A,MATCH($A1788,'Smelter Reference List'!$E:$E,0)))</f>
        <v/>
      </c>
      <c r="C1788" s="297" t="str">
        <f>IF(LEN(A1788)=0,"",INDEX('Smelter Reference List'!$C:$C,MATCH($A1788,'Smelter Reference List'!$E:$E,0)))</f>
        <v/>
      </c>
      <c r="D1788" s="161" t="str">
        <f ca="1">IF(ISERROR($S1788),"",OFFSET('Smelter Reference List'!$C$4,$S1788-4,0)&amp;"")</f>
        <v/>
      </c>
      <c r="E1788" s="161" t="str">
        <f ca="1">IF(ISERROR($S1788),"",OFFSET('Smelter Reference List'!$D$4,$S1788-4,0)&amp;"")</f>
        <v/>
      </c>
      <c r="F1788" s="161" t="str">
        <f ca="1">IF(ISERROR($S1788),"",OFFSET('Smelter Reference List'!$E$4,$S1788-4,0))</f>
        <v/>
      </c>
      <c r="G1788" s="161" t="str">
        <f ca="1">IF(C1788=$U$4,"Enter smelter details", IF(ISERROR($S1788),"",OFFSET('Smelter Reference List'!$F$4,$S1788-4,0)))</f>
        <v/>
      </c>
      <c r="H1788" s="247" t="str">
        <f ca="1">IF(ISERROR($S1788),"",OFFSET('Smelter Reference List'!$G$4,$S1788-4,0))</f>
        <v/>
      </c>
      <c r="I1788" s="248" t="str">
        <f ca="1">IF(ISERROR($S1788),"",OFFSET('Smelter Reference List'!$H$4,$S1788-4,0))</f>
        <v/>
      </c>
      <c r="J1788" s="248" t="str">
        <f ca="1">IF(ISERROR($S1788),"",OFFSET('Smelter Reference List'!$I$4,$S1788-4,0))</f>
        <v/>
      </c>
      <c r="K1788" s="245"/>
      <c r="L1788" s="245"/>
      <c r="M1788" s="245"/>
      <c r="N1788" s="245"/>
      <c r="O1788" s="245"/>
      <c r="P1788" s="245"/>
      <c r="Q1788" s="246"/>
      <c r="R1788" s="233"/>
      <c r="S1788" s="234" t="e">
        <f>IF(C1788="",NA(),MATCH($B1788&amp;$C1788,'Smelter Reference List'!$J:$J,0))</f>
        <v>#N/A</v>
      </c>
      <c r="T1788" s="235"/>
      <c r="U1788" s="235">
        <f t="shared" ca="1" si="56"/>
        <v>0</v>
      </c>
      <c r="V1788" s="235"/>
      <c r="W1788" s="235"/>
      <c r="Y1788" s="228" t="str">
        <f t="shared" si="57"/>
        <v/>
      </c>
    </row>
    <row r="1789" spans="1:25" s="228" customFormat="1" ht="20.399999999999999">
      <c r="A1789" s="257"/>
      <c r="B1789" s="232" t="str">
        <f>IF(LEN(A1789)=0,"",INDEX('Smelter Reference List'!$A:$A,MATCH($A1789,'Smelter Reference List'!$E:$E,0)))</f>
        <v/>
      </c>
      <c r="C1789" s="297" t="str">
        <f>IF(LEN(A1789)=0,"",INDEX('Smelter Reference List'!$C:$C,MATCH($A1789,'Smelter Reference List'!$E:$E,0)))</f>
        <v/>
      </c>
      <c r="D1789" s="161" t="str">
        <f ca="1">IF(ISERROR($S1789),"",OFFSET('Smelter Reference List'!$C$4,$S1789-4,0)&amp;"")</f>
        <v/>
      </c>
      <c r="E1789" s="161" t="str">
        <f ca="1">IF(ISERROR($S1789),"",OFFSET('Smelter Reference List'!$D$4,$S1789-4,0)&amp;"")</f>
        <v/>
      </c>
      <c r="F1789" s="161" t="str">
        <f ca="1">IF(ISERROR($S1789),"",OFFSET('Smelter Reference List'!$E$4,$S1789-4,0))</f>
        <v/>
      </c>
      <c r="G1789" s="161" t="str">
        <f ca="1">IF(C1789=$U$4,"Enter smelter details", IF(ISERROR($S1789),"",OFFSET('Smelter Reference List'!$F$4,$S1789-4,0)))</f>
        <v/>
      </c>
      <c r="H1789" s="247" t="str">
        <f ca="1">IF(ISERROR($S1789),"",OFFSET('Smelter Reference List'!$G$4,$S1789-4,0))</f>
        <v/>
      </c>
      <c r="I1789" s="248" t="str">
        <f ca="1">IF(ISERROR($S1789),"",OFFSET('Smelter Reference List'!$H$4,$S1789-4,0))</f>
        <v/>
      </c>
      <c r="J1789" s="248" t="str">
        <f ca="1">IF(ISERROR($S1789),"",OFFSET('Smelter Reference List'!$I$4,$S1789-4,0))</f>
        <v/>
      </c>
      <c r="K1789" s="245"/>
      <c r="L1789" s="245"/>
      <c r="M1789" s="245"/>
      <c r="N1789" s="245"/>
      <c r="O1789" s="245"/>
      <c r="P1789" s="245"/>
      <c r="Q1789" s="246"/>
      <c r="R1789" s="233"/>
      <c r="S1789" s="234" t="e">
        <f>IF(C1789="",NA(),MATCH($B1789&amp;$C1789,'Smelter Reference List'!$J:$J,0))</f>
        <v>#N/A</v>
      </c>
      <c r="T1789" s="235"/>
      <c r="U1789" s="235">
        <f t="shared" ca="1" si="56"/>
        <v>0</v>
      </c>
      <c r="V1789" s="235"/>
      <c r="W1789" s="235"/>
      <c r="Y1789" s="228" t="str">
        <f t="shared" si="57"/>
        <v/>
      </c>
    </row>
    <row r="1790" spans="1:25" s="228" customFormat="1" ht="20.399999999999999">
      <c r="A1790" s="257"/>
      <c r="B1790" s="232" t="str">
        <f>IF(LEN(A1790)=0,"",INDEX('Smelter Reference List'!$A:$A,MATCH($A1790,'Smelter Reference List'!$E:$E,0)))</f>
        <v/>
      </c>
      <c r="C1790" s="297" t="str">
        <f>IF(LEN(A1790)=0,"",INDEX('Smelter Reference List'!$C:$C,MATCH($A1790,'Smelter Reference List'!$E:$E,0)))</f>
        <v/>
      </c>
      <c r="D1790" s="161" t="str">
        <f ca="1">IF(ISERROR($S1790),"",OFFSET('Smelter Reference List'!$C$4,$S1790-4,0)&amp;"")</f>
        <v/>
      </c>
      <c r="E1790" s="161" t="str">
        <f ca="1">IF(ISERROR($S1790),"",OFFSET('Smelter Reference List'!$D$4,$S1790-4,0)&amp;"")</f>
        <v/>
      </c>
      <c r="F1790" s="161" t="str">
        <f ca="1">IF(ISERROR($S1790),"",OFFSET('Smelter Reference List'!$E$4,$S1790-4,0))</f>
        <v/>
      </c>
      <c r="G1790" s="161" t="str">
        <f ca="1">IF(C1790=$U$4,"Enter smelter details", IF(ISERROR($S1790),"",OFFSET('Smelter Reference List'!$F$4,$S1790-4,0)))</f>
        <v/>
      </c>
      <c r="H1790" s="247" t="str">
        <f ca="1">IF(ISERROR($S1790),"",OFFSET('Smelter Reference List'!$G$4,$S1790-4,0))</f>
        <v/>
      </c>
      <c r="I1790" s="248" t="str">
        <f ca="1">IF(ISERROR($S1790),"",OFFSET('Smelter Reference List'!$H$4,$S1790-4,0))</f>
        <v/>
      </c>
      <c r="J1790" s="248" t="str">
        <f ca="1">IF(ISERROR($S1790),"",OFFSET('Smelter Reference List'!$I$4,$S1790-4,0))</f>
        <v/>
      </c>
      <c r="K1790" s="245"/>
      <c r="L1790" s="245"/>
      <c r="M1790" s="245"/>
      <c r="N1790" s="245"/>
      <c r="O1790" s="245"/>
      <c r="P1790" s="245"/>
      <c r="Q1790" s="246"/>
      <c r="R1790" s="233"/>
      <c r="S1790" s="234" t="e">
        <f>IF(C1790="",NA(),MATCH($B1790&amp;$C1790,'Smelter Reference List'!$J:$J,0))</f>
        <v>#N/A</v>
      </c>
      <c r="T1790" s="235"/>
      <c r="U1790" s="235">
        <f t="shared" ca="1" si="56"/>
        <v>0</v>
      </c>
      <c r="V1790" s="235"/>
      <c r="W1790" s="235"/>
      <c r="Y1790" s="228" t="str">
        <f t="shared" si="57"/>
        <v/>
      </c>
    </row>
    <row r="1791" spans="1:25" s="228" customFormat="1" ht="20.399999999999999">
      <c r="A1791" s="257"/>
      <c r="B1791" s="232" t="str">
        <f>IF(LEN(A1791)=0,"",INDEX('Smelter Reference List'!$A:$A,MATCH($A1791,'Smelter Reference List'!$E:$E,0)))</f>
        <v/>
      </c>
      <c r="C1791" s="297" t="str">
        <f>IF(LEN(A1791)=0,"",INDEX('Smelter Reference List'!$C:$C,MATCH($A1791,'Smelter Reference List'!$E:$E,0)))</f>
        <v/>
      </c>
      <c r="D1791" s="161" t="str">
        <f ca="1">IF(ISERROR($S1791),"",OFFSET('Smelter Reference List'!$C$4,$S1791-4,0)&amp;"")</f>
        <v/>
      </c>
      <c r="E1791" s="161" t="str">
        <f ca="1">IF(ISERROR($S1791),"",OFFSET('Smelter Reference List'!$D$4,$S1791-4,0)&amp;"")</f>
        <v/>
      </c>
      <c r="F1791" s="161" t="str">
        <f ca="1">IF(ISERROR($S1791),"",OFFSET('Smelter Reference List'!$E$4,$S1791-4,0))</f>
        <v/>
      </c>
      <c r="G1791" s="161" t="str">
        <f ca="1">IF(C1791=$U$4,"Enter smelter details", IF(ISERROR($S1791),"",OFFSET('Smelter Reference List'!$F$4,$S1791-4,0)))</f>
        <v/>
      </c>
      <c r="H1791" s="247" t="str">
        <f ca="1">IF(ISERROR($S1791),"",OFFSET('Smelter Reference List'!$G$4,$S1791-4,0))</f>
        <v/>
      </c>
      <c r="I1791" s="248" t="str">
        <f ca="1">IF(ISERROR($S1791),"",OFFSET('Smelter Reference List'!$H$4,$S1791-4,0))</f>
        <v/>
      </c>
      <c r="J1791" s="248" t="str">
        <f ca="1">IF(ISERROR($S1791),"",OFFSET('Smelter Reference List'!$I$4,$S1791-4,0))</f>
        <v/>
      </c>
      <c r="K1791" s="245"/>
      <c r="L1791" s="245"/>
      <c r="M1791" s="245"/>
      <c r="N1791" s="245"/>
      <c r="O1791" s="245"/>
      <c r="P1791" s="245"/>
      <c r="Q1791" s="246"/>
      <c r="R1791" s="233"/>
      <c r="S1791" s="234" t="e">
        <f>IF(C1791="",NA(),MATCH($B1791&amp;$C1791,'Smelter Reference List'!$J:$J,0))</f>
        <v>#N/A</v>
      </c>
      <c r="T1791" s="235"/>
      <c r="U1791" s="235">
        <f t="shared" ca="1" si="56"/>
        <v>0</v>
      </c>
      <c r="V1791" s="235"/>
      <c r="W1791" s="235"/>
      <c r="Y1791" s="228" t="str">
        <f t="shared" si="57"/>
        <v/>
      </c>
    </row>
    <row r="1792" spans="1:25" s="228" customFormat="1" ht="20.399999999999999">
      <c r="A1792" s="257"/>
      <c r="B1792" s="232" t="str">
        <f>IF(LEN(A1792)=0,"",INDEX('Smelter Reference List'!$A:$A,MATCH($A1792,'Smelter Reference List'!$E:$E,0)))</f>
        <v/>
      </c>
      <c r="C1792" s="297" t="str">
        <f>IF(LEN(A1792)=0,"",INDEX('Smelter Reference List'!$C:$C,MATCH($A1792,'Smelter Reference List'!$E:$E,0)))</f>
        <v/>
      </c>
      <c r="D1792" s="161" t="str">
        <f ca="1">IF(ISERROR($S1792),"",OFFSET('Smelter Reference List'!$C$4,$S1792-4,0)&amp;"")</f>
        <v/>
      </c>
      <c r="E1792" s="161" t="str">
        <f ca="1">IF(ISERROR($S1792),"",OFFSET('Smelter Reference List'!$D$4,$S1792-4,0)&amp;"")</f>
        <v/>
      </c>
      <c r="F1792" s="161" t="str">
        <f ca="1">IF(ISERROR($S1792),"",OFFSET('Smelter Reference List'!$E$4,$S1792-4,0))</f>
        <v/>
      </c>
      <c r="G1792" s="161" t="str">
        <f ca="1">IF(C1792=$U$4,"Enter smelter details", IF(ISERROR($S1792),"",OFFSET('Smelter Reference List'!$F$4,$S1792-4,0)))</f>
        <v/>
      </c>
      <c r="H1792" s="247" t="str">
        <f ca="1">IF(ISERROR($S1792),"",OFFSET('Smelter Reference List'!$G$4,$S1792-4,0))</f>
        <v/>
      </c>
      <c r="I1792" s="248" t="str">
        <f ca="1">IF(ISERROR($S1792),"",OFFSET('Smelter Reference List'!$H$4,$S1792-4,0))</f>
        <v/>
      </c>
      <c r="J1792" s="248" t="str">
        <f ca="1">IF(ISERROR($S1792),"",OFFSET('Smelter Reference List'!$I$4,$S1792-4,0))</f>
        <v/>
      </c>
      <c r="K1792" s="245"/>
      <c r="L1792" s="245"/>
      <c r="M1792" s="245"/>
      <c r="N1792" s="245"/>
      <c r="O1792" s="245"/>
      <c r="P1792" s="245"/>
      <c r="Q1792" s="246"/>
      <c r="R1792" s="233"/>
      <c r="S1792" s="234" t="e">
        <f>IF(C1792="",NA(),MATCH($B1792&amp;$C1792,'Smelter Reference List'!$J:$J,0))</f>
        <v>#N/A</v>
      </c>
      <c r="T1792" s="235"/>
      <c r="U1792" s="235">
        <f t="shared" ca="1" si="56"/>
        <v>0</v>
      </c>
      <c r="V1792" s="235"/>
      <c r="W1792" s="235"/>
      <c r="Y1792" s="228" t="str">
        <f t="shared" si="57"/>
        <v/>
      </c>
    </row>
    <row r="1793" spans="1:25" s="228" customFormat="1" ht="20.399999999999999">
      <c r="A1793" s="257"/>
      <c r="B1793" s="232" t="str">
        <f>IF(LEN(A1793)=0,"",INDEX('Smelter Reference List'!$A:$A,MATCH($A1793,'Smelter Reference List'!$E:$E,0)))</f>
        <v/>
      </c>
      <c r="C1793" s="297" t="str">
        <f>IF(LEN(A1793)=0,"",INDEX('Smelter Reference List'!$C:$C,MATCH($A1793,'Smelter Reference List'!$E:$E,0)))</f>
        <v/>
      </c>
      <c r="D1793" s="161" t="str">
        <f ca="1">IF(ISERROR($S1793),"",OFFSET('Smelter Reference List'!$C$4,$S1793-4,0)&amp;"")</f>
        <v/>
      </c>
      <c r="E1793" s="161" t="str">
        <f ca="1">IF(ISERROR($S1793),"",OFFSET('Smelter Reference List'!$D$4,$S1793-4,0)&amp;"")</f>
        <v/>
      </c>
      <c r="F1793" s="161" t="str">
        <f ca="1">IF(ISERROR($S1793),"",OFFSET('Smelter Reference List'!$E$4,$S1793-4,0))</f>
        <v/>
      </c>
      <c r="G1793" s="161" t="str">
        <f ca="1">IF(C1793=$U$4,"Enter smelter details", IF(ISERROR($S1793),"",OFFSET('Smelter Reference List'!$F$4,$S1793-4,0)))</f>
        <v/>
      </c>
      <c r="H1793" s="247" t="str">
        <f ca="1">IF(ISERROR($S1793),"",OFFSET('Smelter Reference List'!$G$4,$S1793-4,0))</f>
        <v/>
      </c>
      <c r="I1793" s="248" t="str">
        <f ca="1">IF(ISERROR($S1793),"",OFFSET('Smelter Reference List'!$H$4,$S1793-4,0))</f>
        <v/>
      </c>
      <c r="J1793" s="248" t="str">
        <f ca="1">IF(ISERROR($S1793),"",OFFSET('Smelter Reference List'!$I$4,$S1793-4,0))</f>
        <v/>
      </c>
      <c r="K1793" s="245"/>
      <c r="L1793" s="245"/>
      <c r="M1793" s="245"/>
      <c r="N1793" s="245"/>
      <c r="O1793" s="245"/>
      <c r="P1793" s="245"/>
      <c r="Q1793" s="246"/>
      <c r="R1793" s="233"/>
      <c r="S1793" s="234" t="e">
        <f>IF(C1793="",NA(),MATCH($B1793&amp;$C1793,'Smelter Reference List'!$J:$J,0))</f>
        <v>#N/A</v>
      </c>
      <c r="T1793" s="235"/>
      <c r="U1793" s="235">
        <f t="shared" ca="1" si="56"/>
        <v>0</v>
      </c>
      <c r="V1793" s="235"/>
      <c r="W1793" s="235"/>
      <c r="Y1793" s="228" t="str">
        <f t="shared" si="57"/>
        <v/>
      </c>
    </row>
    <row r="1794" spans="1:25" s="228" customFormat="1" ht="20.399999999999999">
      <c r="A1794" s="257"/>
      <c r="B1794" s="232" t="str">
        <f>IF(LEN(A1794)=0,"",INDEX('Smelter Reference List'!$A:$A,MATCH($A1794,'Smelter Reference List'!$E:$E,0)))</f>
        <v/>
      </c>
      <c r="C1794" s="297" t="str">
        <f>IF(LEN(A1794)=0,"",INDEX('Smelter Reference List'!$C:$C,MATCH($A1794,'Smelter Reference List'!$E:$E,0)))</f>
        <v/>
      </c>
      <c r="D1794" s="161" t="str">
        <f ca="1">IF(ISERROR($S1794),"",OFFSET('Smelter Reference List'!$C$4,$S1794-4,0)&amp;"")</f>
        <v/>
      </c>
      <c r="E1794" s="161" t="str">
        <f ca="1">IF(ISERROR($S1794),"",OFFSET('Smelter Reference List'!$D$4,$S1794-4,0)&amp;"")</f>
        <v/>
      </c>
      <c r="F1794" s="161" t="str">
        <f ca="1">IF(ISERROR($S1794),"",OFFSET('Smelter Reference List'!$E$4,$S1794-4,0))</f>
        <v/>
      </c>
      <c r="G1794" s="161" t="str">
        <f ca="1">IF(C1794=$U$4,"Enter smelter details", IF(ISERROR($S1794),"",OFFSET('Smelter Reference List'!$F$4,$S1794-4,0)))</f>
        <v/>
      </c>
      <c r="H1794" s="247" t="str">
        <f ca="1">IF(ISERROR($S1794),"",OFFSET('Smelter Reference List'!$G$4,$S1794-4,0))</f>
        <v/>
      </c>
      <c r="I1794" s="248" t="str">
        <f ca="1">IF(ISERROR($S1794),"",OFFSET('Smelter Reference List'!$H$4,$S1794-4,0))</f>
        <v/>
      </c>
      <c r="J1794" s="248" t="str">
        <f ca="1">IF(ISERROR($S1794),"",OFFSET('Smelter Reference List'!$I$4,$S1794-4,0))</f>
        <v/>
      </c>
      <c r="K1794" s="245"/>
      <c r="L1794" s="245"/>
      <c r="M1794" s="245"/>
      <c r="N1794" s="245"/>
      <c r="O1794" s="245"/>
      <c r="P1794" s="245"/>
      <c r="Q1794" s="246"/>
      <c r="R1794" s="233"/>
      <c r="S1794" s="234" t="e">
        <f>IF(C1794="",NA(),MATCH($B1794&amp;$C1794,'Smelter Reference List'!$J:$J,0))</f>
        <v>#N/A</v>
      </c>
      <c r="T1794" s="235"/>
      <c r="U1794" s="235">
        <f t="shared" ca="1" si="56"/>
        <v>0</v>
      </c>
      <c r="V1794" s="235"/>
      <c r="W1794" s="235"/>
      <c r="Y1794" s="228" t="str">
        <f t="shared" si="57"/>
        <v/>
      </c>
    </row>
    <row r="1795" spans="1:25" s="228" customFormat="1" ht="20.399999999999999">
      <c r="A1795" s="257"/>
      <c r="B1795" s="232" t="str">
        <f>IF(LEN(A1795)=0,"",INDEX('Smelter Reference List'!$A:$A,MATCH($A1795,'Smelter Reference List'!$E:$E,0)))</f>
        <v/>
      </c>
      <c r="C1795" s="297" t="str">
        <f>IF(LEN(A1795)=0,"",INDEX('Smelter Reference List'!$C:$C,MATCH($A1795,'Smelter Reference List'!$E:$E,0)))</f>
        <v/>
      </c>
      <c r="D1795" s="161" t="str">
        <f ca="1">IF(ISERROR($S1795),"",OFFSET('Smelter Reference List'!$C$4,$S1795-4,0)&amp;"")</f>
        <v/>
      </c>
      <c r="E1795" s="161" t="str">
        <f ca="1">IF(ISERROR($S1795),"",OFFSET('Smelter Reference List'!$D$4,$S1795-4,0)&amp;"")</f>
        <v/>
      </c>
      <c r="F1795" s="161" t="str">
        <f ca="1">IF(ISERROR($S1795),"",OFFSET('Smelter Reference List'!$E$4,$S1795-4,0))</f>
        <v/>
      </c>
      <c r="G1795" s="161" t="str">
        <f ca="1">IF(C1795=$U$4,"Enter smelter details", IF(ISERROR($S1795),"",OFFSET('Smelter Reference List'!$F$4,$S1795-4,0)))</f>
        <v/>
      </c>
      <c r="H1795" s="247" t="str">
        <f ca="1">IF(ISERROR($S1795),"",OFFSET('Smelter Reference List'!$G$4,$S1795-4,0))</f>
        <v/>
      </c>
      <c r="I1795" s="248" t="str">
        <f ca="1">IF(ISERROR($S1795),"",OFFSET('Smelter Reference List'!$H$4,$S1795-4,0))</f>
        <v/>
      </c>
      <c r="J1795" s="248" t="str">
        <f ca="1">IF(ISERROR($S1795),"",OFFSET('Smelter Reference List'!$I$4,$S1795-4,0))</f>
        <v/>
      </c>
      <c r="K1795" s="245"/>
      <c r="L1795" s="245"/>
      <c r="M1795" s="245"/>
      <c r="N1795" s="245"/>
      <c r="O1795" s="245"/>
      <c r="P1795" s="245"/>
      <c r="Q1795" s="246"/>
      <c r="R1795" s="233"/>
      <c r="S1795" s="234" t="e">
        <f>IF(C1795="",NA(),MATCH($B1795&amp;$C1795,'Smelter Reference List'!$J:$J,0))</f>
        <v>#N/A</v>
      </c>
      <c r="T1795" s="235"/>
      <c r="U1795" s="235">
        <f t="shared" ca="1" si="56"/>
        <v>0</v>
      </c>
      <c r="V1795" s="235"/>
      <c r="W1795" s="235"/>
      <c r="Y1795" s="228" t="str">
        <f t="shared" si="57"/>
        <v/>
      </c>
    </row>
    <row r="1796" spans="1:25" s="228" customFormat="1" ht="20.399999999999999">
      <c r="A1796" s="257"/>
      <c r="B1796" s="232" t="str">
        <f>IF(LEN(A1796)=0,"",INDEX('Smelter Reference List'!$A:$A,MATCH($A1796,'Smelter Reference List'!$E:$E,0)))</f>
        <v/>
      </c>
      <c r="C1796" s="297" t="str">
        <f>IF(LEN(A1796)=0,"",INDEX('Smelter Reference List'!$C:$C,MATCH($A1796,'Smelter Reference List'!$E:$E,0)))</f>
        <v/>
      </c>
      <c r="D1796" s="161" t="str">
        <f ca="1">IF(ISERROR($S1796),"",OFFSET('Smelter Reference List'!$C$4,$S1796-4,0)&amp;"")</f>
        <v/>
      </c>
      <c r="E1796" s="161" t="str">
        <f ca="1">IF(ISERROR($S1796),"",OFFSET('Smelter Reference List'!$D$4,$S1796-4,0)&amp;"")</f>
        <v/>
      </c>
      <c r="F1796" s="161" t="str">
        <f ca="1">IF(ISERROR($S1796),"",OFFSET('Smelter Reference List'!$E$4,$S1796-4,0))</f>
        <v/>
      </c>
      <c r="G1796" s="161" t="str">
        <f ca="1">IF(C1796=$U$4,"Enter smelter details", IF(ISERROR($S1796),"",OFFSET('Smelter Reference List'!$F$4,$S1796-4,0)))</f>
        <v/>
      </c>
      <c r="H1796" s="247" t="str">
        <f ca="1">IF(ISERROR($S1796),"",OFFSET('Smelter Reference List'!$G$4,$S1796-4,0))</f>
        <v/>
      </c>
      <c r="I1796" s="248" t="str">
        <f ca="1">IF(ISERROR($S1796),"",OFFSET('Smelter Reference List'!$H$4,$S1796-4,0))</f>
        <v/>
      </c>
      <c r="J1796" s="248" t="str">
        <f ca="1">IF(ISERROR($S1796),"",OFFSET('Smelter Reference List'!$I$4,$S1796-4,0))</f>
        <v/>
      </c>
      <c r="K1796" s="245"/>
      <c r="L1796" s="245"/>
      <c r="M1796" s="245"/>
      <c r="N1796" s="245"/>
      <c r="O1796" s="245"/>
      <c r="P1796" s="245"/>
      <c r="Q1796" s="246"/>
      <c r="R1796" s="233"/>
      <c r="S1796" s="234" t="e">
        <f>IF(C1796="",NA(),MATCH($B1796&amp;$C1796,'Smelter Reference List'!$J:$J,0))</f>
        <v>#N/A</v>
      </c>
      <c r="T1796" s="235"/>
      <c r="U1796" s="235">
        <f t="shared" ca="1" si="56"/>
        <v>0</v>
      </c>
      <c r="V1796" s="235"/>
      <c r="W1796" s="235"/>
      <c r="Y1796" s="228" t="str">
        <f t="shared" si="57"/>
        <v/>
      </c>
    </row>
    <row r="1797" spans="1:25" s="228" customFormat="1" ht="20.399999999999999">
      <c r="A1797" s="257"/>
      <c r="B1797" s="232" t="str">
        <f>IF(LEN(A1797)=0,"",INDEX('Smelter Reference List'!$A:$A,MATCH($A1797,'Smelter Reference List'!$E:$E,0)))</f>
        <v/>
      </c>
      <c r="C1797" s="297" t="str">
        <f>IF(LEN(A1797)=0,"",INDEX('Smelter Reference List'!$C:$C,MATCH($A1797,'Smelter Reference List'!$E:$E,0)))</f>
        <v/>
      </c>
      <c r="D1797" s="161" t="str">
        <f ca="1">IF(ISERROR($S1797),"",OFFSET('Smelter Reference List'!$C$4,$S1797-4,0)&amp;"")</f>
        <v/>
      </c>
      <c r="E1797" s="161" t="str">
        <f ca="1">IF(ISERROR($S1797),"",OFFSET('Smelter Reference List'!$D$4,$S1797-4,0)&amp;"")</f>
        <v/>
      </c>
      <c r="F1797" s="161" t="str">
        <f ca="1">IF(ISERROR($S1797),"",OFFSET('Smelter Reference List'!$E$4,$S1797-4,0))</f>
        <v/>
      </c>
      <c r="G1797" s="161" t="str">
        <f ca="1">IF(C1797=$U$4,"Enter smelter details", IF(ISERROR($S1797),"",OFFSET('Smelter Reference List'!$F$4,$S1797-4,0)))</f>
        <v/>
      </c>
      <c r="H1797" s="247" t="str">
        <f ca="1">IF(ISERROR($S1797),"",OFFSET('Smelter Reference List'!$G$4,$S1797-4,0))</f>
        <v/>
      </c>
      <c r="I1797" s="248" t="str">
        <f ca="1">IF(ISERROR($S1797),"",OFFSET('Smelter Reference List'!$H$4,$S1797-4,0))</f>
        <v/>
      </c>
      <c r="J1797" s="248" t="str">
        <f ca="1">IF(ISERROR($S1797),"",OFFSET('Smelter Reference List'!$I$4,$S1797-4,0))</f>
        <v/>
      </c>
      <c r="K1797" s="245"/>
      <c r="L1797" s="245"/>
      <c r="M1797" s="245"/>
      <c r="N1797" s="245"/>
      <c r="O1797" s="245"/>
      <c r="P1797" s="245"/>
      <c r="Q1797" s="246"/>
      <c r="R1797" s="233"/>
      <c r="S1797" s="234" t="e">
        <f>IF(C1797="",NA(),MATCH($B1797&amp;$C1797,'Smelter Reference List'!$J:$J,0))</f>
        <v>#N/A</v>
      </c>
      <c r="T1797" s="235"/>
      <c r="U1797" s="235">
        <f t="shared" ca="1" si="56"/>
        <v>0</v>
      </c>
      <c r="V1797" s="235"/>
      <c r="W1797" s="235"/>
      <c r="Y1797" s="228" t="str">
        <f t="shared" si="57"/>
        <v/>
      </c>
    </row>
    <row r="1798" spans="1:25" s="228" customFormat="1" ht="20.399999999999999">
      <c r="A1798" s="257"/>
      <c r="B1798" s="232" t="str">
        <f>IF(LEN(A1798)=0,"",INDEX('Smelter Reference List'!$A:$A,MATCH($A1798,'Smelter Reference List'!$E:$E,0)))</f>
        <v/>
      </c>
      <c r="C1798" s="297" t="str">
        <f>IF(LEN(A1798)=0,"",INDEX('Smelter Reference List'!$C:$C,MATCH($A1798,'Smelter Reference List'!$E:$E,0)))</f>
        <v/>
      </c>
      <c r="D1798" s="161" t="str">
        <f ca="1">IF(ISERROR($S1798),"",OFFSET('Smelter Reference List'!$C$4,$S1798-4,0)&amp;"")</f>
        <v/>
      </c>
      <c r="E1798" s="161" t="str">
        <f ca="1">IF(ISERROR($S1798),"",OFFSET('Smelter Reference List'!$D$4,$S1798-4,0)&amp;"")</f>
        <v/>
      </c>
      <c r="F1798" s="161" t="str">
        <f ca="1">IF(ISERROR($S1798),"",OFFSET('Smelter Reference List'!$E$4,$S1798-4,0))</f>
        <v/>
      </c>
      <c r="G1798" s="161" t="str">
        <f ca="1">IF(C1798=$U$4,"Enter smelter details", IF(ISERROR($S1798),"",OFFSET('Smelter Reference List'!$F$4,$S1798-4,0)))</f>
        <v/>
      </c>
      <c r="H1798" s="247" t="str">
        <f ca="1">IF(ISERROR($S1798),"",OFFSET('Smelter Reference List'!$G$4,$S1798-4,0))</f>
        <v/>
      </c>
      <c r="I1798" s="248" t="str">
        <f ca="1">IF(ISERROR($S1798),"",OFFSET('Smelter Reference List'!$H$4,$S1798-4,0))</f>
        <v/>
      </c>
      <c r="J1798" s="248" t="str">
        <f ca="1">IF(ISERROR($S1798),"",OFFSET('Smelter Reference List'!$I$4,$S1798-4,0))</f>
        <v/>
      </c>
      <c r="K1798" s="245"/>
      <c r="L1798" s="245"/>
      <c r="M1798" s="245"/>
      <c r="N1798" s="245"/>
      <c r="O1798" s="245"/>
      <c r="P1798" s="245"/>
      <c r="Q1798" s="246"/>
      <c r="R1798" s="233"/>
      <c r="S1798" s="234" t="e">
        <f>IF(C1798="",NA(),MATCH($B1798&amp;$C1798,'Smelter Reference List'!$J:$J,0))</f>
        <v>#N/A</v>
      </c>
      <c r="T1798" s="235"/>
      <c r="U1798" s="235">
        <f t="shared" ca="1" si="56"/>
        <v>0</v>
      </c>
      <c r="V1798" s="235"/>
      <c r="W1798" s="235"/>
      <c r="Y1798" s="228" t="str">
        <f t="shared" si="57"/>
        <v/>
      </c>
    </row>
    <row r="1799" spans="1:25" s="228" customFormat="1" ht="20.399999999999999">
      <c r="A1799" s="257"/>
      <c r="B1799" s="232" t="str">
        <f>IF(LEN(A1799)=0,"",INDEX('Smelter Reference List'!$A:$A,MATCH($A1799,'Smelter Reference List'!$E:$E,0)))</f>
        <v/>
      </c>
      <c r="C1799" s="297" t="str">
        <f>IF(LEN(A1799)=0,"",INDEX('Smelter Reference List'!$C:$C,MATCH($A1799,'Smelter Reference List'!$E:$E,0)))</f>
        <v/>
      </c>
      <c r="D1799" s="161" t="str">
        <f ca="1">IF(ISERROR($S1799),"",OFFSET('Smelter Reference List'!$C$4,$S1799-4,0)&amp;"")</f>
        <v/>
      </c>
      <c r="E1799" s="161" t="str">
        <f ca="1">IF(ISERROR($S1799),"",OFFSET('Smelter Reference List'!$D$4,$S1799-4,0)&amp;"")</f>
        <v/>
      </c>
      <c r="F1799" s="161" t="str">
        <f ca="1">IF(ISERROR($S1799),"",OFFSET('Smelter Reference List'!$E$4,$S1799-4,0))</f>
        <v/>
      </c>
      <c r="G1799" s="161" t="str">
        <f ca="1">IF(C1799=$U$4,"Enter smelter details", IF(ISERROR($S1799),"",OFFSET('Smelter Reference List'!$F$4,$S1799-4,0)))</f>
        <v/>
      </c>
      <c r="H1799" s="247" t="str">
        <f ca="1">IF(ISERROR($S1799),"",OFFSET('Smelter Reference List'!$G$4,$S1799-4,0))</f>
        <v/>
      </c>
      <c r="I1799" s="248" t="str">
        <f ca="1">IF(ISERROR($S1799),"",OFFSET('Smelter Reference List'!$H$4,$S1799-4,0))</f>
        <v/>
      </c>
      <c r="J1799" s="248" t="str">
        <f ca="1">IF(ISERROR($S1799),"",OFFSET('Smelter Reference List'!$I$4,$S1799-4,0))</f>
        <v/>
      </c>
      <c r="K1799" s="245"/>
      <c r="L1799" s="245"/>
      <c r="M1799" s="245"/>
      <c r="N1799" s="245"/>
      <c r="O1799" s="245"/>
      <c r="P1799" s="245"/>
      <c r="Q1799" s="246"/>
      <c r="R1799" s="233"/>
      <c r="S1799" s="234" t="e">
        <f>IF(C1799="",NA(),MATCH($B1799&amp;$C1799,'Smelter Reference List'!$J:$J,0))</f>
        <v>#N/A</v>
      </c>
      <c r="T1799" s="235"/>
      <c r="U1799" s="235">
        <f t="shared" ca="1" si="56"/>
        <v>0</v>
      </c>
      <c r="V1799" s="235"/>
      <c r="W1799" s="235"/>
      <c r="Y1799" s="228" t="str">
        <f t="shared" si="57"/>
        <v/>
      </c>
    </row>
    <row r="1800" spans="1:25" s="228" customFormat="1" ht="20.399999999999999">
      <c r="A1800" s="257"/>
      <c r="B1800" s="232" t="str">
        <f>IF(LEN(A1800)=0,"",INDEX('Smelter Reference List'!$A:$A,MATCH($A1800,'Smelter Reference List'!$E:$E,0)))</f>
        <v/>
      </c>
      <c r="C1800" s="297" t="str">
        <f>IF(LEN(A1800)=0,"",INDEX('Smelter Reference List'!$C:$C,MATCH($A1800,'Smelter Reference List'!$E:$E,0)))</f>
        <v/>
      </c>
      <c r="D1800" s="161" t="str">
        <f ca="1">IF(ISERROR($S1800),"",OFFSET('Smelter Reference List'!$C$4,$S1800-4,0)&amp;"")</f>
        <v/>
      </c>
      <c r="E1800" s="161" t="str">
        <f ca="1">IF(ISERROR($S1800),"",OFFSET('Smelter Reference List'!$D$4,$S1800-4,0)&amp;"")</f>
        <v/>
      </c>
      <c r="F1800" s="161" t="str">
        <f ca="1">IF(ISERROR($S1800),"",OFFSET('Smelter Reference List'!$E$4,$S1800-4,0))</f>
        <v/>
      </c>
      <c r="G1800" s="161" t="str">
        <f ca="1">IF(C1800=$U$4,"Enter smelter details", IF(ISERROR($S1800),"",OFFSET('Smelter Reference List'!$F$4,$S1800-4,0)))</f>
        <v/>
      </c>
      <c r="H1800" s="247" t="str">
        <f ca="1">IF(ISERROR($S1800),"",OFFSET('Smelter Reference List'!$G$4,$S1800-4,0))</f>
        <v/>
      </c>
      <c r="I1800" s="248" t="str">
        <f ca="1">IF(ISERROR($S1800),"",OFFSET('Smelter Reference List'!$H$4,$S1800-4,0))</f>
        <v/>
      </c>
      <c r="J1800" s="248" t="str">
        <f ca="1">IF(ISERROR($S1800),"",OFFSET('Smelter Reference List'!$I$4,$S1800-4,0))</f>
        <v/>
      </c>
      <c r="K1800" s="245"/>
      <c r="L1800" s="245"/>
      <c r="M1800" s="245"/>
      <c r="N1800" s="245"/>
      <c r="O1800" s="245"/>
      <c r="P1800" s="245"/>
      <c r="Q1800" s="246"/>
      <c r="R1800" s="233"/>
      <c r="S1800" s="234" t="e">
        <f>IF(C1800="",NA(),MATCH($B1800&amp;$C1800,'Smelter Reference List'!$J:$J,0))</f>
        <v>#N/A</v>
      </c>
      <c r="T1800" s="235"/>
      <c r="U1800" s="235">
        <f t="shared" ca="1" si="56"/>
        <v>0</v>
      </c>
      <c r="V1800" s="235"/>
      <c r="W1800" s="235"/>
      <c r="Y1800" s="228" t="str">
        <f t="shared" si="57"/>
        <v/>
      </c>
    </row>
    <row r="1801" spans="1:25" s="228" customFormat="1" ht="20.399999999999999">
      <c r="A1801" s="257"/>
      <c r="B1801" s="232" t="str">
        <f>IF(LEN(A1801)=0,"",INDEX('Smelter Reference List'!$A:$A,MATCH($A1801,'Smelter Reference List'!$E:$E,0)))</f>
        <v/>
      </c>
      <c r="C1801" s="297" t="str">
        <f>IF(LEN(A1801)=0,"",INDEX('Smelter Reference List'!$C:$C,MATCH($A1801,'Smelter Reference List'!$E:$E,0)))</f>
        <v/>
      </c>
      <c r="D1801" s="161" t="str">
        <f ca="1">IF(ISERROR($S1801),"",OFFSET('Smelter Reference List'!$C$4,$S1801-4,0)&amp;"")</f>
        <v/>
      </c>
      <c r="E1801" s="161" t="str">
        <f ca="1">IF(ISERROR($S1801),"",OFFSET('Smelter Reference List'!$D$4,$S1801-4,0)&amp;"")</f>
        <v/>
      </c>
      <c r="F1801" s="161" t="str">
        <f ca="1">IF(ISERROR($S1801),"",OFFSET('Smelter Reference List'!$E$4,$S1801-4,0))</f>
        <v/>
      </c>
      <c r="G1801" s="161" t="str">
        <f ca="1">IF(C1801=$U$4,"Enter smelter details", IF(ISERROR($S1801),"",OFFSET('Smelter Reference List'!$F$4,$S1801-4,0)))</f>
        <v/>
      </c>
      <c r="H1801" s="247" t="str">
        <f ca="1">IF(ISERROR($S1801),"",OFFSET('Smelter Reference List'!$G$4,$S1801-4,0))</f>
        <v/>
      </c>
      <c r="I1801" s="248" t="str">
        <f ca="1">IF(ISERROR($S1801),"",OFFSET('Smelter Reference List'!$H$4,$S1801-4,0))</f>
        <v/>
      </c>
      <c r="J1801" s="248" t="str">
        <f ca="1">IF(ISERROR($S1801),"",OFFSET('Smelter Reference List'!$I$4,$S1801-4,0))</f>
        <v/>
      </c>
      <c r="K1801" s="245"/>
      <c r="L1801" s="245"/>
      <c r="M1801" s="245"/>
      <c r="N1801" s="245"/>
      <c r="O1801" s="245"/>
      <c r="P1801" s="245"/>
      <c r="Q1801" s="246"/>
      <c r="R1801" s="233"/>
      <c r="S1801" s="234" t="e">
        <f>IF(C1801="",NA(),MATCH($B1801&amp;$C1801,'Smelter Reference List'!$J:$J,0))</f>
        <v>#N/A</v>
      </c>
      <c r="T1801" s="235"/>
      <c r="U1801" s="235">
        <f t="shared" ca="1" si="56"/>
        <v>0</v>
      </c>
      <c r="V1801" s="235"/>
      <c r="W1801" s="235"/>
      <c r="Y1801" s="228" t="str">
        <f t="shared" si="57"/>
        <v/>
      </c>
    </row>
    <row r="1802" spans="1:25" s="228" customFormat="1" ht="20.399999999999999">
      <c r="A1802" s="257"/>
      <c r="B1802" s="232" t="str">
        <f>IF(LEN(A1802)=0,"",INDEX('Smelter Reference List'!$A:$A,MATCH($A1802,'Smelter Reference List'!$E:$E,0)))</f>
        <v/>
      </c>
      <c r="C1802" s="297" t="str">
        <f>IF(LEN(A1802)=0,"",INDEX('Smelter Reference List'!$C:$C,MATCH($A1802,'Smelter Reference List'!$E:$E,0)))</f>
        <v/>
      </c>
      <c r="D1802" s="161" t="str">
        <f ca="1">IF(ISERROR($S1802),"",OFFSET('Smelter Reference List'!$C$4,$S1802-4,0)&amp;"")</f>
        <v/>
      </c>
      <c r="E1802" s="161" t="str">
        <f ca="1">IF(ISERROR($S1802),"",OFFSET('Smelter Reference List'!$D$4,$S1802-4,0)&amp;"")</f>
        <v/>
      </c>
      <c r="F1802" s="161" t="str">
        <f ca="1">IF(ISERROR($S1802),"",OFFSET('Smelter Reference List'!$E$4,$S1802-4,0))</f>
        <v/>
      </c>
      <c r="G1802" s="161" t="str">
        <f ca="1">IF(C1802=$U$4,"Enter smelter details", IF(ISERROR($S1802),"",OFFSET('Smelter Reference List'!$F$4,$S1802-4,0)))</f>
        <v/>
      </c>
      <c r="H1802" s="247" t="str">
        <f ca="1">IF(ISERROR($S1802),"",OFFSET('Smelter Reference List'!$G$4,$S1802-4,0))</f>
        <v/>
      </c>
      <c r="I1802" s="248" t="str">
        <f ca="1">IF(ISERROR($S1802),"",OFFSET('Smelter Reference List'!$H$4,$S1802-4,0))</f>
        <v/>
      </c>
      <c r="J1802" s="248" t="str">
        <f ca="1">IF(ISERROR($S1802),"",OFFSET('Smelter Reference List'!$I$4,$S1802-4,0))</f>
        <v/>
      </c>
      <c r="K1802" s="245"/>
      <c r="L1802" s="245"/>
      <c r="M1802" s="245"/>
      <c r="N1802" s="245"/>
      <c r="O1802" s="245"/>
      <c r="P1802" s="245"/>
      <c r="Q1802" s="246"/>
      <c r="R1802" s="233"/>
      <c r="S1802" s="234" t="e">
        <f>IF(C1802="",NA(),MATCH($B1802&amp;$C1802,'Smelter Reference List'!$J:$J,0))</f>
        <v>#N/A</v>
      </c>
      <c r="T1802" s="235"/>
      <c r="U1802" s="235">
        <f t="shared" ca="1" si="56"/>
        <v>0</v>
      </c>
      <c r="V1802" s="235"/>
      <c r="W1802" s="235"/>
      <c r="Y1802" s="228" t="str">
        <f t="shared" si="57"/>
        <v/>
      </c>
    </row>
    <row r="1803" spans="1:25" s="228" customFormat="1" ht="20.399999999999999">
      <c r="A1803" s="257"/>
      <c r="B1803" s="232" t="str">
        <f>IF(LEN(A1803)=0,"",INDEX('Smelter Reference List'!$A:$A,MATCH($A1803,'Smelter Reference List'!$E:$E,0)))</f>
        <v/>
      </c>
      <c r="C1803" s="297" t="str">
        <f>IF(LEN(A1803)=0,"",INDEX('Smelter Reference List'!$C:$C,MATCH($A1803,'Smelter Reference List'!$E:$E,0)))</f>
        <v/>
      </c>
      <c r="D1803" s="161" t="str">
        <f ca="1">IF(ISERROR($S1803),"",OFFSET('Smelter Reference List'!$C$4,$S1803-4,0)&amp;"")</f>
        <v/>
      </c>
      <c r="E1803" s="161" t="str">
        <f ca="1">IF(ISERROR($S1803),"",OFFSET('Smelter Reference List'!$D$4,$S1803-4,0)&amp;"")</f>
        <v/>
      </c>
      <c r="F1803" s="161" t="str">
        <f ca="1">IF(ISERROR($S1803),"",OFFSET('Smelter Reference List'!$E$4,$S1803-4,0))</f>
        <v/>
      </c>
      <c r="G1803" s="161" t="str">
        <f ca="1">IF(C1803=$U$4,"Enter smelter details", IF(ISERROR($S1803),"",OFFSET('Smelter Reference List'!$F$4,$S1803-4,0)))</f>
        <v/>
      </c>
      <c r="H1803" s="247" t="str">
        <f ca="1">IF(ISERROR($S1803),"",OFFSET('Smelter Reference List'!$G$4,$S1803-4,0))</f>
        <v/>
      </c>
      <c r="I1803" s="248" t="str">
        <f ca="1">IF(ISERROR($S1803),"",OFFSET('Smelter Reference List'!$H$4,$S1803-4,0))</f>
        <v/>
      </c>
      <c r="J1803" s="248" t="str">
        <f ca="1">IF(ISERROR($S1803),"",OFFSET('Smelter Reference List'!$I$4,$S1803-4,0))</f>
        <v/>
      </c>
      <c r="K1803" s="245"/>
      <c r="L1803" s="245"/>
      <c r="M1803" s="245"/>
      <c r="N1803" s="245"/>
      <c r="O1803" s="245"/>
      <c r="P1803" s="245"/>
      <c r="Q1803" s="246"/>
      <c r="R1803" s="233"/>
      <c r="S1803" s="234" t="e">
        <f>IF(C1803="",NA(),MATCH($B1803&amp;$C1803,'Smelter Reference List'!$J:$J,0))</f>
        <v>#N/A</v>
      </c>
      <c r="T1803" s="235"/>
      <c r="U1803" s="235">
        <f t="shared" ca="1" si="56"/>
        <v>0</v>
      </c>
      <c r="V1803" s="235"/>
      <c r="W1803" s="235"/>
      <c r="Y1803" s="228" t="str">
        <f t="shared" si="57"/>
        <v/>
      </c>
    </row>
    <row r="1804" spans="1:25" s="228" customFormat="1" ht="20.399999999999999">
      <c r="A1804" s="257"/>
      <c r="B1804" s="232" t="str">
        <f>IF(LEN(A1804)=0,"",INDEX('Smelter Reference List'!$A:$A,MATCH($A1804,'Smelter Reference List'!$E:$E,0)))</f>
        <v/>
      </c>
      <c r="C1804" s="297" t="str">
        <f>IF(LEN(A1804)=0,"",INDEX('Smelter Reference List'!$C:$C,MATCH($A1804,'Smelter Reference List'!$E:$E,0)))</f>
        <v/>
      </c>
      <c r="D1804" s="161" t="str">
        <f ca="1">IF(ISERROR($S1804),"",OFFSET('Smelter Reference List'!$C$4,$S1804-4,0)&amp;"")</f>
        <v/>
      </c>
      <c r="E1804" s="161" t="str">
        <f ca="1">IF(ISERROR($S1804),"",OFFSET('Smelter Reference List'!$D$4,$S1804-4,0)&amp;"")</f>
        <v/>
      </c>
      <c r="F1804" s="161" t="str">
        <f ca="1">IF(ISERROR($S1804),"",OFFSET('Smelter Reference List'!$E$4,$S1804-4,0))</f>
        <v/>
      </c>
      <c r="G1804" s="161" t="str">
        <f ca="1">IF(C1804=$U$4,"Enter smelter details", IF(ISERROR($S1804),"",OFFSET('Smelter Reference List'!$F$4,$S1804-4,0)))</f>
        <v/>
      </c>
      <c r="H1804" s="247" t="str">
        <f ca="1">IF(ISERROR($S1804),"",OFFSET('Smelter Reference List'!$G$4,$S1804-4,0))</f>
        <v/>
      </c>
      <c r="I1804" s="248" t="str">
        <f ca="1">IF(ISERROR($S1804),"",OFFSET('Smelter Reference List'!$H$4,$S1804-4,0))</f>
        <v/>
      </c>
      <c r="J1804" s="248" t="str">
        <f ca="1">IF(ISERROR($S1804),"",OFFSET('Smelter Reference List'!$I$4,$S1804-4,0))</f>
        <v/>
      </c>
      <c r="K1804" s="245"/>
      <c r="L1804" s="245"/>
      <c r="M1804" s="245"/>
      <c r="N1804" s="245"/>
      <c r="O1804" s="245"/>
      <c r="P1804" s="245"/>
      <c r="Q1804" s="246"/>
      <c r="R1804" s="233"/>
      <c r="S1804" s="234" t="e">
        <f>IF(C1804="",NA(),MATCH($B1804&amp;$C1804,'Smelter Reference List'!$J:$J,0))</f>
        <v>#N/A</v>
      </c>
      <c r="T1804" s="235"/>
      <c r="U1804" s="235">
        <f t="shared" ca="1" si="56"/>
        <v>0</v>
      </c>
      <c r="V1804" s="235"/>
      <c r="W1804" s="235"/>
      <c r="Y1804" s="228" t="str">
        <f t="shared" si="57"/>
        <v/>
      </c>
    </row>
    <row r="1805" spans="1:25" s="228" customFormat="1" ht="20.399999999999999">
      <c r="A1805" s="257"/>
      <c r="B1805" s="232" t="str">
        <f>IF(LEN(A1805)=0,"",INDEX('Smelter Reference List'!$A:$A,MATCH($A1805,'Smelter Reference List'!$E:$E,0)))</f>
        <v/>
      </c>
      <c r="C1805" s="297" t="str">
        <f>IF(LEN(A1805)=0,"",INDEX('Smelter Reference List'!$C:$C,MATCH($A1805,'Smelter Reference List'!$E:$E,0)))</f>
        <v/>
      </c>
      <c r="D1805" s="161" t="str">
        <f ca="1">IF(ISERROR($S1805),"",OFFSET('Smelter Reference List'!$C$4,$S1805-4,0)&amp;"")</f>
        <v/>
      </c>
      <c r="E1805" s="161" t="str">
        <f ca="1">IF(ISERROR($S1805),"",OFFSET('Smelter Reference List'!$D$4,$S1805-4,0)&amp;"")</f>
        <v/>
      </c>
      <c r="F1805" s="161" t="str">
        <f ca="1">IF(ISERROR($S1805),"",OFFSET('Smelter Reference List'!$E$4,$S1805-4,0))</f>
        <v/>
      </c>
      <c r="G1805" s="161" t="str">
        <f ca="1">IF(C1805=$U$4,"Enter smelter details", IF(ISERROR($S1805),"",OFFSET('Smelter Reference List'!$F$4,$S1805-4,0)))</f>
        <v/>
      </c>
      <c r="H1805" s="247" t="str">
        <f ca="1">IF(ISERROR($S1805),"",OFFSET('Smelter Reference List'!$G$4,$S1805-4,0))</f>
        <v/>
      </c>
      <c r="I1805" s="248" t="str">
        <f ca="1">IF(ISERROR($S1805),"",OFFSET('Smelter Reference List'!$H$4,$S1805-4,0))</f>
        <v/>
      </c>
      <c r="J1805" s="248" t="str">
        <f ca="1">IF(ISERROR($S1805),"",OFFSET('Smelter Reference List'!$I$4,$S1805-4,0))</f>
        <v/>
      </c>
      <c r="K1805" s="245"/>
      <c r="L1805" s="245"/>
      <c r="M1805" s="245"/>
      <c r="N1805" s="245"/>
      <c r="O1805" s="245"/>
      <c r="P1805" s="245"/>
      <c r="Q1805" s="246"/>
      <c r="R1805" s="233"/>
      <c r="S1805" s="234" t="e">
        <f>IF(C1805="",NA(),MATCH($B1805&amp;$C1805,'Smelter Reference List'!$J:$J,0))</f>
        <v>#N/A</v>
      </c>
      <c r="T1805" s="235"/>
      <c r="U1805" s="235">
        <f t="shared" ca="1" si="56"/>
        <v>0</v>
      </c>
      <c r="V1805" s="235"/>
      <c r="W1805" s="235"/>
      <c r="Y1805" s="228" t="str">
        <f t="shared" si="57"/>
        <v/>
      </c>
    </row>
    <row r="1806" spans="1:25" s="228" customFormat="1" ht="20.399999999999999">
      <c r="A1806" s="257"/>
      <c r="B1806" s="232" t="str">
        <f>IF(LEN(A1806)=0,"",INDEX('Smelter Reference List'!$A:$A,MATCH($A1806,'Smelter Reference List'!$E:$E,0)))</f>
        <v/>
      </c>
      <c r="C1806" s="297" t="str">
        <f>IF(LEN(A1806)=0,"",INDEX('Smelter Reference List'!$C:$C,MATCH($A1806,'Smelter Reference List'!$E:$E,0)))</f>
        <v/>
      </c>
      <c r="D1806" s="161" t="str">
        <f ca="1">IF(ISERROR($S1806),"",OFFSET('Smelter Reference List'!$C$4,$S1806-4,0)&amp;"")</f>
        <v/>
      </c>
      <c r="E1806" s="161" t="str">
        <f ca="1">IF(ISERROR($S1806),"",OFFSET('Smelter Reference List'!$D$4,$S1806-4,0)&amp;"")</f>
        <v/>
      </c>
      <c r="F1806" s="161" t="str">
        <f ca="1">IF(ISERROR($S1806),"",OFFSET('Smelter Reference List'!$E$4,$S1806-4,0))</f>
        <v/>
      </c>
      <c r="G1806" s="161" t="str">
        <f ca="1">IF(C1806=$U$4,"Enter smelter details", IF(ISERROR($S1806),"",OFFSET('Smelter Reference List'!$F$4,$S1806-4,0)))</f>
        <v/>
      </c>
      <c r="H1806" s="247" t="str">
        <f ca="1">IF(ISERROR($S1806),"",OFFSET('Smelter Reference List'!$G$4,$S1806-4,0))</f>
        <v/>
      </c>
      <c r="I1806" s="248" t="str">
        <f ca="1">IF(ISERROR($S1806),"",OFFSET('Smelter Reference List'!$H$4,$S1806-4,0))</f>
        <v/>
      </c>
      <c r="J1806" s="248" t="str">
        <f ca="1">IF(ISERROR($S1806),"",OFFSET('Smelter Reference List'!$I$4,$S1806-4,0))</f>
        <v/>
      </c>
      <c r="K1806" s="245"/>
      <c r="L1806" s="245"/>
      <c r="M1806" s="245"/>
      <c r="N1806" s="245"/>
      <c r="O1806" s="245"/>
      <c r="P1806" s="245"/>
      <c r="Q1806" s="246"/>
      <c r="R1806" s="233"/>
      <c r="S1806" s="234" t="e">
        <f>IF(C1806="",NA(),MATCH($B1806&amp;$C1806,'Smelter Reference List'!$J:$J,0))</f>
        <v>#N/A</v>
      </c>
      <c r="T1806" s="235"/>
      <c r="U1806" s="235">
        <f t="shared" ca="1" si="56"/>
        <v>0</v>
      </c>
      <c r="V1806" s="235"/>
      <c r="W1806" s="235"/>
      <c r="Y1806" s="228" t="str">
        <f t="shared" si="57"/>
        <v/>
      </c>
    </row>
    <row r="1807" spans="1:25" s="228" customFormat="1" ht="20.399999999999999">
      <c r="A1807" s="257"/>
      <c r="B1807" s="232" t="str">
        <f>IF(LEN(A1807)=0,"",INDEX('Smelter Reference List'!$A:$A,MATCH($A1807,'Smelter Reference List'!$E:$E,0)))</f>
        <v/>
      </c>
      <c r="C1807" s="297" t="str">
        <f>IF(LEN(A1807)=0,"",INDEX('Smelter Reference List'!$C:$C,MATCH($A1807,'Smelter Reference List'!$E:$E,0)))</f>
        <v/>
      </c>
      <c r="D1807" s="161" t="str">
        <f ca="1">IF(ISERROR($S1807),"",OFFSET('Smelter Reference List'!$C$4,$S1807-4,0)&amp;"")</f>
        <v/>
      </c>
      <c r="E1807" s="161" t="str">
        <f ca="1">IF(ISERROR($S1807),"",OFFSET('Smelter Reference List'!$D$4,$S1807-4,0)&amp;"")</f>
        <v/>
      </c>
      <c r="F1807" s="161" t="str">
        <f ca="1">IF(ISERROR($S1807),"",OFFSET('Smelter Reference List'!$E$4,$S1807-4,0))</f>
        <v/>
      </c>
      <c r="G1807" s="161" t="str">
        <f ca="1">IF(C1807=$U$4,"Enter smelter details", IF(ISERROR($S1807),"",OFFSET('Smelter Reference List'!$F$4,$S1807-4,0)))</f>
        <v/>
      </c>
      <c r="H1807" s="247" t="str">
        <f ca="1">IF(ISERROR($S1807),"",OFFSET('Smelter Reference List'!$G$4,$S1807-4,0))</f>
        <v/>
      </c>
      <c r="I1807" s="248" t="str">
        <f ca="1">IF(ISERROR($S1807),"",OFFSET('Smelter Reference List'!$H$4,$S1807-4,0))</f>
        <v/>
      </c>
      <c r="J1807" s="248" t="str">
        <f ca="1">IF(ISERROR($S1807),"",OFFSET('Smelter Reference List'!$I$4,$S1807-4,0))</f>
        <v/>
      </c>
      <c r="K1807" s="245"/>
      <c r="L1807" s="245"/>
      <c r="M1807" s="245"/>
      <c r="N1807" s="245"/>
      <c r="O1807" s="245"/>
      <c r="P1807" s="245"/>
      <c r="Q1807" s="246"/>
      <c r="R1807" s="233"/>
      <c r="S1807" s="234" t="e">
        <f>IF(C1807="",NA(),MATCH($B1807&amp;$C1807,'Smelter Reference List'!$J:$J,0))</f>
        <v>#N/A</v>
      </c>
      <c r="T1807" s="235"/>
      <c r="U1807" s="235">
        <f t="shared" ca="1" si="56"/>
        <v>0</v>
      </c>
      <c r="V1807" s="235"/>
      <c r="W1807" s="235"/>
      <c r="Y1807" s="228" t="str">
        <f t="shared" si="57"/>
        <v/>
      </c>
    </row>
    <row r="1808" spans="1:25" s="228" customFormat="1" ht="20.399999999999999">
      <c r="A1808" s="257"/>
      <c r="B1808" s="232" t="str">
        <f>IF(LEN(A1808)=0,"",INDEX('Smelter Reference List'!$A:$A,MATCH($A1808,'Smelter Reference List'!$E:$E,0)))</f>
        <v/>
      </c>
      <c r="C1808" s="297" t="str">
        <f>IF(LEN(A1808)=0,"",INDEX('Smelter Reference List'!$C:$C,MATCH($A1808,'Smelter Reference List'!$E:$E,0)))</f>
        <v/>
      </c>
      <c r="D1808" s="161" t="str">
        <f ca="1">IF(ISERROR($S1808),"",OFFSET('Smelter Reference List'!$C$4,$S1808-4,0)&amp;"")</f>
        <v/>
      </c>
      <c r="E1808" s="161" t="str">
        <f ca="1">IF(ISERROR($S1808),"",OFFSET('Smelter Reference List'!$D$4,$S1808-4,0)&amp;"")</f>
        <v/>
      </c>
      <c r="F1808" s="161" t="str">
        <f ca="1">IF(ISERROR($S1808),"",OFFSET('Smelter Reference List'!$E$4,$S1808-4,0))</f>
        <v/>
      </c>
      <c r="G1808" s="161" t="str">
        <f ca="1">IF(C1808=$U$4,"Enter smelter details", IF(ISERROR($S1808),"",OFFSET('Smelter Reference List'!$F$4,$S1808-4,0)))</f>
        <v/>
      </c>
      <c r="H1808" s="247" t="str">
        <f ca="1">IF(ISERROR($S1808),"",OFFSET('Smelter Reference List'!$G$4,$S1808-4,0))</f>
        <v/>
      </c>
      <c r="I1808" s="248" t="str">
        <f ca="1">IF(ISERROR($S1808),"",OFFSET('Smelter Reference List'!$H$4,$S1808-4,0))</f>
        <v/>
      </c>
      <c r="J1808" s="248" t="str">
        <f ca="1">IF(ISERROR($S1808),"",OFFSET('Smelter Reference List'!$I$4,$S1808-4,0))</f>
        <v/>
      </c>
      <c r="K1808" s="245"/>
      <c r="L1808" s="245"/>
      <c r="M1808" s="245"/>
      <c r="N1808" s="245"/>
      <c r="O1808" s="245"/>
      <c r="P1808" s="245"/>
      <c r="Q1808" s="246"/>
      <c r="R1808" s="233"/>
      <c r="S1808" s="234" t="e">
        <f>IF(C1808="",NA(),MATCH($B1808&amp;$C1808,'Smelter Reference List'!$J:$J,0))</f>
        <v>#N/A</v>
      </c>
      <c r="T1808" s="235"/>
      <c r="U1808" s="235">
        <f t="shared" ca="1" si="56"/>
        <v>0</v>
      </c>
      <c r="V1808" s="235"/>
      <c r="W1808" s="235"/>
      <c r="Y1808" s="228" t="str">
        <f t="shared" si="57"/>
        <v/>
      </c>
    </row>
    <row r="1809" spans="1:25" s="228" customFormat="1" ht="20.399999999999999">
      <c r="A1809" s="257"/>
      <c r="B1809" s="232" t="str">
        <f>IF(LEN(A1809)=0,"",INDEX('Smelter Reference List'!$A:$A,MATCH($A1809,'Smelter Reference List'!$E:$E,0)))</f>
        <v/>
      </c>
      <c r="C1809" s="297" t="str">
        <f>IF(LEN(A1809)=0,"",INDEX('Smelter Reference List'!$C:$C,MATCH($A1809,'Smelter Reference List'!$E:$E,0)))</f>
        <v/>
      </c>
      <c r="D1809" s="161" t="str">
        <f ca="1">IF(ISERROR($S1809),"",OFFSET('Smelter Reference List'!$C$4,$S1809-4,0)&amp;"")</f>
        <v/>
      </c>
      <c r="E1809" s="161" t="str">
        <f ca="1">IF(ISERROR($S1809),"",OFFSET('Smelter Reference List'!$D$4,$S1809-4,0)&amp;"")</f>
        <v/>
      </c>
      <c r="F1809" s="161" t="str">
        <f ca="1">IF(ISERROR($S1809),"",OFFSET('Smelter Reference List'!$E$4,$S1809-4,0))</f>
        <v/>
      </c>
      <c r="G1809" s="161" t="str">
        <f ca="1">IF(C1809=$U$4,"Enter smelter details", IF(ISERROR($S1809),"",OFFSET('Smelter Reference List'!$F$4,$S1809-4,0)))</f>
        <v/>
      </c>
      <c r="H1809" s="247" t="str">
        <f ca="1">IF(ISERROR($S1809),"",OFFSET('Smelter Reference List'!$G$4,$S1809-4,0))</f>
        <v/>
      </c>
      <c r="I1809" s="248" t="str">
        <f ca="1">IF(ISERROR($S1809),"",OFFSET('Smelter Reference List'!$H$4,$S1809-4,0))</f>
        <v/>
      </c>
      <c r="J1809" s="248" t="str">
        <f ca="1">IF(ISERROR($S1809),"",OFFSET('Smelter Reference List'!$I$4,$S1809-4,0))</f>
        <v/>
      </c>
      <c r="K1809" s="245"/>
      <c r="L1809" s="245"/>
      <c r="M1809" s="245"/>
      <c r="N1809" s="245"/>
      <c r="O1809" s="245"/>
      <c r="P1809" s="245"/>
      <c r="Q1809" s="246"/>
      <c r="R1809" s="233"/>
      <c r="S1809" s="234" t="e">
        <f>IF(C1809="",NA(),MATCH($B1809&amp;$C1809,'Smelter Reference List'!$J:$J,0))</f>
        <v>#N/A</v>
      </c>
      <c r="T1809" s="235"/>
      <c r="U1809" s="235">
        <f t="shared" ca="1" si="56"/>
        <v>0</v>
      </c>
      <c r="V1809" s="235"/>
      <c r="W1809" s="235"/>
      <c r="Y1809" s="228" t="str">
        <f t="shared" si="57"/>
        <v/>
      </c>
    </row>
    <row r="1810" spans="1:25" s="228" customFormat="1" ht="20.399999999999999">
      <c r="A1810" s="257"/>
      <c r="B1810" s="232" t="str">
        <f>IF(LEN(A1810)=0,"",INDEX('Smelter Reference List'!$A:$A,MATCH($A1810,'Smelter Reference List'!$E:$E,0)))</f>
        <v/>
      </c>
      <c r="C1810" s="297" t="str">
        <f>IF(LEN(A1810)=0,"",INDEX('Smelter Reference List'!$C:$C,MATCH($A1810,'Smelter Reference List'!$E:$E,0)))</f>
        <v/>
      </c>
      <c r="D1810" s="161" t="str">
        <f ca="1">IF(ISERROR($S1810),"",OFFSET('Smelter Reference List'!$C$4,$S1810-4,0)&amp;"")</f>
        <v/>
      </c>
      <c r="E1810" s="161" t="str">
        <f ca="1">IF(ISERROR($S1810),"",OFFSET('Smelter Reference List'!$D$4,$S1810-4,0)&amp;"")</f>
        <v/>
      </c>
      <c r="F1810" s="161" t="str">
        <f ca="1">IF(ISERROR($S1810),"",OFFSET('Smelter Reference List'!$E$4,$S1810-4,0))</f>
        <v/>
      </c>
      <c r="G1810" s="161" t="str">
        <f ca="1">IF(C1810=$U$4,"Enter smelter details", IF(ISERROR($S1810),"",OFFSET('Smelter Reference List'!$F$4,$S1810-4,0)))</f>
        <v/>
      </c>
      <c r="H1810" s="247" t="str">
        <f ca="1">IF(ISERROR($S1810),"",OFFSET('Smelter Reference List'!$G$4,$S1810-4,0))</f>
        <v/>
      </c>
      <c r="I1810" s="248" t="str">
        <f ca="1">IF(ISERROR($S1810),"",OFFSET('Smelter Reference List'!$H$4,$S1810-4,0))</f>
        <v/>
      </c>
      <c r="J1810" s="248" t="str">
        <f ca="1">IF(ISERROR($S1810),"",OFFSET('Smelter Reference List'!$I$4,$S1810-4,0))</f>
        <v/>
      </c>
      <c r="K1810" s="245"/>
      <c r="L1810" s="245"/>
      <c r="M1810" s="245"/>
      <c r="N1810" s="245"/>
      <c r="O1810" s="245"/>
      <c r="P1810" s="245"/>
      <c r="Q1810" s="246"/>
      <c r="R1810" s="233"/>
      <c r="S1810" s="234" t="e">
        <f>IF(C1810="",NA(),MATCH($B1810&amp;$C1810,'Smelter Reference List'!$J:$J,0))</f>
        <v>#N/A</v>
      </c>
      <c r="T1810" s="235"/>
      <c r="U1810" s="235">
        <f t="shared" ca="1" si="56"/>
        <v>0</v>
      </c>
      <c r="V1810" s="235"/>
      <c r="W1810" s="235"/>
      <c r="Y1810" s="228" t="str">
        <f t="shared" si="57"/>
        <v/>
      </c>
    </row>
    <row r="1811" spans="1:25" s="228" customFormat="1" ht="20.399999999999999">
      <c r="A1811" s="257"/>
      <c r="B1811" s="232" t="str">
        <f>IF(LEN(A1811)=0,"",INDEX('Smelter Reference List'!$A:$A,MATCH($A1811,'Smelter Reference List'!$E:$E,0)))</f>
        <v/>
      </c>
      <c r="C1811" s="297" t="str">
        <f>IF(LEN(A1811)=0,"",INDEX('Smelter Reference List'!$C:$C,MATCH($A1811,'Smelter Reference List'!$E:$E,0)))</f>
        <v/>
      </c>
      <c r="D1811" s="161" t="str">
        <f ca="1">IF(ISERROR($S1811),"",OFFSET('Smelter Reference List'!$C$4,$S1811-4,0)&amp;"")</f>
        <v/>
      </c>
      <c r="E1811" s="161" t="str">
        <f ca="1">IF(ISERROR($S1811),"",OFFSET('Smelter Reference List'!$D$4,$S1811-4,0)&amp;"")</f>
        <v/>
      </c>
      <c r="F1811" s="161" t="str">
        <f ca="1">IF(ISERROR($S1811),"",OFFSET('Smelter Reference List'!$E$4,$S1811-4,0))</f>
        <v/>
      </c>
      <c r="G1811" s="161" t="str">
        <f ca="1">IF(C1811=$U$4,"Enter smelter details", IF(ISERROR($S1811),"",OFFSET('Smelter Reference List'!$F$4,$S1811-4,0)))</f>
        <v/>
      </c>
      <c r="H1811" s="247" t="str">
        <f ca="1">IF(ISERROR($S1811),"",OFFSET('Smelter Reference List'!$G$4,$S1811-4,0))</f>
        <v/>
      </c>
      <c r="I1811" s="248" t="str">
        <f ca="1">IF(ISERROR($S1811),"",OFFSET('Smelter Reference List'!$H$4,$S1811-4,0))</f>
        <v/>
      </c>
      <c r="J1811" s="248" t="str">
        <f ca="1">IF(ISERROR($S1811),"",OFFSET('Smelter Reference List'!$I$4,$S1811-4,0))</f>
        <v/>
      </c>
      <c r="K1811" s="245"/>
      <c r="L1811" s="245"/>
      <c r="M1811" s="245"/>
      <c r="N1811" s="245"/>
      <c r="O1811" s="245"/>
      <c r="P1811" s="245"/>
      <c r="Q1811" s="246"/>
      <c r="R1811" s="233"/>
      <c r="S1811" s="234" t="e">
        <f>IF(C1811="",NA(),MATCH($B1811&amp;$C1811,'Smelter Reference List'!$J:$J,0))</f>
        <v>#N/A</v>
      </c>
      <c r="T1811" s="235"/>
      <c r="U1811" s="235">
        <f t="shared" ca="1" si="56"/>
        <v>0</v>
      </c>
      <c r="V1811" s="235"/>
      <c r="W1811" s="235"/>
      <c r="Y1811" s="228" t="str">
        <f t="shared" si="57"/>
        <v/>
      </c>
    </row>
    <row r="1812" spans="1:25" s="228" customFormat="1" ht="20.399999999999999">
      <c r="A1812" s="257"/>
      <c r="B1812" s="232" t="str">
        <f>IF(LEN(A1812)=0,"",INDEX('Smelter Reference List'!$A:$A,MATCH($A1812,'Smelter Reference List'!$E:$E,0)))</f>
        <v/>
      </c>
      <c r="C1812" s="297" t="str">
        <f>IF(LEN(A1812)=0,"",INDEX('Smelter Reference List'!$C:$C,MATCH($A1812,'Smelter Reference List'!$E:$E,0)))</f>
        <v/>
      </c>
      <c r="D1812" s="161" t="str">
        <f ca="1">IF(ISERROR($S1812),"",OFFSET('Smelter Reference List'!$C$4,$S1812-4,0)&amp;"")</f>
        <v/>
      </c>
      <c r="E1812" s="161" t="str">
        <f ca="1">IF(ISERROR($S1812),"",OFFSET('Smelter Reference List'!$D$4,$S1812-4,0)&amp;"")</f>
        <v/>
      </c>
      <c r="F1812" s="161" t="str">
        <f ca="1">IF(ISERROR($S1812),"",OFFSET('Smelter Reference List'!$E$4,$S1812-4,0))</f>
        <v/>
      </c>
      <c r="G1812" s="161" t="str">
        <f ca="1">IF(C1812=$U$4,"Enter smelter details", IF(ISERROR($S1812),"",OFFSET('Smelter Reference List'!$F$4,$S1812-4,0)))</f>
        <v/>
      </c>
      <c r="H1812" s="247" t="str">
        <f ca="1">IF(ISERROR($S1812),"",OFFSET('Smelter Reference List'!$G$4,$S1812-4,0))</f>
        <v/>
      </c>
      <c r="I1812" s="248" t="str">
        <f ca="1">IF(ISERROR($S1812),"",OFFSET('Smelter Reference List'!$H$4,$S1812-4,0))</f>
        <v/>
      </c>
      <c r="J1812" s="248" t="str">
        <f ca="1">IF(ISERROR($S1812),"",OFFSET('Smelter Reference List'!$I$4,$S1812-4,0))</f>
        <v/>
      </c>
      <c r="K1812" s="245"/>
      <c r="L1812" s="245"/>
      <c r="M1812" s="245"/>
      <c r="N1812" s="245"/>
      <c r="O1812" s="245"/>
      <c r="P1812" s="245"/>
      <c r="Q1812" s="246"/>
      <c r="R1812" s="233"/>
      <c r="S1812" s="234" t="e">
        <f>IF(C1812="",NA(),MATCH($B1812&amp;$C1812,'Smelter Reference List'!$J:$J,0))</f>
        <v>#N/A</v>
      </c>
      <c r="T1812" s="235"/>
      <c r="U1812" s="235">
        <f t="shared" ca="1" si="56"/>
        <v>0</v>
      </c>
      <c r="V1812" s="235"/>
      <c r="W1812" s="235"/>
      <c r="Y1812" s="228" t="str">
        <f t="shared" si="57"/>
        <v/>
      </c>
    </row>
    <row r="1813" spans="1:25" s="228" customFormat="1" ht="20.399999999999999">
      <c r="A1813" s="257"/>
      <c r="B1813" s="232" t="str">
        <f>IF(LEN(A1813)=0,"",INDEX('Smelter Reference List'!$A:$A,MATCH($A1813,'Smelter Reference List'!$E:$E,0)))</f>
        <v/>
      </c>
      <c r="C1813" s="297" t="str">
        <f>IF(LEN(A1813)=0,"",INDEX('Smelter Reference List'!$C:$C,MATCH($A1813,'Smelter Reference List'!$E:$E,0)))</f>
        <v/>
      </c>
      <c r="D1813" s="161" t="str">
        <f ca="1">IF(ISERROR($S1813),"",OFFSET('Smelter Reference List'!$C$4,$S1813-4,0)&amp;"")</f>
        <v/>
      </c>
      <c r="E1813" s="161" t="str">
        <f ca="1">IF(ISERROR($S1813),"",OFFSET('Smelter Reference List'!$D$4,$S1813-4,0)&amp;"")</f>
        <v/>
      </c>
      <c r="F1813" s="161" t="str">
        <f ca="1">IF(ISERROR($S1813),"",OFFSET('Smelter Reference List'!$E$4,$S1813-4,0))</f>
        <v/>
      </c>
      <c r="G1813" s="161" t="str">
        <f ca="1">IF(C1813=$U$4,"Enter smelter details", IF(ISERROR($S1813),"",OFFSET('Smelter Reference List'!$F$4,$S1813-4,0)))</f>
        <v/>
      </c>
      <c r="H1813" s="247" t="str">
        <f ca="1">IF(ISERROR($S1813),"",OFFSET('Smelter Reference List'!$G$4,$S1813-4,0))</f>
        <v/>
      </c>
      <c r="I1813" s="248" t="str">
        <f ca="1">IF(ISERROR($S1813),"",OFFSET('Smelter Reference List'!$H$4,$S1813-4,0))</f>
        <v/>
      </c>
      <c r="J1813" s="248" t="str">
        <f ca="1">IF(ISERROR($S1813),"",OFFSET('Smelter Reference List'!$I$4,$S1813-4,0))</f>
        <v/>
      </c>
      <c r="K1813" s="245"/>
      <c r="L1813" s="245"/>
      <c r="M1813" s="245"/>
      <c r="N1813" s="245"/>
      <c r="O1813" s="245"/>
      <c r="P1813" s="245"/>
      <c r="Q1813" s="246"/>
      <c r="R1813" s="233"/>
      <c r="S1813" s="234" t="e">
        <f>IF(C1813="",NA(),MATCH($B1813&amp;$C1813,'Smelter Reference List'!$J:$J,0))</f>
        <v>#N/A</v>
      </c>
      <c r="T1813" s="235"/>
      <c r="U1813" s="235">
        <f t="shared" ca="1" si="56"/>
        <v>0</v>
      </c>
      <c r="V1813" s="235"/>
      <c r="W1813" s="235"/>
      <c r="Y1813" s="228" t="str">
        <f t="shared" si="57"/>
        <v/>
      </c>
    </row>
    <row r="1814" spans="1:25" s="228" customFormat="1" ht="20.399999999999999">
      <c r="A1814" s="257"/>
      <c r="B1814" s="232" t="str">
        <f>IF(LEN(A1814)=0,"",INDEX('Smelter Reference List'!$A:$A,MATCH($A1814,'Smelter Reference List'!$E:$E,0)))</f>
        <v/>
      </c>
      <c r="C1814" s="297" t="str">
        <f>IF(LEN(A1814)=0,"",INDEX('Smelter Reference List'!$C:$C,MATCH($A1814,'Smelter Reference List'!$E:$E,0)))</f>
        <v/>
      </c>
      <c r="D1814" s="161" t="str">
        <f ca="1">IF(ISERROR($S1814),"",OFFSET('Smelter Reference List'!$C$4,$S1814-4,0)&amp;"")</f>
        <v/>
      </c>
      <c r="E1814" s="161" t="str">
        <f ca="1">IF(ISERROR($S1814),"",OFFSET('Smelter Reference List'!$D$4,$S1814-4,0)&amp;"")</f>
        <v/>
      </c>
      <c r="F1814" s="161" t="str">
        <f ca="1">IF(ISERROR($S1814),"",OFFSET('Smelter Reference List'!$E$4,$S1814-4,0))</f>
        <v/>
      </c>
      <c r="G1814" s="161" t="str">
        <f ca="1">IF(C1814=$U$4,"Enter smelter details", IF(ISERROR($S1814),"",OFFSET('Smelter Reference List'!$F$4,$S1814-4,0)))</f>
        <v/>
      </c>
      <c r="H1814" s="247" t="str">
        <f ca="1">IF(ISERROR($S1814),"",OFFSET('Smelter Reference List'!$G$4,$S1814-4,0))</f>
        <v/>
      </c>
      <c r="I1814" s="248" t="str">
        <f ca="1">IF(ISERROR($S1814),"",OFFSET('Smelter Reference List'!$H$4,$S1814-4,0))</f>
        <v/>
      </c>
      <c r="J1814" s="248" t="str">
        <f ca="1">IF(ISERROR($S1814),"",OFFSET('Smelter Reference List'!$I$4,$S1814-4,0))</f>
        <v/>
      </c>
      <c r="K1814" s="245"/>
      <c r="L1814" s="245"/>
      <c r="M1814" s="245"/>
      <c r="N1814" s="245"/>
      <c r="O1814" s="245"/>
      <c r="P1814" s="245"/>
      <c r="Q1814" s="246"/>
      <c r="R1814" s="233"/>
      <c r="S1814" s="234" t="e">
        <f>IF(C1814="",NA(),MATCH($B1814&amp;$C1814,'Smelter Reference List'!$J:$J,0))</f>
        <v>#N/A</v>
      </c>
      <c r="T1814" s="235"/>
      <c r="U1814" s="235">
        <f t="shared" ca="1" si="56"/>
        <v>0</v>
      </c>
      <c r="V1814" s="235"/>
      <c r="W1814" s="235"/>
      <c r="Y1814" s="228" t="str">
        <f t="shared" si="57"/>
        <v/>
      </c>
    </row>
    <row r="1815" spans="1:25" s="228" customFormat="1" ht="20.399999999999999">
      <c r="A1815" s="257"/>
      <c r="B1815" s="232" t="str">
        <f>IF(LEN(A1815)=0,"",INDEX('Smelter Reference List'!$A:$A,MATCH($A1815,'Smelter Reference List'!$E:$E,0)))</f>
        <v/>
      </c>
      <c r="C1815" s="297" t="str">
        <f>IF(LEN(A1815)=0,"",INDEX('Smelter Reference List'!$C:$C,MATCH($A1815,'Smelter Reference List'!$E:$E,0)))</f>
        <v/>
      </c>
      <c r="D1815" s="161" t="str">
        <f ca="1">IF(ISERROR($S1815),"",OFFSET('Smelter Reference List'!$C$4,$S1815-4,0)&amp;"")</f>
        <v/>
      </c>
      <c r="E1815" s="161" t="str">
        <f ca="1">IF(ISERROR($S1815),"",OFFSET('Smelter Reference List'!$D$4,$S1815-4,0)&amp;"")</f>
        <v/>
      </c>
      <c r="F1815" s="161" t="str">
        <f ca="1">IF(ISERROR($S1815),"",OFFSET('Smelter Reference List'!$E$4,$S1815-4,0))</f>
        <v/>
      </c>
      <c r="G1815" s="161" t="str">
        <f ca="1">IF(C1815=$U$4,"Enter smelter details", IF(ISERROR($S1815),"",OFFSET('Smelter Reference List'!$F$4,$S1815-4,0)))</f>
        <v/>
      </c>
      <c r="H1815" s="247" t="str">
        <f ca="1">IF(ISERROR($S1815),"",OFFSET('Smelter Reference List'!$G$4,$S1815-4,0))</f>
        <v/>
      </c>
      <c r="I1815" s="248" t="str">
        <f ca="1">IF(ISERROR($S1815),"",OFFSET('Smelter Reference List'!$H$4,$S1815-4,0))</f>
        <v/>
      </c>
      <c r="J1815" s="248" t="str">
        <f ca="1">IF(ISERROR($S1815),"",OFFSET('Smelter Reference List'!$I$4,$S1815-4,0))</f>
        <v/>
      </c>
      <c r="K1815" s="245"/>
      <c r="L1815" s="245"/>
      <c r="M1815" s="245"/>
      <c r="N1815" s="245"/>
      <c r="O1815" s="245"/>
      <c r="P1815" s="245"/>
      <c r="Q1815" s="246"/>
      <c r="R1815" s="233"/>
      <c r="S1815" s="234" t="e">
        <f>IF(C1815="",NA(),MATCH($B1815&amp;$C1815,'Smelter Reference List'!$J:$J,0))</f>
        <v>#N/A</v>
      </c>
      <c r="T1815" s="235"/>
      <c r="U1815" s="235">
        <f t="shared" ca="1" si="56"/>
        <v>0</v>
      </c>
      <c r="V1815" s="235"/>
      <c r="W1815" s="235"/>
      <c r="Y1815" s="228" t="str">
        <f t="shared" si="57"/>
        <v/>
      </c>
    </row>
    <row r="1816" spans="1:25" s="228" customFormat="1" ht="20.399999999999999">
      <c r="A1816" s="257"/>
      <c r="B1816" s="232" t="str">
        <f>IF(LEN(A1816)=0,"",INDEX('Smelter Reference List'!$A:$A,MATCH($A1816,'Smelter Reference List'!$E:$E,0)))</f>
        <v/>
      </c>
      <c r="C1816" s="297" t="str">
        <f>IF(LEN(A1816)=0,"",INDEX('Smelter Reference List'!$C:$C,MATCH($A1816,'Smelter Reference List'!$E:$E,0)))</f>
        <v/>
      </c>
      <c r="D1816" s="161" t="str">
        <f ca="1">IF(ISERROR($S1816),"",OFFSET('Smelter Reference List'!$C$4,$S1816-4,0)&amp;"")</f>
        <v/>
      </c>
      <c r="E1816" s="161" t="str">
        <f ca="1">IF(ISERROR($S1816),"",OFFSET('Smelter Reference List'!$D$4,$S1816-4,0)&amp;"")</f>
        <v/>
      </c>
      <c r="F1816" s="161" t="str">
        <f ca="1">IF(ISERROR($S1816),"",OFFSET('Smelter Reference List'!$E$4,$S1816-4,0))</f>
        <v/>
      </c>
      <c r="G1816" s="161" t="str">
        <f ca="1">IF(C1816=$U$4,"Enter smelter details", IF(ISERROR($S1816),"",OFFSET('Smelter Reference List'!$F$4,$S1816-4,0)))</f>
        <v/>
      </c>
      <c r="H1816" s="247" t="str">
        <f ca="1">IF(ISERROR($S1816),"",OFFSET('Smelter Reference List'!$G$4,$S1816-4,0))</f>
        <v/>
      </c>
      <c r="I1816" s="248" t="str">
        <f ca="1">IF(ISERROR($S1816),"",OFFSET('Smelter Reference List'!$H$4,$S1816-4,0))</f>
        <v/>
      </c>
      <c r="J1816" s="248" t="str">
        <f ca="1">IF(ISERROR($S1816),"",OFFSET('Smelter Reference List'!$I$4,$S1816-4,0))</f>
        <v/>
      </c>
      <c r="K1816" s="245"/>
      <c r="L1816" s="245"/>
      <c r="M1816" s="245"/>
      <c r="N1816" s="245"/>
      <c r="O1816" s="245"/>
      <c r="P1816" s="245"/>
      <c r="Q1816" s="246"/>
      <c r="R1816" s="233"/>
      <c r="S1816" s="234" t="e">
        <f>IF(C1816="",NA(),MATCH($B1816&amp;$C1816,'Smelter Reference List'!$J:$J,0))</f>
        <v>#N/A</v>
      </c>
      <c r="T1816" s="235"/>
      <c r="U1816" s="235">
        <f t="shared" ca="1" si="56"/>
        <v>0</v>
      </c>
      <c r="V1816" s="235"/>
      <c r="W1816" s="235"/>
      <c r="Y1816" s="228" t="str">
        <f t="shared" si="57"/>
        <v/>
      </c>
    </row>
    <row r="1817" spans="1:25" s="228" customFormat="1" ht="20.399999999999999">
      <c r="A1817" s="257"/>
      <c r="B1817" s="232" t="str">
        <f>IF(LEN(A1817)=0,"",INDEX('Smelter Reference List'!$A:$A,MATCH($A1817,'Smelter Reference List'!$E:$E,0)))</f>
        <v/>
      </c>
      <c r="C1817" s="297" t="str">
        <f>IF(LEN(A1817)=0,"",INDEX('Smelter Reference List'!$C:$C,MATCH($A1817,'Smelter Reference List'!$E:$E,0)))</f>
        <v/>
      </c>
      <c r="D1817" s="161" t="str">
        <f ca="1">IF(ISERROR($S1817),"",OFFSET('Smelter Reference List'!$C$4,$S1817-4,0)&amp;"")</f>
        <v/>
      </c>
      <c r="E1817" s="161" t="str">
        <f ca="1">IF(ISERROR($S1817),"",OFFSET('Smelter Reference List'!$D$4,$S1817-4,0)&amp;"")</f>
        <v/>
      </c>
      <c r="F1817" s="161" t="str">
        <f ca="1">IF(ISERROR($S1817),"",OFFSET('Smelter Reference List'!$E$4,$S1817-4,0))</f>
        <v/>
      </c>
      <c r="G1817" s="161" t="str">
        <f ca="1">IF(C1817=$U$4,"Enter smelter details", IF(ISERROR($S1817),"",OFFSET('Smelter Reference List'!$F$4,$S1817-4,0)))</f>
        <v/>
      </c>
      <c r="H1817" s="247" t="str">
        <f ca="1">IF(ISERROR($S1817),"",OFFSET('Smelter Reference List'!$G$4,$S1817-4,0))</f>
        <v/>
      </c>
      <c r="I1817" s="248" t="str">
        <f ca="1">IF(ISERROR($S1817),"",OFFSET('Smelter Reference List'!$H$4,$S1817-4,0))</f>
        <v/>
      </c>
      <c r="J1817" s="248" t="str">
        <f ca="1">IF(ISERROR($S1817),"",OFFSET('Smelter Reference List'!$I$4,$S1817-4,0))</f>
        <v/>
      </c>
      <c r="K1817" s="245"/>
      <c r="L1817" s="245"/>
      <c r="M1817" s="245"/>
      <c r="N1817" s="245"/>
      <c r="O1817" s="245"/>
      <c r="P1817" s="245"/>
      <c r="Q1817" s="246"/>
      <c r="R1817" s="233"/>
      <c r="S1817" s="234" t="e">
        <f>IF(C1817="",NA(),MATCH($B1817&amp;$C1817,'Smelter Reference List'!$J:$J,0))</f>
        <v>#N/A</v>
      </c>
      <c r="T1817" s="235"/>
      <c r="U1817" s="235">
        <f t="shared" ca="1" si="56"/>
        <v>0</v>
      </c>
      <c r="V1817" s="235"/>
      <c r="W1817" s="235"/>
      <c r="Y1817" s="228" t="str">
        <f t="shared" si="57"/>
        <v/>
      </c>
    </row>
    <row r="1818" spans="1:25" s="228" customFormat="1" ht="20.399999999999999">
      <c r="A1818" s="257"/>
      <c r="B1818" s="232" t="str">
        <f>IF(LEN(A1818)=0,"",INDEX('Smelter Reference List'!$A:$A,MATCH($A1818,'Smelter Reference List'!$E:$E,0)))</f>
        <v/>
      </c>
      <c r="C1818" s="297" t="str">
        <f>IF(LEN(A1818)=0,"",INDEX('Smelter Reference List'!$C:$C,MATCH($A1818,'Smelter Reference List'!$E:$E,0)))</f>
        <v/>
      </c>
      <c r="D1818" s="161" t="str">
        <f ca="1">IF(ISERROR($S1818),"",OFFSET('Smelter Reference List'!$C$4,$S1818-4,0)&amp;"")</f>
        <v/>
      </c>
      <c r="E1818" s="161" t="str">
        <f ca="1">IF(ISERROR($S1818),"",OFFSET('Smelter Reference List'!$D$4,$S1818-4,0)&amp;"")</f>
        <v/>
      </c>
      <c r="F1818" s="161" t="str">
        <f ca="1">IF(ISERROR($S1818),"",OFFSET('Smelter Reference List'!$E$4,$S1818-4,0))</f>
        <v/>
      </c>
      <c r="G1818" s="161" t="str">
        <f ca="1">IF(C1818=$U$4,"Enter smelter details", IF(ISERROR($S1818),"",OFFSET('Smelter Reference List'!$F$4,$S1818-4,0)))</f>
        <v/>
      </c>
      <c r="H1818" s="247" t="str">
        <f ca="1">IF(ISERROR($S1818),"",OFFSET('Smelter Reference List'!$G$4,$S1818-4,0))</f>
        <v/>
      </c>
      <c r="I1818" s="248" t="str">
        <f ca="1">IF(ISERROR($S1818),"",OFFSET('Smelter Reference List'!$H$4,$S1818-4,0))</f>
        <v/>
      </c>
      <c r="J1818" s="248" t="str">
        <f ca="1">IF(ISERROR($S1818),"",OFFSET('Smelter Reference List'!$I$4,$S1818-4,0))</f>
        <v/>
      </c>
      <c r="K1818" s="245"/>
      <c r="L1818" s="245"/>
      <c r="M1818" s="245"/>
      <c r="N1818" s="245"/>
      <c r="O1818" s="245"/>
      <c r="P1818" s="245"/>
      <c r="Q1818" s="246"/>
      <c r="R1818" s="233"/>
      <c r="S1818" s="234" t="e">
        <f>IF(C1818="",NA(),MATCH($B1818&amp;$C1818,'Smelter Reference List'!$J:$J,0))</f>
        <v>#N/A</v>
      </c>
      <c r="T1818" s="235"/>
      <c r="U1818" s="235">
        <f t="shared" ca="1" si="56"/>
        <v>0</v>
      </c>
      <c r="V1818" s="235"/>
      <c r="W1818" s="235"/>
      <c r="Y1818" s="228" t="str">
        <f t="shared" si="57"/>
        <v/>
      </c>
    </row>
    <row r="1819" spans="1:25" s="228" customFormat="1" ht="20.399999999999999">
      <c r="A1819" s="257"/>
      <c r="B1819" s="232" t="str">
        <f>IF(LEN(A1819)=0,"",INDEX('Smelter Reference List'!$A:$A,MATCH($A1819,'Smelter Reference List'!$E:$E,0)))</f>
        <v/>
      </c>
      <c r="C1819" s="297" t="str">
        <f>IF(LEN(A1819)=0,"",INDEX('Smelter Reference List'!$C:$C,MATCH($A1819,'Smelter Reference List'!$E:$E,0)))</f>
        <v/>
      </c>
      <c r="D1819" s="161" t="str">
        <f ca="1">IF(ISERROR($S1819),"",OFFSET('Smelter Reference List'!$C$4,$S1819-4,0)&amp;"")</f>
        <v/>
      </c>
      <c r="E1819" s="161" t="str">
        <f ca="1">IF(ISERROR($S1819),"",OFFSET('Smelter Reference List'!$D$4,$S1819-4,0)&amp;"")</f>
        <v/>
      </c>
      <c r="F1819" s="161" t="str">
        <f ca="1">IF(ISERROR($S1819),"",OFFSET('Smelter Reference List'!$E$4,$S1819-4,0))</f>
        <v/>
      </c>
      <c r="G1819" s="161" t="str">
        <f ca="1">IF(C1819=$U$4,"Enter smelter details", IF(ISERROR($S1819),"",OFFSET('Smelter Reference List'!$F$4,$S1819-4,0)))</f>
        <v/>
      </c>
      <c r="H1819" s="247" t="str">
        <f ca="1">IF(ISERROR($S1819),"",OFFSET('Smelter Reference List'!$G$4,$S1819-4,0))</f>
        <v/>
      </c>
      <c r="I1819" s="248" t="str">
        <f ca="1">IF(ISERROR($S1819),"",OFFSET('Smelter Reference List'!$H$4,$S1819-4,0))</f>
        <v/>
      </c>
      <c r="J1819" s="248" t="str">
        <f ca="1">IF(ISERROR($S1819),"",OFFSET('Smelter Reference List'!$I$4,$S1819-4,0))</f>
        <v/>
      </c>
      <c r="K1819" s="245"/>
      <c r="L1819" s="245"/>
      <c r="M1819" s="245"/>
      <c r="N1819" s="245"/>
      <c r="O1819" s="245"/>
      <c r="P1819" s="245"/>
      <c r="Q1819" s="246"/>
      <c r="R1819" s="233"/>
      <c r="S1819" s="234" t="e">
        <f>IF(C1819="",NA(),MATCH($B1819&amp;$C1819,'Smelter Reference List'!$J:$J,0))</f>
        <v>#N/A</v>
      </c>
      <c r="T1819" s="235"/>
      <c r="U1819" s="235">
        <f t="shared" ca="1" si="56"/>
        <v>0</v>
      </c>
      <c r="V1819" s="235"/>
      <c r="W1819" s="235"/>
      <c r="Y1819" s="228" t="str">
        <f t="shared" si="57"/>
        <v/>
      </c>
    </row>
    <row r="1820" spans="1:25" s="228" customFormat="1" ht="20.399999999999999">
      <c r="A1820" s="257"/>
      <c r="B1820" s="232" t="str">
        <f>IF(LEN(A1820)=0,"",INDEX('Smelter Reference List'!$A:$A,MATCH($A1820,'Smelter Reference List'!$E:$E,0)))</f>
        <v/>
      </c>
      <c r="C1820" s="297" t="str">
        <f>IF(LEN(A1820)=0,"",INDEX('Smelter Reference List'!$C:$C,MATCH($A1820,'Smelter Reference List'!$E:$E,0)))</f>
        <v/>
      </c>
      <c r="D1820" s="161" t="str">
        <f ca="1">IF(ISERROR($S1820),"",OFFSET('Smelter Reference List'!$C$4,$S1820-4,0)&amp;"")</f>
        <v/>
      </c>
      <c r="E1820" s="161" t="str">
        <f ca="1">IF(ISERROR($S1820),"",OFFSET('Smelter Reference List'!$D$4,$S1820-4,0)&amp;"")</f>
        <v/>
      </c>
      <c r="F1820" s="161" t="str">
        <f ca="1">IF(ISERROR($S1820),"",OFFSET('Smelter Reference List'!$E$4,$S1820-4,0))</f>
        <v/>
      </c>
      <c r="G1820" s="161" t="str">
        <f ca="1">IF(C1820=$U$4,"Enter smelter details", IF(ISERROR($S1820),"",OFFSET('Smelter Reference List'!$F$4,$S1820-4,0)))</f>
        <v/>
      </c>
      <c r="H1820" s="247" t="str">
        <f ca="1">IF(ISERROR($S1820),"",OFFSET('Smelter Reference List'!$G$4,$S1820-4,0))</f>
        <v/>
      </c>
      <c r="I1820" s="248" t="str">
        <f ca="1">IF(ISERROR($S1820),"",OFFSET('Smelter Reference List'!$H$4,$S1820-4,0))</f>
        <v/>
      </c>
      <c r="J1820" s="248" t="str">
        <f ca="1">IF(ISERROR($S1820),"",OFFSET('Smelter Reference List'!$I$4,$S1820-4,0))</f>
        <v/>
      </c>
      <c r="K1820" s="245"/>
      <c r="L1820" s="245"/>
      <c r="M1820" s="245"/>
      <c r="N1820" s="245"/>
      <c r="O1820" s="245"/>
      <c r="P1820" s="245"/>
      <c r="Q1820" s="246"/>
      <c r="R1820" s="233"/>
      <c r="S1820" s="234" t="e">
        <f>IF(C1820="",NA(),MATCH($B1820&amp;$C1820,'Smelter Reference List'!$J:$J,0))</f>
        <v>#N/A</v>
      </c>
      <c r="T1820" s="235"/>
      <c r="U1820" s="235">
        <f t="shared" ca="1" si="56"/>
        <v>0</v>
      </c>
      <c r="V1820" s="235"/>
      <c r="W1820" s="235"/>
      <c r="Y1820" s="228" t="str">
        <f t="shared" si="57"/>
        <v/>
      </c>
    </row>
    <row r="1821" spans="1:25" s="228" customFormat="1" ht="20.399999999999999">
      <c r="A1821" s="257"/>
      <c r="B1821" s="232" t="str">
        <f>IF(LEN(A1821)=0,"",INDEX('Smelter Reference List'!$A:$A,MATCH($A1821,'Smelter Reference List'!$E:$E,0)))</f>
        <v/>
      </c>
      <c r="C1821" s="297" t="str">
        <f>IF(LEN(A1821)=0,"",INDEX('Smelter Reference List'!$C:$C,MATCH($A1821,'Smelter Reference List'!$E:$E,0)))</f>
        <v/>
      </c>
      <c r="D1821" s="161" t="str">
        <f ca="1">IF(ISERROR($S1821),"",OFFSET('Smelter Reference List'!$C$4,$S1821-4,0)&amp;"")</f>
        <v/>
      </c>
      <c r="E1821" s="161" t="str">
        <f ca="1">IF(ISERROR($S1821),"",OFFSET('Smelter Reference List'!$D$4,$S1821-4,0)&amp;"")</f>
        <v/>
      </c>
      <c r="F1821" s="161" t="str">
        <f ca="1">IF(ISERROR($S1821),"",OFFSET('Smelter Reference List'!$E$4,$S1821-4,0))</f>
        <v/>
      </c>
      <c r="G1821" s="161" t="str">
        <f ca="1">IF(C1821=$U$4,"Enter smelter details", IF(ISERROR($S1821),"",OFFSET('Smelter Reference List'!$F$4,$S1821-4,0)))</f>
        <v/>
      </c>
      <c r="H1821" s="247" t="str">
        <f ca="1">IF(ISERROR($S1821),"",OFFSET('Smelter Reference List'!$G$4,$S1821-4,0))</f>
        <v/>
      </c>
      <c r="I1821" s="248" t="str">
        <f ca="1">IF(ISERROR($S1821),"",OFFSET('Smelter Reference List'!$H$4,$S1821-4,0))</f>
        <v/>
      </c>
      <c r="J1821" s="248" t="str">
        <f ca="1">IF(ISERROR($S1821),"",OFFSET('Smelter Reference List'!$I$4,$S1821-4,0))</f>
        <v/>
      </c>
      <c r="K1821" s="245"/>
      <c r="L1821" s="245"/>
      <c r="M1821" s="245"/>
      <c r="N1821" s="245"/>
      <c r="O1821" s="245"/>
      <c r="P1821" s="245"/>
      <c r="Q1821" s="246"/>
      <c r="R1821" s="233"/>
      <c r="S1821" s="234" t="e">
        <f>IF(C1821="",NA(),MATCH($B1821&amp;$C1821,'Smelter Reference List'!$J:$J,0))</f>
        <v>#N/A</v>
      </c>
      <c r="T1821" s="235"/>
      <c r="U1821" s="235">
        <f t="shared" ca="1" si="56"/>
        <v>0</v>
      </c>
      <c r="V1821" s="235"/>
      <c r="W1821" s="235"/>
      <c r="Y1821" s="228" t="str">
        <f t="shared" si="57"/>
        <v/>
      </c>
    </row>
    <row r="1822" spans="1:25" s="228" customFormat="1" ht="20.399999999999999">
      <c r="A1822" s="257"/>
      <c r="B1822" s="232" t="str">
        <f>IF(LEN(A1822)=0,"",INDEX('Smelter Reference List'!$A:$A,MATCH($A1822,'Smelter Reference List'!$E:$E,0)))</f>
        <v/>
      </c>
      <c r="C1822" s="297" t="str">
        <f>IF(LEN(A1822)=0,"",INDEX('Smelter Reference List'!$C:$C,MATCH($A1822,'Smelter Reference List'!$E:$E,0)))</f>
        <v/>
      </c>
      <c r="D1822" s="161" t="str">
        <f ca="1">IF(ISERROR($S1822),"",OFFSET('Smelter Reference List'!$C$4,$S1822-4,0)&amp;"")</f>
        <v/>
      </c>
      <c r="E1822" s="161" t="str">
        <f ca="1">IF(ISERROR($S1822),"",OFFSET('Smelter Reference List'!$D$4,$S1822-4,0)&amp;"")</f>
        <v/>
      </c>
      <c r="F1822" s="161" t="str">
        <f ca="1">IF(ISERROR($S1822),"",OFFSET('Smelter Reference List'!$E$4,$S1822-4,0))</f>
        <v/>
      </c>
      <c r="G1822" s="161" t="str">
        <f ca="1">IF(C1822=$U$4,"Enter smelter details", IF(ISERROR($S1822),"",OFFSET('Smelter Reference List'!$F$4,$S1822-4,0)))</f>
        <v/>
      </c>
      <c r="H1822" s="247" t="str">
        <f ca="1">IF(ISERROR($S1822),"",OFFSET('Smelter Reference List'!$G$4,$S1822-4,0))</f>
        <v/>
      </c>
      <c r="I1822" s="248" t="str">
        <f ca="1">IF(ISERROR($S1822),"",OFFSET('Smelter Reference List'!$H$4,$S1822-4,0))</f>
        <v/>
      </c>
      <c r="J1822" s="248" t="str">
        <f ca="1">IF(ISERROR($S1822),"",OFFSET('Smelter Reference List'!$I$4,$S1822-4,0))</f>
        <v/>
      </c>
      <c r="K1822" s="245"/>
      <c r="L1822" s="245"/>
      <c r="M1822" s="245"/>
      <c r="N1822" s="245"/>
      <c r="O1822" s="245"/>
      <c r="P1822" s="245"/>
      <c r="Q1822" s="246"/>
      <c r="R1822" s="233"/>
      <c r="S1822" s="234" t="e">
        <f>IF(C1822="",NA(),MATCH($B1822&amp;$C1822,'Smelter Reference List'!$J:$J,0))</f>
        <v>#N/A</v>
      </c>
      <c r="T1822" s="235"/>
      <c r="U1822" s="235">
        <f t="shared" ca="1" si="56"/>
        <v>0</v>
      </c>
      <c r="V1822" s="235"/>
      <c r="W1822" s="235"/>
      <c r="Y1822" s="228" t="str">
        <f t="shared" si="57"/>
        <v/>
      </c>
    </row>
    <row r="1823" spans="1:25" s="228" customFormat="1" ht="20.399999999999999">
      <c r="A1823" s="257"/>
      <c r="B1823" s="232" t="str">
        <f>IF(LEN(A1823)=0,"",INDEX('Smelter Reference List'!$A:$A,MATCH($A1823,'Smelter Reference List'!$E:$E,0)))</f>
        <v/>
      </c>
      <c r="C1823" s="297" t="str">
        <f>IF(LEN(A1823)=0,"",INDEX('Smelter Reference List'!$C:$C,MATCH($A1823,'Smelter Reference List'!$E:$E,0)))</f>
        <v/>
      </c>
      <c r="D1823" s="161" t="str">
        <f ca="1">IF(ISERROR($S1823),"",OFFSET('Smelter Reference List'!$C$4,$S1823-4,0)&amp;"")</f>
        <v/>
      </c>
      <c r="E1823" s="161" t="str">
        <f ca="1">IF(ISERROR($S1823),"",OFFSET('Smelter Reference List'!$D$4,$S1823-4,0)&amp;"")</f>
        <v/>
      </c>
      <c r="F1823" s="161" t="str">
        <f ca="1">IF(ISERROR($S1823),"",OFFSET('Smelter Reference List'!$E$4,$S1823-4,0))</f>
        <v/>
      </c>
      <c r="G1823" s="161" t="str">
        <f ca="1">IF(C1823=$U$4,"Enter smelter details", IF(ISERROR($S1823),"",OFFSET('Smelter Reference List'!$F$4,$S1823-4,0)))</f>
        <v/>
      </c>
      <c r="H1823" s="247" t="str">
        <f ca="1">IF(ISERROR($S1823),"",OFFSET('Smelter Reference List'!$G$4,$S1823-4,0))</f>
        <v/>
      </c>
      <c r="I1823" s="248" t="str">
        <f ca="1">IF(ISERROR($S1823),"",OFFSET('Smelter Reference List'!$H$4,$S1823-4,0))</f>
        <v/>
      </c>
      <c r="J1823" s="248" t="str">
        <f ca="1">IF(ISERROR($S1823),"",OFFSET('Smelter Reference List'!$I$4,$S1823-4,0))</f>
        <v/>
      </c>
      <c r="K1823" s="245"/>
      <c r="L1823" s="245"/>
      <c r="M1823" s="245"/>
      <c r="N1823" s="245"/>
      <c r="O1823" s="245"/>
      <c r="P1823" s="245"/>
      <c r="Q1823" s="246"/>
      <c r="R1823" s="233"/>
      <c r="S1823" s="234" t="e">
        <f>IF(C1823="",NA(),MATCH($B1823&amp;$C1823,'Smelter Reference List'!$J:$J,0))</f>
        <v>#N/A</v>
      </c>
      <c r="T1823" s="235"/>
      <c r="U1823" s="235">
        <f t="shared" ca="1" si="56"/>
        <v>0</v>
      </c>
      <c r="V1823" s="235"/>
      <c r="W1823" s="235"/>
      <c r="Y1823" s="228" t="str">
        <f t="shared" si="57"/>
        <v/>
      </c>
    </row>
    <row r="1824" spans="1:25" s="228" customFormat="1" ht="20.399999999999999">
      <c r="A1824" s="257"/>
      <c r="B1824" s="232" t="str">
        <f>IF(LEN(A1824)=0,"",INDEX('Smelter Reference List'!$A:$A,MATCH($A1824,'Smelter Reference List'!$E:$E,0)))</f>
        <v/>
      </c>
      <c r="C1824" s="297" t="str">
        <f>IF(LEN(A1824)=0,"",INDEX('Smelter Reference List'!$C:$C,MATCH($A1824,'Smelter Reference List'!$E:$E,0)))</f>
        <v/>
      </c>
      <c r="D1824" s="161" t="str">
        <f ca="1">IF(ISERROR($S1824),"",OFFSET('Smelter Reference List'!$C$4,$S1824-4,0)&amp;"")</f>
        <v/>
      </c>
      <c r="E1824" s="161" t="str">
        <f ca="1">IF(ISERROR($S1824),"",OFFSET('Smelter Reference List'!$D$4,$S1824-4,0)&amp;"")</f>
        <v/>
      </c>
      <c r="F1824" s="161" t="str">
        <f ca="1">IF(ISERROR($S1824),"",OFFSET('Smelter Reference List'!$E$4,$S1824-4,0))</f>
        <v/>
      </c>
      <c r="G1824" s="161" t="str">
        <f ca="1">IF(C1824=$U$4,"Enter smelter details", IF(ISERROR($S1824),"",OFFSET('Smelter Reference List'!$F$4,$S1824-4,0)))</f>
        <v/>
      </c>
      <c r="H1824" s="247" t="str">
        <f ca="1">IF(ISERROR($S1824),"",OFFSET('Smelter Reference List'!$G$4,$S1824-4,0))</f>
        <v/>
      </c>
      <c r="I1824" s="248" t="str">
        <f ca="1">IF(ISERROR($S1824),"",OFFSET('Smelter Reference List'!$H$4,$S1824-4,0))</f>
        <v/>
      </c>
      <c r="J1824" s="248" t="str">
        <f ca="1">IF(ISERROR($S1824),"",OFFSET('Smelter Reference List'!$I$4,$S1824-4,0))</f>
        <v/>
      </c>
      <c r="K1824" s="245"/>
      <c r="L1824" s="245"/>
      <c r="M1824" s="245"/>
      <c r="N1824" s="245"/>
      <c r="O1824" s="245"/>
      <c r="P1824" s="245"/>
      <c r="Q1824" s="246"/>
      <c r="R1824" s="233"/>
      <c r="S1824" s="234" t="e">
        <f>IF(C1824="",NA(),MATCH($B1824&amp;$C1824,'Smelter Reference List'!$J:$J,0))</f>
        <v>#N/A</v>
      </c>
      <c r="T1824" s="235"/>
      <c r="U1824" s="235">
        <f t="shared" ca="1" si="56"/>
        <v>0</v>
      </c>
      <c r="V1824" s="235"/>
      <c r="W1824" s="235"/>
      <c r="Y1824" s="228" t="str">
        <f t="shared" si="57"/>
        <v/>
      </c>
    </row>
    <row r="1825" spans="1:25" s="228" customFormat="1" ht="20.399999999999999">
      <c r="A1825" s="257"/>
      <c r="B1825" s="232" t="str">
        <f>IF(LEN(A1825)=0,"",INDEX('Smelter Reference List'!$A:$A,MATCH($A1825,'Smelter Reference List'!$E:$E,0)))</f>
        <v/>
      </c>
      <c r="C1825" s="297" t="str">
        <f>IF(LEN(A1825)=0,"",INDEX('Smelter Reference List'!$C:$C,MATCH($A1825,'Smelter Reference List'!$E:$E,0)))</f>
        <v/>
      </c>
      <c r="D1825" s="161" t="str">
        <f ca="1">IF(ISERROR($S1825),"",OFFSET('Smelter Reference List'!$C$4,$S1825-4,0)&amp;"")</f>
        <v/>
      </c>
      <c r="E1825" s="161" t="str">
        <f ca="1">IF(ISERROR($S1825),"",OFFSET('Smelter Reference List'!$D$4,$S1825-4,0)&amp;"")</f>
        <v/>
      </c>
      <c r="F1825" s="161" t="str">
        <f ca="1">IF(ISERROR($S1825),"",OFFSET('Smelter Reference List'!$E$4,$S1825-4,0))</f>
        <v/>
      </c>
      <c r="G1825" s="161" t="str">
        <f ca="1">IF(C1825=$U$4,"Enter smelter details", IF(ISERROR($S1825),"",OFFSET('Smelter Reference List'!$F$4,$S1825-4,0)))</f>
        <v/>
      </c>
      <c r="H1825" s="247" t="str">
        <f ca="1">IF(ISERROR($S1825),"",OFFSET('Smelter Reference List'!$G$4,$S1825-4,0))</f>
        <v/>
      </c>
      <c r="I1825" s="248" t="str">
        <f ca="1">IF(ISERROR($S1825),"",OFFSET('Smelter Reference List'!$H$4,$S1825-4,0))</f>
        <v/>
      </c>
      <c r="J1825" s="248" t="str">
        <f ca="1">IF(ISERROR($S1825),"",OFFSET('Smelter Reference List'!$I$4,$S1825-4,0))</f>
        <v/>
      </c>
      <c r="K1825" s="245"/>
      <c r="L1825" s="245"/>
      <c r="M1825" s="245"/>
      <c r="N1825" s="245"/>
      <c r="O1825" s="245"/>
      <c r="P1825" s="245"/>
      <c r="Q1825" s="246"/>
      <c r="R1825" s="233"/>
      <c r="S1825" s="234" t="e">
        <f>IF(C1825="",NA(),MATCH($B1825&amp;$C1825,'Smelter Reference List'!$J:$J,0))</f>
        <v>#N/A</v>
      </c>
      <c r="T1825" s="235"/>
      <c r="U1825" s="235">
        <f t="shared" ca="1" si="56"/>
        <v>0</v>
      </c>
      <c r="V1825" s="235"/>
      <c r="W1825" s="235"/>
      <c r="Y1825" s="228" t="str">
        <f t="shared" si="57"/>
        <v/>
      </c>
    </row>
    <row r="1826" spans="1:25" s="228" customFormat="1" ht="20.399999999999999">
      <c r="A1826" s="257"/>
      <c r="B1826" s="232" t="str">
        <f>IF(LEN(A1826)=0,"",INDEX('Smelter Reference List'!$A:$A,MATCH($A1826,'Smelter Reference List'!$E:$E,0)))</f>
        <v/>
      </c>
      <c r="C1826" s="297" t="str">
        <f>IF(LEN(A1826)=0,"",INDEX('Smelter Reference List'!$C:$C,MATCH($A1826,'Smelter Reference List'!$E:$E,0)))</f>
        <v/>
      </c>
      <c r="D1826" s="161" t="str">
        <f ca="1">IF(ISERROR($S1826),"",OFFSET('Smelter Reference List'!$C$4,$S1826-4,0)&amp;"")</f>
        <v/>
      </c>
      <c r="E1826" s="161" t="str">
        <f ca="1">IF(ISERROR($S1826),"",OFFSET('Smelter Reference List'!$D$4,$S1826-4,0)&amp;"")</f>
        <v/>
      </c>
      <c r="F1826" s="161" t="str">
        <f ca="1">IF(ISERROR($S1826),"",OFFSET('Smelter Reference List'!$E$4,$S1826-4,0))</f>
        <v/>
      </c>
      <c r="G1826" s="161" t="str">
        <f ca="1">IF(C1826=$U$4,"Enter smelter details", IF(ISERROR($S1826),"",OFFSET('Smelter Reference List'!$F$4,$S1826-4,0)))</f>
        <v/>
      </c>
      <c r="H1826" s="247" t="str">
        <f ca="1">IF(ISERROR($S1826),"",OFFSET('Smelter Reference List'!$G$4,$S1826-4,0))</f>
        <v/>
      </c>
      <c r="I1826" s="248" t="str">
        <f ca="1">IF(ISERROR($S1826),"",OFFSET('Smelter Reference List'!$H$4,$S1826-4,0))</f>
        <v/>
      </c>
      <c r="J1826" s="248" t="str">
        <f ca="1">IF(ISERROR($S1826),"",OFFSET('Smelter Reference List'!$I$4,$S1826-4,0))</f>
        <v/>
      </c>
      <c r="K1826" s="245"/>
      <c r="L1826" s="245"/>
      <c r="M1826" s="245"/>
      <c r="N1826" s="245"/>
      <c r="O1826" s="245"/>
      <c r="P1826" s="245"/>
      <c r="Q1826" s="246"/>
      <c r="R1826" s="233"/>
      <c r="S1826" s="234" t="e">
        <f>IF(C1826="",NA(),MATCH($B1826&amp;$C1826,'Smelter Reference List'!$J:$J,0))</f>
        <v>#N/A</v>
      </c>
      <c r="T1826" s="235"/>
      <c r="U1826" s="235">
        <f t="shared" ca="1" si="56"/>
        <v>0</v>
      </c>
      <c r="V1826" s="235"/>
      <c r="W1826" s="235"/>
      <c r="Y1826" s="228" t="str">
        <f t="shared" si="57"/>
        <v/>
      </c>
    </row>
    <row r="1827" spans="1:25" s="228" customFormat="1" ht="20.399999999999999">
      <c r="A1827" s="257"/>
      <c r="B1827" s="232" t="str">
        <f>IF(LEN(A1827)=0,"",INDEX('Smelter Reference List'!$A:$A,MATCH($A1827,'Smelter Reference List'!$E:$E,0)))</f>
        <v/>
      </c>
      <c r="C1827" s="297" t="str">
        <f>IF(LEN(A1827)=0,"",INDEX('Smelter Reference List'!$C:$C,MATCH($A1827,'Smelter Reference List'!$E:$E,0)))</f>
        <v/>
      </c>
      <c r="D1827" s="161" t="str">
        <f ca="1">IF(ISERROR($S1827),"",OFFSET('Smelter Reference List'!$C$4,$S1827-4,0)&amp;"")</f>
        <v/>
      </c>
      <c r="E1827" s="161" t="str">
        <f ca="1">IF(ISERROR($S1827),"",OFFSET('Smelter Reference List'!$D$4,$S1827-4,0)&amp;"")</f>
        <v/>
      </c>
      <c r="F1827" s="161" t="str">
        <f ca="1">IF(ISERROR($S1827),"",OFFSET('Smelter Reference List'!$E$4,$S1827-4,0))</f>
        <v/>
      </c>
      <c r="G1827" s="161" t="str">
        <f ca="1">IF(C1827=$U$4,"Enter smelter details", IF(ISERROR($S1827),"",OFFSET('Smelter Reference List'!$F$4,$S1827-4,0)))</f>
        <v/>
      </c>
      <c r="H1827" s="247" t="str">
        <f ca="1">IF(ISERROR($S1827),"",OFFSET('Smelter Reference List'!$G$4,$S1827-4,0))</f>
        <v/>
      </c>
      <c r="I1827" s="248" t="str">
        <f ca="1">IF(ISERROR($S1827),"",OFFSET('Smelter Reference List'!$H$4,$S1827-4,0))</f>
        <v/>
      </c>
      <c r="J1827" s="248" t="str">
        <f ca="1">IF(ISERROR($S1827),"",OFFSET('Smelter Reference List'!$I$4,$S1827-4,0))</f>
        <v/>
      </c>
      <c r="K1827" s="245"/>
      <c r="L1827" s="245"/>
      <c r="M1827" s="245"/>
      <c r="N1827" s="245"/>
      <c r="O1827" s="245"/>
      <c r="P1827" s="245"/>
      <c r="Q1827" s="246"/>
      <c r="R1827" s="233"/>
      <c r="S1827" s="234" t="e">
        <f>IF(C1827="",NA(),MATCH($B1827&amp;$C1827,'Smelter Reference List'!$J:$J,0))</f>
        <v>#N/A</v>
      </c>
      <c r="T1827" s="235"/>
      <c r="U1827" s="235">
        <f t="shared" ca="1" si="56"/>
        <v>0</v>
      </c>
      <c r="V1827" s="235"/>
      <c r="W1827" s="235"/>
      <c r="Y1827" s="228" t="str">
        <f t="shared" si="57"/>
        <v/>
      </c>
    </row>
    <row r="1828" spans="1:25" s="228" customFormat="1" ht="20.399999999999999">
      <c r="A1828" s="257"/>
      <c r="B1828" s="232" t="str">
        <f>IF(LEN(A1828)=0,"",INDEX('Smelter Reference List'!$A:$A,MATCH($A1828,'Smelter Reference List'!$E:$E,0)))</f>
        <v/>
      </c>
      <c r="C1828" s="297" t="str">
        <f>IF(LEN(A1828)=0,"",INDEX('Smelter Reference List'!$C:$C,MATCH($A1828,'Smelter Reference List'!$E:$E,0)))</f>
        <v/>
      </c>
      <c r="D1828" s="161" t="str">
        <f ca="1">IF(ISERROR($S1828),"",OFFSET('Smelter Reference List'!$C$4,$S1828-4,0)&amp;"")</f>
        <v/>
      </c>
      <c r="E1828" s="161" t="str">
        <f ca="1">IF(ISERROR($S1828),"",OFFSET('Smelter Reference List'!$D$4,$S1828-4,0)&amp;"")</f>
        <v/>
      </c>
      <c r="F1828" s="161" t="str">
        <f ca="1">IF(ISERROR($S1828),"",OFFSET('Smelter Reference List'!$E$4,$S1828-4,0))</f>
        <v/>
      </c>
      <c r="G1828" s="161" t="str">
        <f ca="1">IF(C1828=$U$4,"Enter smelter details", IF(ISERROR($S1828),"",OFFSET('Smelter Reference List'!$F$4,$S1828-4,0)))</f>
        <v/>
      </c>
      <c r="H1828" s="247" t="str">
        <f ca="1">IF(ISERROR($S1828),"",OFFSET('Smelter Reference List'!$G$4,$S1828-4,0))</f>
        <v/>
      </c>
      <c r="I1828" s="248" t="str">
        <f ca="1">IF(ISERROR($S1828),"",OFFSET('Smelter Reference List'!$H$4,$S1828-4,0))</f>
        <v/>
      </c>
      <c r="J1828" s="248" t="str">
        <f ca="1">IF(ISERROR($S1828),"",OFFSET('Smelter Reference List'!$I$4,$S1828-4,0))</f>
        <v/>
      </c>
      <c r="K1828" s="245"/>
      <c r="L1828" s="245"/>
      <c r="M1828" s="245"/>
      <c r="N1828" s="245"/>
      <c r="O1828" s="245"/>
      <c r="P1828" s="245"/>
      <c r="Q1828" s="246"/>
      <c r="R1828" s="233"/>
      <c r="S1828" s="234" t="e">
        <f>IF(C1828="",NA(),MATCH($B1828&amp;$C1828,'Smelter Reference List'!$J:$J,0))</f>
        <v>#N/A</v>
      </c>
      <c r="T1828" s="235"/>
      <c r="U1828" s="235">
        <f t="shared" ca="1" si="56"/>
        <v>0</v>
      </c>
      <c r="V1828" s="235"/>
      <c r="W1828" s="235"/>
      <c r="Y1828" s="228" t="str">
        <f t="shared" si="57"/>
        <v/>
      </c>
    </row>
    <row r="1829" spans="1:25" s="228" customFormat="1" ht="20.399999999999999">
      <c r="A1829" s="257"/>
      <c r="B1829" s="232" t="str">
        <f>IF(LEN(A1829)=0,"",INDEX('Smelter Reference List'!$A:$A,MATCH($A1829,'Smelter Reference List'!$E:$E,0)))</f>
        <v/>
      </c>
      <c r="C1829" s="297" t="str">
        <f>IF(LEN(A1829)=0,"",INDEX('Smelter Reference List'!$C:$C,MATCH($A1829,'Smelter Reference List'!$E:$E,0)))</f>
        <v/>
      </c>
      <c r="D1829" s="161" t="str">
        <f ca="1">IF(ISERROR($S1829),"",OFFSET('Smelter Reference List'!$C$4,$S1829-4,0)&amp;"")</f>
        <v/>
      </c>
      <c r="E1829" s="161" t="str">
        <f ca="1">IF(ISERROR($S1829),"",OFFSET('Smelter Reference List'!$D$4,$S1829-4,0)&amp;"")</f>
        <v/>
      </c>
      <c r="F1829" s="161" t="str">
        <f ca="1">IF(ISERROR($S1829),"",OFFSET('Smelter Reference List'!$E$4,$S1829-4,0))</f>
        <v/>
      </c>
      <c r="G1829" s="161" t="str">
        <f ca="1">IF(C1829=$U$4,"Enter smelter details", IF(ISERROR($S1829),"",OFFSET('Smelter Reference List'!$F$4,$S1829-4,0)))</f>
        <v/>
      </c>
      <c r="H1829" s="247" t="str">
        <f ca="1">IF(ISERROR($S1829),"",OFFSET('Smelter Reference List'!$G$4,$S1829-4,0))</f>
        <v/>
      </c>
      <c r="I1829" s="248" t="str">
        <f ca="1">IF(ISERROR($S1829),"",OFFSET('Smelter Reference List'!$H$4,$S1829-4,0))</f>
        <v/>
      </c>
      <c r="J1829" s="248" t="str">
        <f ca="1">IF(ISERROR($S1829),"",OFFSET('Smelter Reference List'!$I$4,$S1829-4,0))</f>
        <v/>
      </c>
      <c r="K1829" s="245"/>
      <c r="L1829" s="245"/>
      <c r="M1829" s="245"/>
      <c r="N1829" s="245"/>
      <c r="O1829" s="245"/>
      <c r="P1829" s="245"/>
      <c r="Q1829" s="246"/>
      <c r="R1829" s="233"/>
      <c r="S1829" s="234" t="e">
        <f>IF(C1829="",NA(),MATCH($B1829&amp;$C1829,'Smelter Reference List'!$J:$J,0))</f>
        <v>#N/A</v>
      </c>
      <c r="T1829" s="235"/>
      <c r="U1829" s="235">
        <f t="shared" ca="1" si="56"/>
        <v>0</v>
      </c>
      <c r="V1829" s="235"/>
      <c r="W1829" s="235"/>
      <c r="Y1829" s="228" t="str">
        <f t="shared" si="57"/>
        <v/>
      </c>
    </row>
    <row r="1830" spans="1:25" s="228" customFormat="1" ht="20.399999999999999">
      <c r="A1830" s="257"/>
      <c r="B1830" s="232" t="str">
        <f>IF(LEN(A1830)=0,"",INDEX('Smelter Reference List'!$A:$A,MATCH($A1830,'Smelter Reference List'!$E:$E,0)))</f>
        <v/>
      </c>
      <c r="C1830" s="297" t="str">
        <f>IF(LEN(A1830)=0,"",INDEX('Smelter Reference List'!$C:$C,MATCH($A1830,'Smelter Reference List'!$E:$E,0)))</f>
        <v/>
      </c>
      <c r="D1830" s="161" t="str">
        <f ca="1">IF(ISERROR($S1830),"",OFFSET('Smelter Reference List'!$C$4,$S1830-4,0)&amp;"")</f>
        <v/>
      </c>
      <c r="E1830" s="161" t="str">
        <f ca="1">IF(ISERROR($S1830),"",OFFSET('Smelter Reference List'!$D$4,$S1830-4,0)&amp;"")</f>
        <v/>
      </c>
      <c r="F1830" s="161" t="str">
        <f ca="1">IF(ISERROR($S1830),"",OFFSET('Smelter Reference List'!$E$4,$S1830-4,0))</f>
        <v/>
      </c>
      <c r="G1830" s="161" t="str">
        <f ca="1">IF(C1830=$U$4,"Enter smelter details", IF(ISERROR($S1830),"",OFFSET('Smelter Reference List'!$F$4,$S1830-4,0)))</f>
        <v/>
      </c>
      <c r="H1830" s="247" t="str">
        <f ca="1">IF(ISERROR($S1830),"",OFFSET('Smelter Reference List'!$G$4,$S1830-4,0))</f>
        <v/>
      </c>
      <c r="I1830" s="248" t="str">
        <f ca="1">IF(ISERROR($S1830),"",OFFSET('Smelter Reference List'!$H$4,$S1830-4,0))</f>
        <v/>
      </c>
      <c r="J1830" s="248" t="str">
        <f ca="1">IF(ISERROR($S1830),"",OFFSET('Smelter Reference List'!$I$4,$S1830-4,0))</f>
        <v/>
      </c>
      <c r="K1830" s="245"/>
      <c r="L1830" s="245"/>
      <c r="M1830" s="245"/>
      <c r="N1830" s="245"/>
      <c r="O1830" s="245"/>
      <c r="P1830" s="245"/>
      <c r="Q1830" s="246"/>
      <c r="R1830" s="233"/>
      <c r="S1830" s="234" t="e">
        <f>IF(C1830="",NA(),MATCH($B1830&amp;$C1830,'Smelter Reference List'!$J:$J,0))</f>
        <v>#N/A</v>
      </c>
      <c r="T1830" s="235"/>
      <c r="U1830" s="235">
        <f t="shared" ca="1" si="56"/>
        <v>0</v>
      </c>
      <c r="V1830" s="235"/>
      <c r="W1830" s="235"/>
      <c r="Y1830" s="228" t="str">
        <f t="shared" si="57"/>
        <v/>
      </c>
    </row>
    <row r="1831" spans="1:25" s="228" customFormat="1" ht="20.399999999999999">
      <c r="A1831" s="257"/>
      <c r="B1831" s="232" t="str">
        <f>IF(LEN(A1831)=0,"",INDEX('Smelter Reference List'!$A:$A,MATCH($A1831,'Smelter Reference List'!$E:$E,0)))</f>
        <v/>
      </c>
      <c r="C1831" s="297" t="str">
        <f>IF(LEN(A1831)=0,"",INDEX('Smelter Reference List'!$C:$C,MATCH($A1831,'Smelter Reference List'!$E:$E,0)))</f>
        <v/>
      </c>
      <c r="D1831" s="161" t="str">
        <f ca="1">IF(ISERROR($S1831),"",OFFSET('Smelter Reference List'!$C$4,$S1831-4,0)&amp;"")</f>
        <v/>
      </c>
      <c r="E1831" s="161" t="str">
        <f ca="1">IF(ISERROR($S1831),"",OFFSET('Smelter Reference List'!$D$4,$S1831-4,0)&amp;"")</f>
        <v/>
      </c>
      <c r="F1831" s="161" t="str">
        <f ca="1">IF(ISERROR($S1831),"",OFFSET('Smelter Reference List'!$E$4,$S1831-4,0))</f>
        <v/>
      </c>
      <c r="G1831" s="161" t="str">
        <f ca="1">IF(C1831=$U$4,"Enter smelter details", IF(ISERROR($S1831),"",OFFSET('Smelter Reference List'!$F$4,$S1831-4,0)))</f>
        <v/>
      </c>
      <c r="H1831" s="247" t="str">
        <f ca="1">IF(ISERROR($S1831),"",OFFSET('Smelter Reference List'!$G$4,$S1831-4,0))</f>
        <v/>
      </c>
      <c r="I1831" s="248" t="str">
        <f ca="1">IF(ISERROR($S1831),"",OFFSET('Smelter Reference List'!$H$4,$S1831-4,0))</f>
        <v/>
      </c>
      <c r="J1831" s="248" t="str">
        <f ca="1">IF(ISERROR($S1831),"",OFFSET('Smelter Reference List'!$I$4,$S1831-4,0))</f>
        <v/>
      </c>
      <c r="K1831" s="245"/>
      <c r="L1831" s="245"/>
      <c r="M1831" s="245"/>
      <c r="N1831" s="245"/>
      <c r="O1831" s="245"/>
      <c r="P1831" s="245"/>
      <c r="Q1831" s="246"/>
      <c r="R1831" s="233"/>
      <c r="S1831" s="234" t="e">
        <f>IF(C1831="",NA(),MATCH($B1831&amp;$C1831,'Smelter Reference List'!$J:$J,0))</f>
        <v>#N/A</v>
      </c>
      <c r="T1831" s="235"/>
      <c r="U1831" s="235">
        <f t="shared" ca="1" si="56"/>
        <v>0</v>
      </c>
      <c r="V1831" s="235"/>
      <c r="W1831" s="235"/>
      <c r="Y1831" s="228" t="str">
        <f t="shared" si="57"/>
        <v/>
      </c>
    </row>
    <row r="1832" spans="1:25" s="228" customFormat="1" ht="20.399999999999999">
      <c r="A1832" s="257"/>
      <c r="B1832" s="232" t="str">
        <f>IF(LEN(A1832)=0,"",INDEX('Smelter Reference List'!$A:$A,MATCH($A1832,'Smelter Reference List'!$E:$E,0)))</f>
        <v/>
      </c>
      <c r="C1832" s="297" t="str">
        <f>IF(LEN(A1832)=0,"",INDEX('Smelter Reference List'!$C:$C,MATCH($A1832,'Smelter Reference List'!$E:$E,0)))</f>
        <v/>
      </c>
      <c r="D1832" s="161" t="str">
        <f ca="1">IF(ISERROR($S1832),"",OFFSET('Smelter Reference List'!$C$4,$S1832-4,0)&amp;"")</f>
        <v/>
      </c>
      <c r="E1832" s="161" t="str">
        <f ca="1">IF(ISERROR($S1832),"",OFFSET('Smelter Reference List'!$D$4,$S1832-4,0)&amp;"")</f>
        <v/>
      </c>
      <c r="F1832" s="161" t="str">
        <f ca="1">IF(ISERROR($S1832),"",OFFSET('Smelter Reference List'!$E$4,$S1832-4,0))</f>
        <v/>
      </c>
      <c r="G1832" s="161" t="str">
        <f ca="1">IF(C1832=$U$4,"Enter smelter details", IF(ISERROR($S1832),"",OFFSET('Smelter Reference List'!$F$4,$S1832-4,0)))</f>
        <v/>
      </c>
      <c r="H1832" s="247" t="str">
        <f ca="1">IF(ISERROR($S1832),"",OFFSET('Smelter Reference List'!$G$4,$S1832-4,0))</f>
        <v/>
      </c>
      <c r="I1832" s="248" t="str">
        <f ca="1">IF(ISERROR($S1832),"",OFFSET('Smelter Reference List'!$H$4,$S1832-4,0))</f>
        <v/>
      </c>
      <c r="J1832" s="248" t="str">
        <f ca="1">IF(ISERROR($S1832),"",OFFSET('Smelter Reference List'!$I$4,$S1832-4,0))</f>
        <v/>
      </c>
      <c r="K1832" s="245"/>
      <c r="L1832" s="245"/>
      <c r="M1832" s="245"/>
      <c r="N1832" s="245"/>
      <c r="O1832" s="245"/>
      <c r="P1832" s="245"/>
      <c r="Q1832" s="246"/>
      <c r="R1832" s="233"/>
      <c r="S1832" s="234" t="e">
        <f>IF(C1832="",NA(),MATCH($B1832&amp;$C1832,'Smelter Reference List'!$J:$J,0))</f>
        <v>#N/A</v>
      </c>
      <c r="T1832" s="235"/>
      <c r="U1832" s="235">
        <f t="shared" ca="1" si="56"/>
        <v>0</v>
      </c>
      <c r="V1832" s="235"/>
      <c r="W1832" s="235"/>
      <c r="Y1832" s="228" t="str">
        <f t="shared" si="57"/>
        <v/>
      </c>
    </row>
    <row r="1833" spans="1:25" s="228" customFormat="1" ht="20.399999999999999">
      <c r="A1833" s="257"/>
      <c r="B1833" s="232" t="str">
        <f>IF(LEN(A1833)=0,"",INDEX('Smelter Reference List'!$A:$A,MATCH($A1833,'Smelter Reference List'!$E:$E,0)))</f>
        <v/>
      </c>
      <c r="C1833" s="297" t="str">
        <f>IF(LEN(A1833)=0,"",INDEX('Smelter Reference List'!$C:$C,MATCH($A1833,'Smelter Reference List'!$E:$E,0)))</f>
        <v/>
      </c>
      <c r="D1833" s="161" t="str">
        <f ca="1">IF(ISERROR($S1833),"",OFFSET('Smelter Reference List'!$C$4,$S1833-4,0)&amp;"")</f>
        <v/>
      </c>
      <c r="E1833" s="161" t="str">
        <f ca="1">IF(ISERROR($S1833),"",OFFSET('Smelter Reference List'!$D$4,$S1833-4,0)&amp;"")</f>
        <v/>
      </c>
      <c r="F1833" s="161" t="str">
        <f ca="1">IF(ISERROR($S1833),"",OFFSET('Smelter Reference List'!$E$4,$S1833-4,0))</f>
        <v/>
      </c>
      <c r="G1833" s="161" t="str">
        <f ca="1">IF(C1833=$U$4,"Enter smelter details", IF(ISERROR($S1833),"",OFFSET('Smelter Reference List'!$F$4,$S1833-4,0)))</f>
        <v/>
      </c>
      <c r="H1833" s="247" t="str">
        <f ca="1">IF(ISERROR($S1833),"",OFFSET('Smelter Reference List'!$G$4,$S1833-4,0))</f>
        <v/>
      </c>
      <c r="I1833" s="248" t="str">
        <f ca="1">IF(ISERROR($S1833),"",OFFSET('Smelter Reference List'!$H$4,$S1833-4,0))</f>
        <v/>
      </c>
      <c r="J1833" s="248" t="str">
        <f ca="1">IF(ISERROR($S1833),"",OFFSET('Smelter Reference List'!$I$4,$S1833-4,0))</f>
        <v/>
      </c>
      <c r="K1833" s="245"/>
      <c r="L1833" s="245"/>
      <c r="M1833" s="245"/>
      <c r="N1833" s="245"/>
      <c r="O1833" s="245"/>
      <c r="P1833" s="245"/>
      <c r="Q1833" s="246"/>
      <c r="R1833" s="233"/>
      <c r="S1833" s="234" t="e">
        <f>IF(C1833="",NA(),MATCH($B1833&amp;$C1833,'Smelter Reference List'!$J:$J,0))</f>
        <v>#N/A</v>
      </c>
      <c r="T1833" s="235"/>
      <c r="U1833" s="235">
        <f t="shared" ca="1" si="56"/>
        <v>0</v>
      </c>
      <c r="V1833" s="235"/>
      <c r="W1833" s="235"/>
      <c r="Y1833" s="228" t="str">
        <f t="shared" si="57"/>
        <v/>
      </c>
    </row>
    <row r="1834" spans="1:25" s="228" customFormat="1" ht="20.399999999999999">
      <c r="A1834" s="257"/>
      <c r="B1834" s="232" t="str">
        <f>IF(LEN(A1834)=0,"",INDEX('Smelter Reference List'!$A:$A,MATCH($A1834,'Smelter Reference List'!$E:$E,0)))</f>
        <v/>
      </c>
      <c r="C1834" s="297" t="str">
        <f>IF(LEN(A1834)=0,"",INDEX('Smelter Reference List'!$C:$C,MATCH($A1834,'Smelter Reference List'!$E:$E,0)))</f>
        <v/>
      </c>
      <c r="D1834" s="161" t="str">
        <f ca="1">IF(ISERROR($S1834),"",OFFSET('Smelter Reference List'!$C$4,$S1834-4,0)&amp;"")</f>
        <v/>
      </c>
      <c r="E1834" s="161" t="str">
        <f ca="1">IF(ISERROR($S1834),"",OFFSET('Smelter Reference List'!$D$4,$S1834-4,0)&amp;"")</f>
        <v/>
      </c>
      <c r="F1834" s="161" t="str">
        <f ca="1">IF(ISERROR($S1834),"",OFFSET('Smelter Reference List'!$E$4,$S1834-4,0))</f>
        <v/>
      </c>
      <c r="G1834" s="161" t="str">
        <f ca="1">IF(C1834=$U$4,"Enter smelter details", IF(ISERROR($S1834),"",OFFSET('Smelter Reference List'!$F$4,$S1834-4,0)))</f>
        <v/>
      </c>
      <c r="H1834" s="247" t="str">
        <f ca="1">IF(ISERROR($S1834),"",OFFSET('Smelter Reference List'!$G$4,$S1834-4,0))</f>
        <v/>
      </c>
      <c r="I1834" s="248" t="str">
        <f ca="1">IF(ISERROR($S1834),"",OFFSET('Smelter Reference List'!$H$4,$S1834-4,0))</f>
        <v/>
      </c>
      <c r="J1834" s="248" t="str">
        <f ca="1">IF(ISERROR($S1834),"",OFFSET('Smelter Reference List'!$I$4,$S1834-4,0))</f>
        <v/>
      </c>
      <c r="K1834" s="245"/>
      <c r="L1834" s="245"/>
      <c r="M1834" s="245"/>
      <c r="N1834" s="245"/>
      <c r="O1834" s="245"/>
      <c r="P1834" s="245"/>
      <c r="Q1834" s="246"/>
      <c r="R1834" s="233"/>
      <c r="S1834" s="234" t="e">
        <f>IF(C1834="",NA(),MATCH($B1834&amp;$C1834,'Smelter Reference List'!$J:$J,0))</f>
        <v>#N/A</v>
      </c>
      <c r="T1834" s="235"/>
      <c r="U1834" s="235">
        <f t="shared" ca="1" si="56"/>
        <v>0</v>
      </c>
      <c r="V1834" s="235"/>
      <c r="W1834" s="235"/>
      <c r="Y1834" s="228" t="str">
        <f t="shared" si="57"/>
        <v/>
      </c>
    </row>
    <row r="1835" spans="1:25" s="228" customFormat="1" ht="20.399999999999999">
      <c r="A1835" s="257"/>
      <c r="B1835" s="232" t="str">
        <f>IF(LEN(A1835)=0,"",INDEX('Smelter Reference List'!$A:$A,MATCH($A1835,'Smelter Reference List'!$E:$E,0)))</f>
        <v/>
      </c>
      <c r="C1835" s="297" t="str">
        <f>IF(LEN(A1835)=0,"",INDEX('Smelter Reference List'!$C:$C,MATCH($A1835,'Smelter Reference List'!$E:$E,0)))</f>
        <v/>
      </c>
      <c r="D1835" s="161" t="str">
        <f ca="1">IF(ISERROR($S1835),"",OFFSET('Smelter Reference List'!$C$4,$S1835-4,0)&amp;"")</f>
        <v/>
      </c>
      <c r="E1835" s="161" t="str">
        <f ca="1">IF(ISERROR($S1835),"",OFFSET('Smelter Reference List'!$D$4,$S1835-4,0)&amp;"")</f>
        <v/>
      </c>
      <c r="F1835" s="161" t="str">
        <f ca="1">IF(ISERROR($S1835),"",OFFSET('Smelter Reference List'!$E$4,$S1835-4,0))</f>
        <v/>
      </c>
      <c r="G1835" s="161" t="str">
        <f ca="1">IF(C1835=$U$4,"Enter smelter details", IF(ISERROR($S1835),"",OFFSET('Smelter Reference List'!$F$4,$S1835-4,0)))</f>
        <v/>
      </c>
      <c r="H1835" s="247" t="str">
        <f ca="1">IF(ISERROR($S1835),"",OFFSET('Smelter Reference List'!$G$4,$S1835-4,0))</f>
        <v/>
      </c>
      <c r="I1835" s="248" t="str">
        <f ca="1">IF(ISERROR($S1835),"",OFFSET('Smelter Reference List'!$H$4,$S1835-4,0))</f>
        <v/>
      </c>
      <c r="J1835" s="248" t="str">
        <f ca="1">IF(ISERROR($S1835),"",OFFSET('Smelter Reference List'!$I$4,$S1835-4,0))</f>
        <v/>
      </c>
      <c r="K1835" s="245"/>
      <c r="L1835" s="245"/>
      <c r="M1835" s="245"/>
      <c r="N1835" s="245"/>
      <c r="O1835" s="245"/>
      <c r="P1835" s="245"/>
      <c r="Q1835" s="246"/>
      <c r="R1835" s="233"/>
      <c r="S1835" s="234" t="e">
        <f>IF(C1835="",NA(),MATCH($B1835&amp;$C1835,'Smelter Reference List'!$J:$J,0))</f>
        <v>#N/A</v>
      </c>
      <c r="T1835" s="235"/>
      <c r="U1835" s="235">
        <f t="shared" ca="1" si="56"/>
        <v>0</v>
      </c>
      <c r="V1835" s="235"/>
      <c r="W1835" s="235"/>
      <c r="Y1835" s="228" t="str">
        <f t="shared" si="57"/>
        <v/>
      </c>
    </row>
    <row r="1836" spans="1:25" s="228" customFormat="1" ht="20.399999999999999">
      <c r="A1836" s="257"/>
      <c r="B1836" s="232" t="str">
        <f>IF(LEN(A1836)=0,"",INDEX('Smelter Reference List'!$A:$A,MATCH($A1836,'Smelter Reference List'!$E:$E,0)))</f>
        <v/>
      </c>
      <c r="C1836" s="297" t="str">
        <f>IF(LEN(A1836)=0,"",INDEX('Smelter Reference List'!$C:$C,MATCH($A1836,'Smelter Reference List'!$E:$E,0)))</f>
        <v/>
      </c>
      <c r="D1836" s="161" t="str">
        <f ca="1">IF(ISERROR($S1836),"",OFFSET('Smelter Reference List'!$C$4,$S1836-4,0)&amp;"")</f>
        <v/>
      </c>
      <c r="E1836" s="161" t="str">
        <f ca="1">IF(ISERROR($S1836),"",OFFSET('Smelter Reference List'!$D$4,$S1836-4,0)&amp;"")</f>
        <v/>
      </c>
      <c r="F1836" s="161" t="str">
        <f ca="1">IF(ISERROR($S1836),"",OFFSET('Smelter Reference List'!$E$4,$S1836-4,0))</f>
        <v/>
      </c>
      <c r="G1836" s="161" t="str">
        <f ca="1">IF(C1836=$U$4,"Enter smelter details", IF(ISERROR($S1836),"",OFFSET('Smelter Reference List'!$F$4,$S1836-4,0)))</f>
        <v/>
      </c>
      <c r="H1836" s="247" t="str">
        <f ca="1">IF(ISERROR($S1836),"",OFFSET('Smelter Reference List'!$G$4,$S1836-4,0))</f>
        <v/>
      </c>
      <c r="I1836" s="248" t="str">
        <f ca="1">IF(ISERROR($S1836),"",OFFSET('Smelter Reference List'!$H$4,$S1836-4,0))</f>
        <v/>
      </c>
      <c r="J1836" s="248" t="str">
        <f ca="1">IF(ISERROR($S1836),"",OFFSET('Smelter Reference List'!$I$4,$S1836-4,0))</f>
        <v/>
      </c>
      <c r="K1836" s="245"/>
      <c r="L1836" s="245"/>
      <c r="M1836" s="245"/>
      <c r="N1836" s="245"/>
      <c r="O1836" s="245"/>
      <c r="P1836" s="245"/>
      <c r="Q1836" s="246"/>
      <c r="R1836" s="233"/>
      <c r="S1836" s="234" t="e">
        <f>IF(C1836="",NA(),MATCH($B1836&amp;$C1836,'Smelter Reference List'!$J:$J,0))</f>
        <v>#N/A</v>
      </c>
      <c r="T1836" s="235"/>
      <c r="U1836" s="235">
        <f t="shared" ca="1" si="56"/>
        <v>0</v>
      </c>
      <c r="V1836" s="235"/>
      <c r="W1836" s="235"/>
      <c r="Y1836" s="228" t="str">
        <f t="shared" si="57"/>
        <v/>
      </c>
    </row>
    <row r="1837" spans="1:25" s="228" customFormat="1" ht="20.399999999999999">
      <c r="A1837" s="257"/>
      <c r="B1837" s="232" t="str">
        <f>IF(LEN(A1837)=0,"",INDEX('Smelter Reference List'!$A:$A,MATCH($A1837,'Smelter Reference List'!$E:$E,0)))</f>
        <v/>
      </c>
      <c r="C1837" s="297" t="str">
        <f>IF(LEN(A1837)=0,"",INDEX('Smelter Reference List'!$C:$C,MATCH($A1837,'Smelter Reference List'!$E:$E,0)))</f>
        <v/>
      </c>
      <c r="D1837" s="161" t="str">
        <f ca="1">IF(ISERROR($S1837),"",OFFSET('Smelter Reference List'!$C$4,$S1837-4,0)&amp;"")</f>
        <v/>
      </c>
      <c r="E1837" s="161" t="str">
        <f ca="1">IF(ISERROR($S1837),"",OFFSET('Smelter Reference List'!$D$4,$S1837-4,0)&amp;"")</f>
        <v/>
      </c>
      <c r="F1837" s="161" t="str">
        <f ca="1">IF(ISERROR($S1837),"",OFFSET('Smelter Reference List'!$E$4,$S1837-4,0))</f>
        <v/>
      </c>
      <c r="G1837" s="161" t="str">
        <f ca="1">IF(C1837=$U$4,"Enter smelter details", IF(ISERROR($S1837),"",OFFSET('Smelter Reference List'!$F$4,$S1837-4,0)))</f>
        <v/>
      </c>
      <c r="H1837" s="247" t="str">
        <f ca="1">IF(ISERROR($S1837),"",OFFSET('Smelter Reference List'!$G$4,$S1837-4,0))</f>
        <v/>
      </c>
      <c r="I1837" s="248" t="str">
        <f ca="1">IF(ISERROR($S1837),"",OFFSET('Smelter Reference List'!$H$4,$S1837-4,0))</f>
        <v/>
      </c>
      <c r="J1837" s="248" t="str">
        <f ca="1">IF(ISERROR($S1837),"",OFFSET('Smelter Reference List'!$I$4,$S1837-4,0))</f>
        <v/>
      </c>
      <c r="K1837" s="245"/>
      <c r="L1837" s="245"/>
      <c r="M1837" s="245"/>
      <c r="N1837" s="245"/>
      <c r="O1837" s="245"/>
      <c r="P1837" s="245"/>
      <c r="Q1837" s="246"/>
      <c r="R1837" s="233"/>
      <c r="S1837" s="234" t="e">
        <f>IF(C1837="",NA(),MATCH($B1837&amp;$C1837,'Smelter Reference List'!$J:$J,0))</f>
        <v>#N/A</v>
      </c>
      <c r="T1837" s="235"/>
      <c r="U1837" s="235">
        <f t="shared" ca="1" si="56"/>
        <v>0</v>
      </c>
      <c r="V1837" s="235"/>
      <c r="W1837" s="235"/>
      <c r="Y1837" s="228" t="str">
        <f t="shared" si="57"/>
        <v/>
      </c>
    </row>
    <row r="1838" spans="1:25" s="228" customFormat="1" ht="20.399999999999999">
      <c r="A1838" s="257"/>
      <c r="B1838" s="232" t="str">
        <f>IF(LEN(A1838)=0,"",INDEX('Smelter Reference List'!$A:$A,MATCH($A1838,'Smelter Reference List'!$E:$E,0)))</f>
        <v/>
      </c>
      <c r="C1838" s="297" t="str">
        <f>IF(LEN(A1838)=0,"",INDEX('Smelter Reference List'!$C:$C,MATCH($A1838,'Smelter Reference List'!$E:$E,0)))</f>
        <v/>
      </c>
      <c r="D1838" s="161" t="str">
        <f ca="1">IF(ISERROR($S1838),"",OFFSET('Smelter Reference List'!$C$4,$S1838-4,0)&amp;"")</f>
        <v/>
      </c>
      <c r="E1838" s="161" t="str">
        <f ca="1">IF(ISERROR($S1838),"",OFFSET('Smelter Reference List'!$D$4,$S1838-4,0)&amp;"")</f>
        <v/>
      </c>
      <c r="F1838" s="161" t="str">
        <f ca="1">IF(ISERROR($S1838),"",OFFSET('Smelter Reference List'!$E$4,$S1838-4,0))</f>
        <v/>
      </c>
      <c r="G1838" s="161" t="str">
        <f ca="1">IF(C1838=$U$4,"Enter smelter details", IF(ISERROR($S1838),"",OFFSET('Smelter Reference List'!$F$4,$S1838-4,0)))</f>
        <v/>
      </c>
      <c r="H1838" s="247" t="str">
        <f ca="1">IF(ISERROR($S1838),"",OFFSET('Smelter Reference List'!$G$4,$S1838-4,0))</f>
        <v/>
      </c>
      <c r="I1838" s="248" t="str">
        <f ca="1">IF(ISERROR($S1838),"",OFFSET('Smelter Reference List'!$H$4,$S1838-4,0))</f>
        <v/>
      </c>
      <c r="J1838" s="248" t="str">
        <f ca="1">IF(ISERROR($S1838),"",OFFSET('Smelter Reference List'!$I$4,$S1838-4,0))</f>
        <v/>
      </c>
      <c r="K1838" s="245"/>
      <c r="L1838" s="245"/>
      <c r="M1838" s="245"/>
      <c r="N1838" s="245"/>
      <c r="O1838" s="245"/>
      <c r="P1838" s="245"/>
      <c r="Q1838" s="246"/>
      <c r="R1838" s="233"/>
      <c r="S1838" s="234" t="e">
        <f>IF(C1838="",NA(),MATCH($B1838&amp;$C1838,'Smelter Reference List'!$J:$J,0))</f>
        <v>#N/A</v>
      </c>
      <c r="T1838" s="235"/>
      <c r="U1838" s="235">
        <f t="shared" ca="1" si="56"/>
        <v>0</v>
      </c>
      <c r="V1838" s="235"/>
      <c r="W1838" s="235"/>
      <c r="Y1838" s="228" t="str">
        <f t="shared" si="57"/>
        <v/>
      </c>
    </row>
    <row r="1839" spans="1:25" s="228" customFormat="1" ht="20.399999999999999">
      <c r="A1839" s="257"/>
      <c r="B1839" s="232" t="str">
        <f>IF(LEN(A1839)=0,"",INDEX('Smelter Reference List'!$A:$A,MATCH($A1839,'Smelter Reference List'!$E:$E,0)))</f>
        <v/>
      </c>
      <c r="C1839" s="297" t="str">
        <f>IF(LEN(A1839)=0,"",INDEX('Smelter Reference List'!$C:$C,MATCH($A1839,'Smelter Reference List'!$E:$E,0)))</f>
        <v/>
      </c>
      <c r="D1839" s="161" t="str">
        <f ca="1">IF(ISERROR($S1839),"",OFFSET('Smelter Reference List'!$C$4,$S1839-4,0)&amp;"")</f>
        <v/>
      </c>
      <c r="E1839" s="161" t="str">
        <f ca="1">IF(ISERROR($S1839),"",OFFSET('Smelter Reference List'!$D$4,$S1839-4,0)&amp;"")</f>
        <v/>
      </c>
      <c r="F1839" s="161" t="str">
        <f ca="1">IF(ISERROR($S1839),"",OFFSET('Smelter Reference List'!$E$4,$S1839-4,0))</f>
        <v/>
      </c>
      <c r="G1839" s="161" t="str">
        <f ca="1">IF(C1839=$U$4,"Enter smelter details", IF(ISERROR($S1839),"",OFFSET('Smelter Reference List'!$F$4,$S1839-4,0)))</f>
        <v/>
      </c>
      <c r="H1839" s="247" t="str">
        <f ca="1">IF(ISERROR($S1839),"",OFFSET('Smelter Reference List'!$G$4,$S1839-4,0))</f>
        <v/>
      </c>
      <c r="I1839" s="248" t="str">
        <f ca="1">IF(ISERROR($S1839),"",OFFSET('Smelter Reference List'!$H$4,$S1839-4,0))</f>
        <v/>
      </c>
      <c r="J1839" s="248" t="str">
        <f ca="1">IF(ISERROR($S1839),"",OFFSET('Smelter Reference List'!$I$4,$S1839-4,0))</f>
        <v/>
      </c>
      <c r="K1839" s="245"/>
      <c r="L1839" s="245"/>
      <c r="M1839" s="245"/>
      <c r="N1839" s="245"/>
      <c r="O1839" s="245"/>
      <c r="P1839" s="245"/>
      <c r="Q1839" s="246"/>
      <c r="R1839" s="233"/>
      <c r="S1839" s="234" t="e">
        <f>IF(C1839="",NA(),MATCH($B1839&amp;$C1839,'Smelter Reference List'!$J:$J,0))</f>
        <v>#N/A</v>
      </c>
      <c r="T1839" s="235"/>
      <c r="U1839" s="235">
        <f t="shared" ca="1" si="56"/>
        <v>0</v>
      </c>
      <c r="V1839" s="235"/>
      <c r="W1839" s="235"/>
      <c r="Y1839" s="228" t="str">
        <f t="shared" si="57"/>
        <v/>
      </c>
    </row>
    <row r="1840" spans="1:25" s="228" customFormat="1" ht="20.399999999999999">
      <c r="A1840" s="257"/>
      <c r="B1840" s="232" t="str">
        <f>IF(LEN(A1840)=0,"",INDEX('Smelter Reference List'!$A:$A,MATCH($A1840,'Smelter Reference List'!$E:$E,0)))</f>
        <v/>
      </c>
      <c r="C1840" s="297" t="str">
        <f>IF(LEN(A1840)=0,"",INDEX('Smelter Reference List'!$C:$C,MATCH($A1840,'Smelter Reference List'!$E:$E,0)))</f>
        <v/>
      </c>
      <c r="D1840" s="161" t="str">
        <f ca="1">IF(ISERROR($S1840),"",OFFSET('Smelter Reference List'!$C$4,$S1840-4,0)&amp;"")</f>
        <v/>
      </c>
      <c r="E1840" s="161" t="str">
        <f ca="1">IF(ISERROR($S1840),"",OFFSET('Smelter Reference List'!$D$4,$S1840-4,0)&amp;"")</f>
        <v/>
      </c>
      <c r="F1840" s="161" t="str">
        <f ca="1">IF(ISERROR($S1840),"",OFFSET('Smelter Reference List'!$E$4,$S1840-4,0))</f>
        <v/>
      </c>
      <c r="G1840" s="161" t="str">
        <f ca="1">IF(C1840=$U$4,"Enter smelter details", IF(ISERROR($S1840),"",OFFSET('Smelter Reference List'!$F$4,$S1840-4,0)))</f>
        <v/>
      </c>
      <c r="H1840" s="247" t="str">
        <f ca="1">IF(ISERROR($S1840),"",OFFSET('Smelter Reference List'!$G$4,$S1840-4,0))</f>
        <v/>
      </c>
      <c r="I1840" s="248" t="str">
        <f ca="1">IF(ISERROR($S1840),"",OFFSET('Smelter Reference List'!$H$4,$S1840-4,0))</f>
        <v/>
      </c>
      <c r="J1840" s="248" t="str">
        <f ca="1">IF(ISERROR($S1840),"",OFFSET('Smelter Reference List'!$I$4,$S1840-4,0))</f>
        <v/>
      </c>
      <c r="K1840" s="245"/>
      <c r="L1840" s="245"/>
      <c r="M1840" s="245"/>
      <c r="N1840" s="245"/>
      <c r="O1840" s="245"/>
      <c r="P1840" s="245"/>
      <c r="Q1840" s="246"/>
      <c r="R1840" s="233"/>
      <c r="S1840" s="234" t="e">
        <f>IF(C1840="",NA(),MATCH($B1840&amp;$C1840,'Smelter Reference List'!$J:$J,0))</f>
        <v>#N/A</v>
      </c>
      <c r="T1840" s="235"/>
      <c r="U1840" s="235">
        <f t="shared" ca="1" si="56"/>
        <v>0</v>
      </c>
      <c r="V1840" s="235"/>
      <c r="W1840" s="235"/>
      <c r="Y1840" s="228" t="str">
        <f t="shared" si="57"/>
        <v/>
      </c>
    </row>
    <row r="1841" spans="1:25" s="228" customFormat="1" ht="20.399999999999999">
      <c r="A1841" s="257"/>
      <c r="B1841" s="232" t="str">
        <f>IF(LEN(A1841)=0,"",INDEX('Smelter Reference List'!$A:$A,MATCH($A1841,'Smelter Reference List'!$E:$E,0)))</f>
        <v/>
      </c>
      <c r="C1841" s="297" t="str">
        <f>IF(LEN(A1841)=0,"",INDEX('Smelter Reference List'!$C:$C,MATCH($A1841,'Smelter Reference List'!$E:$E,0)))</f>
        <v/>
      </c>
      <c r="D1841" s="161" t="str">
        <f ca="1">IF(ISERROR($S1841),"",OFFSET('Smelter Reference List'!$C$4,$S1841-4,0)&amp;"")</f>
        <v/>
      </c>
      <c r="E1841" s="161" t="str">
        <f ca="1">IF(ISERROR($S1841),"",OFFSET('Smelter Reference List'!$D$4,$S1841-4,0)&amp;"")</f>
        <v/>
      </c>
      <c r="F1841" s="161" t="str">
        <f ca="1">IF(ISERROR($S1841),"",OFFSET('Smelter Reference List'!$E$4,$S1841-4,0))</f>
        <v/>
      </c>
      <c r="G1841" s="161" t="str">
        <f ca="1">IF(C1841=$U$4,"Enter smelter details", IF(ISERROR($S1841),"",OFFSET('Smelter Reference List'!$F$4,$S1841-4,0)))</f>
        <v/>
      </c>
      <c r="H1841" s="247" t="str">
        <f ca="1">IF(ISERROR($S1841),"",OFFSET('Smelter Reference List'!$G$4,$S1841-4,0))</f>
        <v/>
      </c>
      <c r="I1841" s="248" t="str">
        <f ca="1">IF(ISERROR($S1841),"",OFFSET('Smelter Reference List'!$H$4,$S1841-4,0))</f>
        <v/>
      </c>
      <c r="J1841" s="248" t="str">
        <f ca="1">IF(ISERROR($S1841),"",OFFSET('Smelter Reference List'!$I$4,$S1841-4,0))</f>
        <v/>
      </c>
      <c r="K1841" s="245"/>
      <c r="L1841" s="245"/>
      <c r="M1841" s="245"/>
      <c r="N1841" s="245"/>
      <c r="O1841" s="245"/>
      <c r="P1841" s="245"/>
      <c r="Q1841" s="246"/>
      <c r="R1841" s="233"/>
      <c r="S1841" s="234" t="e">
        <f>IF(C1841="",NA(),MATCH($B1841&amp;$C1841,'Smelter Reference List'!$J:$J,0))</f>
        <v>#N/A</v>
      </c>
      <c r="T1841" s="235"/>
      <c r="U1841" s="235">
        <f t="shared" ca="1" si="56"/>
        <v>0</v>
      </c>
      <c r="V1841" s="235"/>
      <c r="W1841" s="235"/>
      <c r="Y1841" s="228" t="str">
        <f t="shared" si="57"/>
        <v/>
      </c>
    </row>
    <row r="1842" spans="1:25" s="228" customFormat="1" ht="20.399999999999999">
      <c r="A1842" s="257"/>
      <c r="B1842" s="232" t="str">
        <f>IF(LEN(A1842)=0,"",INDEX('Smelter Reference List'!$A:$A,MATCH($A1842,'Smelter Reference List'!$E:$E,0)))</f>
        <v/>
      </c>
      <c r="C1842" s="297" t="str">
        <f>IF(LEN(A1842)=0,"",INDEX('Smelter Reference List'!$C:$C,MATCH($A1842,'Smelter Reference List'!$E:$E,0)))</f>
        <v/>
      </c>
      <c r="D1842" s="161" t="str">
        <f ca="1">IF(ISERROR($S1842),"",OFFSET('Smelter Reference List'!$C$4,$S1842-4,0)&amp;"")</f>
        <v/>
      </c>
      <c r="E1842" s="161" t="str">
        <f ca="1">IF(ISERROR($S1842),"",OFFSET('Smelter Reference List'!$D$4,$S1842-4,0)&amp;"")</f>
        <v/>
      </c>
      <c r="F1842" s="161" t="str">
        <f ca="1">IF(ISERROR($S1842),"",OFFSET('Smelter Reference List'!$E$4,$S1842-4,0))</f>
        <v/>
      </c>
      <c r="G1842" s="161" t="str">
        <f ca="1">IF(C1842=$U$4,"Enter smelter details", IF(ISERROR($S1842),"",OFFSET('Smelter Reference List'!$F$4,$S1842-4,0)))</f>
        <v/>
      </c>
      <c r="H1842" s="247" t="str">
        <f ca="1">IF(ISERROR($S1842),"",OFFSET('Smelter Reference List'!$G$4,$S1842-4,0))</f>
        <v/>
      </c>
      <c r="I1842" s="248" t="str">
        <f ca="1">IF(ISERROR($S1842),"",OFFSET('Smelter Reference List'!$H$4,$S1842-4,0))</f>
        <v/>
      </c>
      <c r="J1842" s="248" t="str">
        <f ca="1">IF(ISERROR($S1842),"",OFFSET('Smelter Reference List'!$I$4,$S1842-4,0))</f>
        <v/>
      </c>
      <c r="K1842" s="245"/>
      <c r="L1842" s="245"/>
      <c r="M1842" s="245"/>
      <c r="N1842" s="245"/>
      <c r="O1842" s="245"/>
      <c r="P1842" s="245"/>
      <c r="Q1842" s="246"/>
      <c r="R1842" s="233"/>
      <c r="S1842" s="234" t="e">
        <f>IF(C1842="",NA(),MATCH($B1842&amp;$C1842,'Smelter Reference List'!$J:$J,0))</f>
        <v>#N/A</v>
      </c>
      <c r="T1842" s="235"/>
      <c r="U1842" s="235">
        <f t="shared" ca="1" si="56"/>
        <v>0</v>
      </c>
      <c r="V1842" s="235"/>
      <c r="W1842" s="235"/>
      <c r="Y1842" s="228" t="str">
        <f t="shared" si="57"/>
        <v/>
      </c>
    </row>
    <row r="1843" spans="1:25" s="228" customFormat="1" ht="20.399999999999999">
      <c r="A1843" s="257"/>
      <c r="B1843" s="232" t="str">
        <f>IF(LEN(A1843)=0,"",INDEX('Smelter Reference List'!$A:$A,MATCH($A1843,'Smelter Reference List'!$E:$E,0)))</f>
        <v/>
      </c>
      <c r="C1843" s="297" t="str">
        <f>IF(LEN(A1843)=0,"",INDEX('Smelter Reference List'!$C:$C,MATCH($A1843,'Smelter Reference List'!$E:$E,0)))</f>
        <v/>
      </c>
      <c r="D1843" s="161" t="str">
        <f ca="1">IF(ISERROR($S1843),"",OFFSET('Smelter Reference List'!$C$4,$S1843-4,0)&amp;"")</f>
        <v/>
      </c>
      <c r="E1843" s="161" t="str">
        <f ca="1">IF(ISERROR($S1843),"",OFFSET('Smelter Reference List'!$D$4,$S1843-4,0)&amp;"")</f>
        <v/>
      </c>
      <c r="F1843" s="161" t="str">
        <f ca="1">IF(ISERROR($S1843),"",OFFSET('Smelter Reference List'!$E$4,$S1843-4,0))</f>
        <v/>
      </c>
      <c r="G1843" s="161" t="str">
        <f ca="1">IF(C1843=$U$4,"Enter smelter details", IF(ISERROR($S1843),"",OFFSET('Smelter Reference List'!$F$4,$S1843-4,0)))</f>
        <v/>
      </c>
      <c r="H1843" s="247" t="str">
        <f ca="1">IF(ISERROR($S1843),"",OFFSET('Smelter Reference List'!$G$4,$S1843-4,0))</f>
        <v/>
      </c>
      <c r="I1843" s="248" t="str">
        <f ca="1">IF(ISERROR($S1843),"",OFFSET('Smelter Reference List'!$H$4,$S1843-4,0))</f>
        <v/>
      </c>
      <c r="J1843" s="248" t="str">
        <f ca="1">IF(ISERROR($S1843),"",OFFSET('Smelter Reference List'!$I$4,$S1843-4,0))</f>
        <v/>
      </c>
      <c r="K1843" s="245"/>
      <c r="L1843" s="245"/>
      <c r="M1843" s="245"/>
      <c r="N1843" s="245"/>
      <c r="O1843" s="245"/>
      <c r="P1843" s="245"/>
      <c r="Q1843" s="246"/>
      <c r="R1843" s="233"/>
      <c r="S1843" s="234" t="e">
        <f>IF(C1843="",NA(),MATCH($B1843&amp;$C1843,'Smelter Reference List'!$J:$J,0))</f>
        <v>#N/A</v>
      </c>
      <c r="T1843" s="235"/>
      <c r="U1843" s="235">
        <f t="shared" ca="1" si="56"/>
        <v>0</v>
      </c>
      <c r="V1843" s="235"/>
      <c r="W1843" s="235"/>
      <c r="Y1843" s="228" t="str">
        <f t="shared" si="57"/>
        <v/>
      </c>
    </row>
    <row r="1844" spans="1:25" s="228" customFormat="1" ht="20.399999999999999">
      <c r="A1844" s="257"/>
      <c r="B1844" s="232" t="str">
        <f>IF(LEN(A1844)=0,"",INDEX('Smelter Reference List'!$A:$A,MATCH($A1844,'Smelter Reference List'!$E:$E,0)))</f>
        <v/>
      </c>
      <c r="C1844" s="297" t="str">
        <f>IF(LEN(A1844)=0,"",INDEX('Smelter Reference List'!$C:$C,MATCH($A1844,'Smelter Reference List'!$E:$E,0)))</f>
        <v/>
      </c>
      <c r="D1844" s="161" t="str">
        <f ca="1">IF(ISERROR($S1844),"",OFFSET('Smelter Reference List'!$C$4,$S1844-4,0)&amp;"")</f>
        <v/>
      </c>
      <c r="E1844" s="161" t="str">
        <f ca="1">IF(ISERROR($S1844),"",OFFSET('Smelter Reference List'!$D$4,$S1844-4,0)&amp;"")</f>
        <v/>
      </c>
      <c r="F1844" s="161" t="str">
        <f ca="1">IF(ISERROR($S1844),"",OFFSET('Smelter Reference List'!$E$4,$S1844-4,0))</f>
        <v/>
      </c>
      <c r="G1844" s="161" t="str">
        <f ca="1">IF(C1844=$U$4,"Enter smelter details", IF(ISERROR($S1844),"",OFFSET('Smelter Reference List'!$F$4,$S1844-4,0)))</f>
        <v/>
      </c>
      <c r="H1844" s="247" t="str">
        <f ca="1">IF(ISERROR($S1844),"",OFFSET('Smelter Reference List'!$G$4,$S1844-4,0))</f>
        <v/>
      </c>
      <c r="I1844" s="248" t="str">
        <f ca="1">IF(ISERROR($S1844),"",OFFSET('Smelter Reference List'!$H$4,$S1844-4,0))</f>
        <v/>
      </c>
      <c r="J1844" s="248" t="str">
        <f ca="1">IF(ISERROR($S1844),"",OFFSET('Smelter Reference List'!$I$4,$S1844-4,0))</f>
        <v/>
      </c>
      <c r="K1844" s="245"/>
      <c r="L1844" s="245"/>
      <c r="M1844" s="245"/>
      <c r="N1844" s="245"/>
      <c r="O1844" s="245"/>
      <c r="P1844" s="245"/>
      <c r="Q1844" s="246"/>
      <c r="R1844" s="233"/>
      <c r="S1844" s="234" t="e">
        <f>IF(C1844="",NA(),MATCH($B1844&amp;$C1844,'Smelter Reference List'!$J:$J,0))</f>
        <v>#N/A</v>
      </c>
      <c r="T1844" s="235"/>
      <c r="U1844" s="235">
        <f t="shared" ca="1" si="56"/>
        <v>0</v>
      </c>
      <c r="V1844" s="235"/>
      <c r="W1844" s="235"/>
      <c r="Y1844" s="228" t="str">
        <f t="shared" si="57"/>
        <v/>
      </c>
    </row>
    <row r="1845" spans="1:25" s="228" customFormat="1" ht="20.399999999999999">
      <c r="A1845" s="257"/>
      <c r="B1845" s="232" t="str">
        <f>IF(LEN(A1845)=0,"",INDEX('Smelter Reference List'!$A:$A,MATCH($A1845,'Smelter Reference List'!$E:$E,0)))</f>
        <v/>
      </c>
      <c r="C1845" s="297" t="str">
        <f>IF(LEN(A1845)=0,"",INDEX('Smelter Reference List'!$C:$C,MATCH($A1845,'Smelter Reference List'!$E:$E,0)))</f>
        <v/>
      </c>
      <c r="D1845" s="161" t="str">
        <f ca="1">IF(ISERROR($S1845),"",OFFSET('Smelter Reference List'!$C$4,$S1845-4,0)&amp;"")</f>
        <v/>
      </c>
      <c r="E1845" s="161" t="str">
        <f ca="1">IF(ISERROR($S1845),"",OFFSET('Smelter Reference List'!$D$4,$S1845-4,0)&amp;"")</f>
        <v/>
      </c>
      <c r="F1845" s="161" t="str">
        <f ca="1">IF(ISERROR($S1845),"",OFFSET('Smelter Reference List'!$E$4,$S1845-4,0))</f>
        <v/>
      </c>
      <c r="G1845" s="161" t="str">
        <f ca="1">IF(C1845=$U$4,"Enter smelter details", IF(ISERROR($S1845),"",OFFSET('Smelter Reference List'!$F$4,$S1845-4,0)))</f>
        <v/>
      </c>
      <c r="H1845" s="247" t="str">
        <f ca="1">IF(ISERROR($S1845),"",OFFSET('Smelter Reference List'!$G$4,$S1845-4,0))</f>
        <v/>
      </c>
      <c r="I1845" s="248" t="str">
        <f ca="1">IF(ISERROR($S1845),"",OFFSET('Smelter Reference List'!$H$4,$S1845-4,0))</f>
        <v/>
      </c>
      <c r="J1845" s="248" t="str">
        <f ca="1">IF(ISERROR($S1845),"",OFFSET('Smelter Reference List'!$I$4,$S1845-4,0))</f>
        <v/>
      </c>
      <c r="K1845" s="245"/>
      <c r="L1845" s="245"/>
      <c r="M1845" s="245"/>
      <c r="N1845" s="245"/>
      <c r="O1845" s="245"/>
      <c r="P1845" s="245"/>
      <c r="Q1845" s="246"/>
      <c r="R1845" s="233"/>
      <c r="S1845" s="234" t="e">
        <f>IF(C1845="",NA(),MATCH($B1845&amp;$C1845,'Smelter Reference List'!$J:$J,0))</f>
        <v>#N/A</v>
      </c>
      <c r="T1845" s="235"/>
      <c r="U1845" s="235">
        <f t="shared" ca="1" si="56"/>
        <v>0</v>
      </c>
      <c r="V1845" s="235"/>
      <c r="W1845" s="235"/>
      <c r="Y1845" s="228" t="str">
        <f t="shared" si="57"/>
        <v/>
      </c>
    </row>
    <row r="1846" spans="1:25" s="228" customFormat="1" ht="20.399999999999999">
      <c r="A1846" s="257"/>
      <c r="B1846" s="232" t="str">
        <f>IF(LEN(A1846)=0,"",INDEX('Smelter Reference List'!$A:$A,MATCH($A1846,'Smelter Reference List'!$E:$E,0)))</f>
        <v/>
      </c>
      <c r="C1846" s="297" t="str">
        <f>IF(LEN(A1846)=0,"",INDEX('Smelter Reference List'!$C:$C,MATCH($A1846,'Smelter Reference List'!$E:$E,0)))</f>
        <v/>
      </c>
      <c r="D1846" s="161" t="str">
        <f ca="1">IF(ISERROR($S1846),"",OFFSET('Smelter Reference List'!$C$4,$S1846-4,0)&amp;"")</f>
        <v/>
      </c>
      <c r="E1846" s="161" t="str">
        <f ca="1">IF(ISERROR($S1846),"",OFFSET('Smelter Reference List'!$D$4,$S1846-4,0)&amp;"")</f>
        <v/>
      </c>
      <c r="F1846" s="161" t="str">
        <f ca="1">IF(ISERROR($S1846),"",OFFSET('Smelter Reference List'!$E$4,$S1846-4,0))</f>
        <v/>
      </c>
      <c r="G1846" s="161" t="str">
        <f ca="1">IF(C1846=$U$4,"Enter smelter details", IF(ISERROR($S1846),"",OFFSET('Smelter Reference List'!$F$4,$S1846-4,0)))</f>
        <v/>
      </c>
      <c r="H1846" s="247" t="str">
        <f ca="1">IF(ISERROR($S1846),"",OFFSET('Smelter Reference List'!$G$4,$S1846-4,0))</f>
        <v/>
      </c>
      <c r="I1846" s="248" t="str">
        <f ca="1">IF(ISERROR($S1846),"",OFFSET('Smelter Reference List'!$H$4,$S1846-4,0))</f>
        <v/>
      </c>
      <c r="J1846" s="248" t="str">
        <f ca="1">IF(ISERROR($S1846),"",OFFSET('Smelter Reference List'!$I$4,$S1846-4,0))</f>
        <v/>
      </c>
      <c r="K1846" s="245"/>
      <c r="L1846" s="245"/>
      <c r="M1846" s="245"/>
      <c r="N1846" s="245"/>
      <c r="O1846" s="245"/>
      <c r="P1846" s="245"/>
      <c r="Q1846" s="246"/>
      <c r="R1846" s="233"/>
      <c r="S1846" s="234" t="e">
        <f>IF(C1846="",NA(),MATCH($B1846&amp;$C1846,'Smelter Reference List'!$J:$J,0))</f>
        <v>#N/A</v>
      </c>
      <c r="T1846" s="235"/>
      <c r="U1846" s="235">
        <f t="shared" ca="1" si="56"/>
        <v>0</v>
      </c>
      <c r="V1846" s="235"/>
      <c r="W1846" s="235"/>
      <c r="Y1846" s="228" t="str">
        <f t="shared" si="57"/>
        <v/>
      </c>
    </row>
    <row r="1847" spans="1:25" s="228" customFormat="1" ht="20.399999999999999">
      <c r="A1847" s="257"/>
      <c r="B1847" s="232" t="str">
        <f>IF(LEN(A1847)=0,"",INDEX('Smelter Reference List'!$A:$A,MATCH($A1847,'Smelter Reference List'!$E:$E,0)))</f>
        <v/>
      </c>
      <c r="C1847" s="297" t="str">
        <f>IF(LEN(A1847)=0,"",INDEX('Smelter Reference List'!$C:$C,MATCH($A1847,'Smelter Reference List'!$E:$E,0)))</f>
        <v/>
      </c>
      <c r="D1847" s="161" t="str">
        <f ca="1">IF(ISERROR($S1847),"",OFFSET('Smelter Reference List'!$C$4,$S1847-4,0)&amp;"")</f>
        <v/>
      </c>
      <c r="E1847" s="161" t="str">
        <f ca="1">IF(ISERROR($S1847),"",OFFSET('Smelter Reference List'!$D$4,$S1847-4,0)&amp;"")</f>
        <v/>
      </c>
      <c r="F1847" s="161" t="str">
        <f ca="1">IF(ISERROR($S1847),"",OFFSET('Smelter Reference List'!$E$4,$S1847-4,0))</f>
        <v/>
      </c>
      <c r="G1847" s="161" t="str">
        <f ca="1">IF(C1847=$U$4,"Enter smelter details", IF(ISERROR($S1847),"",OFFSET('Smelter Reference List'!$F$4,$S1847-4,0)))</f>
        <v/>
      </c>
      <c r="H1847" s="247" t="str">
        <f ca="1">IF(ISERROR($S1847),"",OFFSET('Smelter Reference List'!$G$4,$S1847-4,0))</f>
        <v/>
      </c>
      <c r="I1847" s="248" t="str">
        <f ca="1">IF(ISERROR($S1847),"",OFFSET('Smelter Reference List'!$H$4,$S1847-4,0))</f>
        <v/>
      </c>
      <c r="J1847" s="248" t="str">
        <f ca="1">IF(ISERROR($S1847),"",OFFSET('Smelter Reference List'!$I$4,$S1847-4,0))</f>
        <v/>
      </c>
      <c r="K1847" s="245"/>
      <c r="L1847" s="245"/>
      <c r="M1847" s="245"/>
      <c r="N1847" s="245"/>
      <c r="O1847" s="245"/>
      <c r="P1847" s="245"/>
      <c r="Q1847" s="246"/>
      <c r="R1847" s="233"/>
      <c r="S1847" s="234" t="e">
        <f>IF(C1847="",NA(),MATCH($B1847&amp;$C1847,'Smelter Reference List'!$J:$J,0))</f>
        <v>#N/A</v>
      </c>
      <c r="T1847" s="235"/>
      <c r="U1847" s="235">
        <f t="shared" ca="1" si="56"/>
        <v>0</v>
      </c>
      <c r="V1847" s="235"/>
      <c r="W1847" s="235"/>
      <c r="Y1847" s="228" t="str">
        <f t="shared" si="57"/>
        <v/>
      </c>
    </row>
    <row r="1848" spans="1:25" s="228" customFormat="1" ht="20.399999999999999">
      <c r="A1848" s="257"/>
      <c r="B1848" s="232" t="str">
        <f>IF(LEN(A1848)=0,"",INDEX('Smelter Reference List'!$A:$A,MATCH($A1848,'Smelter Reference List'!$E:$E,0)))</f>
        <v/>
      </c>
      <c r="C1848" s="297" t="str">
        <f>IF(LEN(A1848)=0,"",INDEX('Smelter Reference List'!$C:$C,MATCH($A1848,'Smelter Reference List'!$E:$E,0)))</f>
        <v/>
      </c>
      <c r="D1848" s="161" t="str">
        <f ca="1">IF(ISERROR($S1848),"",OFFSET('Smelter Reference List'!$C$4,$S1848-4,0)&amp;"")</f>
        <v/>
      </c>
      <c r="E1848" s="161" t="str">
        <f ca="1">IF(ISERROR($S1848),"",OFFSET('Smelter Reference List'!$D$4,$S1848-4,0)&amp;"")</f>
        <v/>
      </c>
      <c r="F1848" s="161" t="str">
        <f ca="1">IF(ISERROR($S1848),"",OFFSET('Smelter Reference List'!$E$4,$S1848-4,0))</f>
        <v/>
      </c>
      <c r="G1848" s="161" t="str">
        <f ca="1">IF(C1848=$U$4,"Enter smelter details", IF(ISERROR($S1848),"",OFFSET('Smelter Reference List'!$F$4,$S1848-4,0)))</f>
        <v/>
      </c>
      <c r="H1848" s="247" t="str">
        <f ca="1">IF(ISERROR($S1848),"",OFFSET('Smelter Reference List'!$G$4,$S1848-4,0))</f>
        <v/>
      </c>
      <c r="I1848" s="248" t="str">
        <f ca="1">IF(ISERROR($S1848),"",OFFSET('Smelter Reference List'!$H$4,$S1848-4,0))</f>
        <v/>
      </c>
      <c r="J1848" s="248" t="str">
        <f ca="1">IF(ISERROR($S1848),"",OFFSET('Smelter Reference List'!$I$4,$S1848-4,0))</f>
        <v/>
      </c>
      <c r="K1848" s="245"/>
      <c r="L1848" s="245"/>
      <c r="M1848" s="245"/>
      <c r="N1848" s="245"/>
      <c r="O1848" s="245"/>
      <c r="P1848" s="245"/>
      <c r="Q1848" s="246"/>
      <c r="R1848" s="233"/>
      <c r="S1848" s="234" t="e">
        <f>IF(C1848="",NA(),MATCH($B1848&amp;$C1848,'Smelter Reference List'!$J:$J,0))</f>
        <v>#N/A</v>
      </c>
      <c r="T1848" s="235"/>
      <c r="U1848" s="235">
        <f t="shared" ref="U1848:U1911" ca="1" si="58">IF(AND(C1848="Smelter not listed",OR(LEN(D1848)=0,LEN(E1848)=0)),1,0)</f>
        <v>0</v>
      </c>
      <c r="V1848" s="235"/>
      <c r="W1848" s="235"/>
      <c r="Y1848" s="228" t="str">
        <f t="shared" ref="Y1848:Y1911" si="59">B1848&amp;C1848</f>
        <v/>
      </c>
    </row>
    <row r="1849" spans="1:25" s="228" customFormat="1" ht="20.399999999999999">
      <c r="A1849" s="257"/>
      <c r="B1849" s="232" t="str">
        <f>IF(LEN(A1849)=0,"",INDEX('Smelter Reference List'!$A:$A,MATCH($A1849,'Smelter Reference List'!$E:$E,0)))</f>
        <v/>
      </c>
      <c r="C1849" s="297" t="str">
        <f>IF(LEN(A1849)=0,"",INDEX('Smelter Reference List'!$C:$C,MATCH($A1849,'Smelter Reference List'!$E:$E,0)))</f>
        <v/>
      </c>
      <c r="D1849" s="161" t="str">
        <f ca="1">IF(ISERROR($S1849),"",OFFSET('Smelter Reference List'!$C$4,$S1849-4,0)&amp;"")</f>
        <v/>
      </c>
      <c r="E1849" s="161" t="str">
        <f ca="1">IF(ISERROR($S1849),"",OFFSET('Smelter Reference List'!$D$4,$S1849-4,0)&amp;"")</f>
        <v/>
      </c>
      <c r="F1849" s="161" t="str">
        <f ca="1">IF(ISERROR($S1849),"",OFFSET('Smelter Reference List'!$E$4,$S1849-4,0))</f>
        <v/>
      </c>
      <c r="G1849" s="161" t="str">
        <f ca="1">IF(C1849=$U$4,"Enter smelter details", IF(ISERROR($S1849),"",OFFSET('Smelter Reference List'!$F$4,$S1849-4,0)))</f>
        <v/>
      </c>
      <c r="H1849" s="247" t="str">
        <f ca="1">IF(ISERROR($S1849),"",OFFSET('Smelter Reference List'!$G$4,$S1849-4,0))</f>
        <v/>
      </c>
      <c r="I1849" s="248" t="str">
        <f ca="1">IF(ISERROR($S1849),"",OFFSET('Smelter Reference List'!$H$4,$S1849-4,0))</f>
        <v/>
      </c>
      <c r="J1849" s="248" t="str">
        <f ca="1">IF(ISERROR($S1849),"",OFFSET('Smelter Reference List'!$I$4,$S1849-4,0))</f>
        <v/>
      </c>
      <c r="K1849" s="245"/>
      <c r="L1849" s="245"/>
      <c r="M1849" s="245"/>
      <c r="N1849" s="245"/>
      <c r="O1849" s="245"/>
      <c r="P1849" s="245"/>
      <c r="Q1849" s="246"/>
      <c r="R1849" s="233"/>
      <c r="S1849" s="234" t="e">
        <f>IF(C1849="",NA(),MATCH($B1849&amp;$C1849,'Smelter Reference List'!$J:$J,0))</f>
        <v>#N/A</v>
      </c>
      <c r="T1849" s="235"/>
      <c r="U1849" s="235">
        <f t="shared" ca="1" si="58"/>
        <v>0</v>
      </c>
      <c r="V1849" s="235"/>
      <c r="W1849" s="235"/>
      <c r="Y1849" s="228" t="str">
        <f t="shared" si="59"/>
        <v/>
      </c>
    </row>
    <row r="1850" spans="1:25" s="228" customFormat="1" ht="20.399999999999999">
      <c r="A1850" s="257"/>
      <c r="B1850" s="232" t="str">
        <f>IF(LEN(A1850)=0,"",INDEX('Smelter Reference List'!$A:$A,MATCH($A1850,'Smelter Reference List'!$E:$E,0)))</f>
        <v/>
      </c>
      <c r="C1850" s="297" t="str">
        <f>IF(LEN(A1850)=0,"",INDEX('Smelter Reference List'!$C:$C,MATCH($A1850,'Smelter Reference List'!$E:$E,0)))</f>
        <v/>
      </c>
      <c r="D1850" s="161" t="str">
        <f ca="1">IF(ISERROR($S1850),"",OFFSET('Smelter Reference List'!$C$4,$S1850-4,0)&amp;"")</f>
        <v/>
      </c>
      <c r="E1850" s="161" t="str">
        <f ca="1">IF(ISERROR($S1850),"",OFFSET('Smelter Reference List'!$D$4,$S1850-4,0)&amp;"")</f>
        <v/>
      </c>
      <c r="F1850" s="161" t="str">
        <f ca="1">IF(ISERROR($S1850),"",OFFSET('Smelter Reference List'!$E$4,$S1850-4,0))</f>
        <v/>
      </c>
      <c r="G1850" s="161" t="str">
        <f ca="1">IF(C1850=$U$4,"Enter smelter details", IF(ISERROR($S1850),"",OFFSET('Smelter Reference List'!$F$4,$S1850-4,0)))</f>
        <v/>
      </c>
      <c r="H1850" s="247" t="str">
        <f ca="1">IF(ISERROR($S1850),"",OFFSET('Smelter Reference List'!$G$4,$S1850-4,0))</f>
        <v/>
      </c>
      <c r="I1850" s="248" t="str">
        <f ca="1">IF(ISERROR($S1850),"",OFFSET('Smelter Reference List'!$H$4,$S1850-4,0))</f>
        <v/>
      </c>
      <c r="J1850" s="248" t="str">
        <f ca="1">IF(ISERROR($S1850),"",OFFSET('Smelter Reference List'!$I$4,$S1850-4,0))</f>
        <v/>
      </c>
      <c r="K1850" s="245"/>
      <c r="L1850" s="245"/>
      <c r="M1850" s="245"/>
      <c r="N1850" s="245"/>
      <c r="O1850" s="245"/>
      <c r="P1850" s="245"/>
      <c r="Q1850" s="246"/>
      <c r="R1850" s="233"/>
      <c r="S1850" s="234" t="e">
        <f>IF(C1850="",NA(),MATCH($B1850&amp;$C1850,'Smelter Reference List'!$J:$J,0))</f>
        <v>#N/A</v>
      </c>
      <c r="T1850" s="235"/>
      <c r="U1850" s="235">
        <f t="shared" ca="1" si="58"/>
        <v>0</v>
      </c>
      <c r="V1850" s="235"/>
      <c r="W1850" s="235"/>
      <c r="Y1850" s="228" t="str">
        <f t="shared" si="59"/>
        <v/>
      </c>
    </row>
    <row r="1851" spans="1:25" s="228" customFormat="1" ht="20.399999999999999">
      <c r="A1851" s="257"/>
      <c r="B1851" s="232" t="str">
        <f>IF(LEN(A1851)=0,"",INDEX('Smelter Reference List'!$A:$A,MATCH($A1851,'Smelter Reference List'!$E:$E,0)))</f>
        <v/>
      </c>
      <c r="C1851" s="297" t="str">
        <f>IF(LEN(A1851)=0,"",INDEX('Smelter Reference List'!$C:$C,MATCH($A1851,'Smelter Reference List'!$E:$E,0)))</f>
        <v/>
      </c>
      <c r="D1851" s="161" t="str">
        <f ca="1">IF(ISERROR($S1851),"",OFFSET('Smelter Reference List'!$C$4,$S1851-4,0)&amp;"")</f>
        <v/>
      </c>
      <c r="E1851" s="161" t="str">
        <f ca="1">IF(ISERROR($S1851),"",OFFSET('Smelter Reference List'!$D$4,$S1851-4,0)&amp;"")</f>
        <v/>
      </c>
      <c r="F1851" s="161" t="str">
        <f ca="1">IF(ISERROR($S1851),"",OFFSET('Smelter Reference List'!$E$4,$S1851-4,0))</f>
        <v/>
      </c>
      <c r="G1851" s="161" t="str">
        <f ca="1">IF(C1851=$U$4,"Enter smelter details", IF(ISERROR($S1851),"",OFFSET('Smelter Reference List'!$F$4,$S1851-4,0)))</f>
        <v/>
      </c>
      <c r="H1851" s="247" t="str">
        <f ca="1">IF(ISERROR($S1851),"",OFFSET('Smelter Reference List'!$G$4,$S1851-4,0))</f>
        <v/>
      </c>
      <c r="I1851" s="248" t="str">
        <f ca="1">IF(ISERROR($S1851),"",OFFSET('Smelter Reference List'!$H$4,$S1851-4,0))</f>
        <v/>
      </c>
      <c r="J1851" s="248" t="str">
        <f ca="1">IF(ISERROR($S1851),"",OFFSET('Smelter Reference List'!$I$4,$S1851-4,0))</f>
        <v/>
      </c>
      <c r="K1851" s="245"/>
      <c r="L1851" s="245"/>
      <c r="M1851" s="245"/>
      <c r="N1851" s="245"/>
      <c r="O1851" s="245"/>
      <c r="P1851" s="245"/>
      <c r="Q1851" s="246"/>
      <c r="R1851" s="233"/>
      <c r="S1851" s="234" t="e">
        <f>IF(C1851="",NA(),MATCH($B1851&amp;$C1851,'Smelter Reference List'!$J:$J,0))</f>
        <v>#N/A</v>
      </c>
      <c r="T1851" s="235"/>
      <c r="U1851" s="235">
        <f t="shared" ca="1" si="58"/>
        <v>0</v>
      </c>
      <c r="V1851" s="235"/>
      <c r="W1851" s="235"/>
      <c r="Y1851" s="228" t="str">
        <f t="shared" si="59"/>
        <v/>
      </c>
    </row>
    <row r="1852" spans="1:25" s="228" customFormat="1" ht="20.399999999999999">
      <c r="A1852" s="257"/>
      <c r="B1852" s="232" t="str">
        <f>IF(LEN(A1852)=0,"",INDEX('Smelter Reference List'!$A:$A,MATCH($A1852,'Smelter Reference List'!$E:$E,0)))</f>
        <v/>
      </c>
      <c r="C1852" s="297" t="str">
        <f>IF(LEN(A1852)=0,"",INDEX('Smelter Reference List'!$C:$C,MATCH($A1852,'Smelter Reference List'!$E:$E,0)))</f>
        <v/>
      </c>
      <c r="D1852" s="161" t="str">
        <f ca="1">IF(ISERROR($S1852),"",OFFSET('Smelter Reference List'!$C$4,$S1852-4,0)&amp;"")</f>
        <v/>
      </c>
      <c r="E1852" s="161" t="str">
        <f ca="1">IF(ISERROR($S1852),"",OFFSET('Smelter Reference List'!$D$4,$S1852-4,0)&amp;"")</f>
        <v/>
      </c>
      <c r="F1852" s="161" t="str">
        <f ca="1">IF(ISERROR($S1852),"",OFFSET('Smelter Reference List'!$E$4,$S1852-4,0))</f>
        <v/>
      </c>
      <c r="G1852" s="161" t="str">
        <f ca="1">IF(C1852=$U$4,"Enter smelter details", IF(ISERROR($S1852),"",OFFSET('Smelter Reference List'!$F$4,$S1852-4,0)))</f>
        <v/>
      </c>
      <c r="H1852" s="247" t="str">
        <f ca="1">IF(ISERROR($S1852),"",OFFSET('Smelter Reference List'!$G$4,$S1852-4,0))</f>
        <v/>
      </c>
      <c r="I1852" s="248" t="str">
        <f ca="1">IF(ISERROR($S1852),"",OFFSET('Smelter Reference List'!$H$4,$S1852-4,0))</f>
        <v/>
      </c>
      <c r="J1852" s="248" t="str">
        <f ca="1">IF(ISERROR($S1852),"",OFFSET('Smelter Reference List'!$I$4,$S1852-4,0))</f>
        <v/>
      </c>
      <c r="K1852" s="245"/>
      <c r="L1852" s="245"/>
      <c r="M1852" s="245"/>
      <c r="N1852" s="245"/>
      <c r="O1852" s="245"/>
      <c r="P1852" s="245"/>
      <c r="Q1852" s="246"/>
      <c r="R1852" s="233"/>
      <c r="S1852" s="234" t="e">
        <f>IF(C1852="",NA(),MATCH($B1852&amp;$C1852,'Smelter Reference List'!$J:$J,0))</f>
        <v>#N/A</v>
      </c>
      <c r="T1852" s="235"/>
      <c r="U1852" s="235">
        <f t="shared" ca="1" si="58"/>
        <v>0</v>
      </c>
      <c r="V1852" s="235"/>
      <c r="W1852" s="235"/>
      <c r="Y1852" s="228" t="str">
        <f t="shared" si="59"/>
        <v/>
      </c>
    </row>
    <row r="1853" spans="1:25" s="228" customFormat="1" ht="20.399999999999999">
      <c r="A1853" s="257"/>
      <c r="B1853" s="232" t="str">
        <f>IF(LEN(A1853)=0,"",INDEX('Smelter Reference List'!$A:$A,MATCH($A1853,'Smelter Reference List'!$E:$E,0)))</f>
        <v/>
      </c>
      <c r="C1853" s="297" t="str">
        <f>IF(LEN(A1853)=0,"",INDEX('Smelter Reference List'!$C:$C,MATCH($A1853,'Smelter Reference List'!$E:$E,0)))</f>
        <v/>
      </c>
      <c r="D1853" s="161" t="str">
        <f ca="1">IF(ISERROR($S1853),"",OFFSET('Smelter Reference List'!$C$4,$S1853-4,0)&amp;"")</f>
        <v/>
      </c>
      <c r="E1853" s="161" t="str">
        <f ca="1">IF(ISERROR($S1853),"",OFFSET('Smelter Reference List'!$D$4,$S1853-4,0)&amp;"")</f>
        <v/>
      </c>
      <c r="F1853" s="161" t="str">
        <f ca="1">IF(ISERROR($S1853),"",OFFSET('Smelter Reference List'!$E$4,$S1853-4,0))</f>
        <v/>
      </c>
      <c r="G1853" s="161" t="str">
        <f ca="1">IF(C1853=$U$4,"Enter smelter details", IF(ISERROR($S1853),"",OFFSET('Smelter Reference List'!$F$4,$S1853-4,0)))</f>
        <v/>
      </c>
      <c r="H1853" s="247" t="str">
        <f ca="1">IF(ISERROR($S1853),"",OFFSET('Smelter Reference List'!$G$4,$S1853-4,0))</f>
        <v/>
      </c>
      <c r="I1853" s="248" t="str">
        <f ca="1">IF(ISERROR($S1853),"",OFFSET('Smelter Reference List'!$H$4,$S1853-4,0))</f>
        <v/>
      </c>
      <c r="J1853" s="248" t="str">
        <f ca="1">IF(ISERROR($S1853),"",OFFSET('Smelter Reference List'!$I$4,$S1853-4,0))</f>
        <v/>
      </c>
      <c r="K1853" s="245"/>
      <c r="L1853" s="245"/>
      <c r="M1853" s="245"/>
      <c r="N1853" s="245"/>
      <c r="O1853" s="245"/>
      <c r="P1853" s="245"/>
      <c r="Q1853" s="246"/>
      <c r="R1853" s="233"/>
      <c r="S1853" s="234" t="e">
        <f>IF(C1853="",NA(),MATCH($B1853&amp;$C1853,'Smelter Reference List'!$J:$J,0))</f>
        <v>#N/A</v>
      </c>
      <c r="T1853" s="235"/>
      <c r="U1853" s="235">
        <f t="shared" ca="1" si="58"/>
        <v>0</v>
      </c>
      <c r="V1853" s="235"/>
      <c r="W1853" s="235"/>
      <c r="Y1853" s="228" t="str">
        <f t="shared" si="59"/>
        <v/>
      </c>
    </row>
    <row r="1854" spans="1:25" s="228" customFormat="1" ht="20.399999999999999">
      <c r="A1854" s="257"/>
      <c r="B1854" s="232" t="str">
        <f>IF(LEN(A1854)=0,"",INDEX('Smelter Reference List'!$A:$A,MATCH($A1854,'Smelter Reference List'!$E:$E,0)))</f>
        <v/>
      </c>
      <c r="C1854" s="297" t="str">
        <f>IF(LEN(A1854)=0,"",INDEX('Smelter Reference List'!$C:$C,MATCH($A1854,'Smelter Reference List'!$E:$E,0)))</f>
        <v/>
      </c>
      <c r="D1854" s="161" t="str">
        <f ca="1">IF(ISERROR($S1854),"",OFFSET('Smelter Reference List'!$C$4,$S1854-4,0)&amp;"")</f>
        <v/>
      </c>
      <c r="E1854" s="161" t="str">
        <f ca="1">IF(ISERROR($S1854),"",OFFSET('Smelter Reference List'!$D$4,$S1854-4,0)&amp;"")</f>
        <v/>
      </c>
      <c r="F1854" s="161" t="str">
        <f ca="1">IF(ISERROR($S1854),"",OFFSET('Smelter Reference List'!$E$4,$S1854-4,0))</f>
        <v/>
      </c>
      <c r="G1854" s="161" t="str">
        <f ca="1">IF(C1854=$U$4,"Enter smelter details", IF(ISERROR($S1854),"",OFFSET('Smelter Reference List'!$F$4,$S1854-4,0)))</f>
        <v/>
      </c>
      <c r="H1854" s="247" t="str">
        <f ca="1">IF(ISERROR($S1854),"",OFFSET('Smelter Reference List'!$G$4,$S1854-4,0))</f>
        <v/>
      </c>
      <c r="I1854" s="248" t="str">
        <f ca="1">IF(ISERROR($S1854),"",OFFSET('Smelter Reference List'!$H$4,$S1854-4,0))</f>
        <v/>
      </c>
      <c r="J1854" s="248" t="str">
        <f ca="1">IF(ISERROR($S1854),"",OFFSET('Smelter Reference List'!$I$4,$S1854-4,0))</f>
        <v/>
      </c>
      <c r="K1854" s="245"/>
      <c r="L1854" s="245"/>
      <c r="M1854" s="245"/>
      <c r="N1854" s="245"/>
      <c r="O1854" s="245"/>
      <c r="P1854" s="245"/>
      <c r="Q1854" s="246"/>
      <c r="R1854" s="233"/>
      <c r="S1854" s="234" t="e">
        <f>IF(C1854="",NA(),MATCH($B1854&amp;$C1854,'Smelter Reference List'!$J:$J,0))</f>
        <v>#N/A</v>
      </c>
      <c r="T1854" s="235"/>
      <c r="U1854" s="235">
        <f t="shared" ca="1" si="58"/>
        <v>0</v>
      </c>
      <c r="V1854" s="235"/>
      <c r="W1854" s="235"/>
      <c r="Y1854" s="228" t="str">
        <f t="shared" si="59"/>
        <v/>
      </c>
    </row>
    <row r="1855" spans="1:25" s="228" customFormat="1" ht="20.399999999999999">
      <c r="A1855" s="257"/>
      <c r="B1855" s="232" t="str">
        <f>IF(LEN(A1855)=0,"",INDEX('Smelter Reference List'!$A:$A,MATCH($A1855,'Smelter Reference List'!$E:$E,0)))</f>
        <v/>
      </c>
      <c r="C1855" s="297" t="str">
        <f>IF(LEN(A1855)=0,"",INDEX('Smelter Reference List'!$C:$C,MATCH($A1855,'Smelter Reference List'!$E:$E,0)))</f>
        <v/>
      </c>
      <c r="D1855" s="161" t="str">
        <f ca="1">IF(ISERROR($S1855),"",OFFSET('Smelter Reference List'!$C$4,$S1855-4,0)&amp;"")</f>
        <v/>
      </c>
      <c r="E1855" s="161" t="str">
        <f ca="1">IF(ISERROR($S1855),"",OFFSET('Smelter Reference List'!$D$4,$S1855-4,0)&amp;"")</f>
        <v/>
      </c>
      <c r="F1855" s="161" t="str">
        <f ca="1">IF(ISERROR($S1855),"",OFFSET('Smelter Reference List'!$E$4,$S1855-4,0))</f>
        <v/>
      </c>
      <c r="G1855" s="161" t="str">
        <f ca="1">IF(C1855=$U$4,"Enter smelter details", IF(ISERROR($S1855),"",OFFSET('Smelter Reference List'!$F$4,$S1855-4,0)))</f>
        <v/>
      </c>
      <c r="H1855" s="247" t="str">
        <f ca="1">IF(ISERROR($S1855),"",OFFSET('Smelter Reference List'!$G$4,$S1855-4,0))</f>
        <v/>
      </c>
      <c r="I1855" s="248" t="str">
        <f ca="1">IF(ISERROR($S1855),"",OFFSET('Smelter Reference List'!$H$4,$S1855-4,0))</f>
        <v/>
      </c>
      <c r="J1855" s="248" t="str">
        <f ca="1">IF(ISERROR($S1855),"",OFFSET('Smelter Reference List'!$I$4,$S1855-4,0))</f>
        <v/>
      </c>
      <c r="K1855" s="245"/>
      <c r="L1855" s="245"/>
      <c r="M1855" s="245"/>
      <c r="N1855" s="245"/>
      <c r="O1855" s="245"/>
      <c r="P1855" s="245"/>
      <c r="Q1855" s="246"/>
      <c r="R1855" s="233"/>
      <c r="S1855" s="234" t="e">
        <f>IF(C1855="",NA(),MATCH($B1855&amp;$C1855,'Smelter Reference List'!$J:$J,0))</f>
        <v>#N/A</v>
      </c>
      <c r="T1855" s="235"/>
      <c r="U1855" s="235">
        <f t="shared" ca="1" si="58"/>
        <v>0</v>
      </c>
      <c r="V1855" s="235"/>
      <c r="W1855" s="235"/>
      <c r="Y1855" s="228" t="str">
        <f t="shared" si="59"/>
        <v/>
      </c>
    </row>
    <row r="1856" spans="1:25" s="228" customFormat="1" ht="20.399999999999999">
      <c r="A1856" s="257"/>
      <c r="B1856" s="232" t="str">
        <f>IF(LEN(A1856)=0,"",INDEX('Smelter Reference List'!$A:$A,MATCH($A1856,'Smelter Reference List'!$E:$E,0)))</f>
        <v/>
      </c>
      <c r="C1856" s="297" t="str">
        <f>IF(LEN(A1856)=0,"",INDEX('Smelter Reference List'!$C:$C,MATCH($A1856,'Smelter Reference List'!$E:$E,0)))</f>
        <v/>
      </c>
      <c r="D1856" s="161" t="str">
        <f ca="1">IF(ISERROR($S1856),"",OFFSET('Smelter Reference List'!$C$4,$S1856-4,0)&amp;"")</f>
        <v/>
      </c>
      <c r="E1856" s="161" t="str">
        <f ca="1">IF(ISERROR($S1856),"",OFFSET('Smelter Reference List'!$D$4,$S1856-4,0)&amp;"")</f>
        <v/>
      </c>
      <c r="F1856" s="161" t="str">
        <f ca="1">IF(ISERROR($S1856),"",OFFSET('Smelter Reference List'!$E$4,$S1856-4,0))</f>
        <v/>
      </c>
      <c r="G1856" s="161" t="str">
        <f ca="1">IF(C1856=$U$4,"Enter smelter details", IF(ISERROR($S1856),"",OFFSET('Smelter Reference List'!$F$4,$S1856-4,0)))</f>
        <v/>
      </c>
      <c r="H1856" s="247" t="str">
        <f ca="1">IF(ISERROR($S1856),"",OFFSET('Smelter Reference List'!$G$4,$S1856-4,0))</f>
        <v/>
      </c>
      <c r="I1856" s="248" t="str">
        <f ca="1">IF(ISERROR($S1856),"",OFFSET('Smelter Reference List'!$H$4,$S1856-4,0))</f>
        <v/>
      </c>
      <c r="J1856" s="248" t="str">
        <f ca="1">IF(ISERROR($S1856),"",OFFSET('Smelter Reference List'!$I$4,$S1856-4,0))</f>
        <v/>
      </c>
      <c r="K1856" s="245"/>
      <c r="L1856" s="245"/>
      <c r="M1856" s="245"/>
      <c r="N1856" s="245"/>
      <c r="O1856" s="245"/>
      <c r="P1856" s="245"/>
      <c r="Q1856" s="246"/>
      <c r="R1856" s="233"/>
      <c r="S1856" s="234" t="e">
        <f>IF(C1856="",NA(),MATCH($B1856&amp;$C1856,'Smelter Reference List'!$J:$J,0))</f>
        <v>#N/A</v>
      </c>
      <c r="T1856" s="235"/>
      <c r="U1856" s="235">
        <f t="shared" ca="1" si="58"/>
        <v>0</v>
      </c>
      <c r="V1856" s="235"/>
      <c r="W1856" s="235"/>
      <c r="Y1856" s="228" t="str">
        <f t="shared" si="59"/>
        <v/>
      </c>
    </row>
    <row r="1857" spans="1:25" s="228" customFormat="1" ht="20.399999999999999">
      <c r="A1857" s="257"/>
      <c r="B1857" s="232" t="str">
        <f>IF(LEN(A1857)=0,"",INDEX('Smelter Reference List'!$A:$A,MATCH($A1857,'Smelter Reference List'!$E:$E,0)))</f>
        <v/>
      </c>
      <c r="C1857" s="297" t="str">
        <f>IF(LEN(A1857)=0,"",INDEX('Smelter Reference List'!$C:$C,MATCH($A1857,'Smelter Reference List'!$E:$E,0)))</f>
        <v/>
      </c>
      <c r="D1857" s="161" t="str">
        <f ca="1">IF(ISERROR($S1857),"",OFFSET('Smelter Reference List'!$C$4,$S1857-4,0)&amp;"")</f>
        <v/>
      </c>
      <c r="E1857" s="161" t="str">
        <f ca="1">IF(ISERROR($S1857),"",OFFSET('Smelter Reference List'!$D$4,$S1857-4,0)&amp;"")</f>
        <v/>
      </c>
      <c r="F1857" s="161" t="str">
        <f ca="1">IF(ISERROR($S1857),"",OFFSET('Smelter Reference List'!$E$4,$S1857-4,0))</f>
        <v/>
      </c>
      <c r="G1857" s="161" t="str">
        <f ca="1">IF(C1857=$U$4,"Enter smelter details", IF(ISERROR($S1857),"",OFFSET('Smelter Reference List'!$F$4,$S1857-4,0)))</f>
        <v/>
      </c>
      <c r="H1857" s="247" t="str">
        <f ca="1">IF(ISERROR($S1857),"",OFFSET('Smelter Reference List'!$G$4,$S1857-4,0))</f>
        <v/>
      </c>
      <c r="I1857" s="248" t="str">
        <f ca="1">IF(ISERROR($S1857),"",OFFSET('Smelter Reference List'!$H$4,$S1857-4,0))</f>
        <v/>
      </c>
      <c r="J1857" s="248" t="str">
        <f ca="1">IF(ISERROR($S1857),"",OFFSET('Smelter Reference List'!$I$4,$S1857-4,0))</f>
        <v/>
      </c>
      <c r="K1857" s="245"/>
      <c r="L1857" s="245"/>
      <c r="M1857" s="245"/>
      <c r="N1857" s="245"/>
      <c r="O1857" s="245"/>
      <c r="P1857" s="245"/>
      <c r="Q1857" s="246"/>
      <c r="R1857" s="233"/>
      <c r="S1857" s="234" t="e">
        <f>IF(C1857="",NA(),MATCH($B1857&amp;$C1857,'Smelter Reference List'!$J:$J,0))</f>
        <v>#N/A</v>
      </c>
      <c r="T1857" s="235"/>
      <c r="U1857" s="235">
        <f t="shared" ca="1" si="58"/>
        <v>0</v>
      </c>
      <c r="V1857" s="235"/>
      <c r="W1857" s="235"/>
      <c r="Y1857" s="228" t="str">
        <f t="shared" si="59"/>
        <v/>
      </c>
    </row>
    <row r="1858" spans="1:25" s="228" customFormat="1" ht="20.399999999999999">
      <c r="A1858" s="257"/>
      <c r="B1858" s="232" t="str">
        <f>IF(LEN(A1858)=0,"",INDEX('Smelter Reference List'!$A:$A,MATCH($A1858,'Smelter Reference List'!$E:$E,0)))</f>
        <v/>
      </c>
      <c r="C1858" s="297" t="str">
        <f>IF(LEN(A1858)=0,"",INDEX('Smelter Reference List'!$C:$C,MATCH($A1858,'Smelter Reference List'!$E:$E,0)))</f>
        <v/>
      </c>
      <c r="D1858" s="161" t="str">
        <f ca="1">IF(ISERROR($S1858),"",OFFSET('Smelter Reference List'!$C$4,$S1858-4,0)&amp;"")</f>
        <v/>
      </c>
      <c r="E1858" s="161" t="str">
        <f ca="1">IF(ISERROR($S1858),"",OFFSET('Smelter Reference List'!$D$4,$S1858-4,0)&amp;"")</f>
        <v/>
      </c>
      <c r="F1858" s="161" t="str">
        <f ca="1">IF(ISERROR($S1858),"",OFFSET('Smelter Reference List'!$E$4,$S1858-4,0))</f>
        <v/>
      </c>
      <c r="G1858" s="161" t="str">
        <f ca="1">IF(C1858=$U$4,"Enter smelter details", IF(ISERROR($S1858),"",OFFSET('Smelter Reference List'!$F$4,$S1858-4,0)))</f>
        <v/>
      </c>
      <c r="H1858" s="247" t="str">
        <f ca="1">IF(ISERROR($S1858),"",OFFSET('Smelter Reference List'!$G$4,$S1858-4,0))</f>
        <v/>
      </c>
      <c r="I1858" s="248" t="str">
        <f ca="1">IF(ISERROR($S1858),"",OFFSET('Smelter Reference List'!$H$4,$S1858-4,0))</f>
        <v/>
      </c>
      <c r="J1858" s="248" t="str">
        <f ca="1">IF(ISERROR($S1858),"",OFFSET('Smelter Reference List'!$I$4,$S1858-4,0))</f>
        <v/>
      </c>
      <c r="K1858" s="245"/>
      <c r="L1858" s="245"/>
      <c r="M1858" s="245"/>
      <c r="N1858" s="245"/>
      <c r="O1858" s="245"/>
      <c r="P1858" s="245"/>
      <c r="Q1858" s="246"/>
      <c r="R1858" s="233"/>
      <c r="S1858" s="234" t="e">
        <f>IF(C1858="",NA(),MATCH($B1858&amp;$C1858,'Smelter Reference List'!$J:$J,0))</f>
        <v>#N/A</v>
      </c>
      <c r="T1858" s="235"/>
      <c r="U1858" s="235">
        <f t="shared" ca="1" si="58"/>
        <v>0</v>
      </c>
      <c r="V1858" s="235"/>
      <c r="W1858" s="235"/>
      <c r="Y1858" s="228" t="str">
        <f t="shared" si="59"/>
        <v/>
      </c>
    </row>
    <row r="1859" spans="1:25" s="228" customFormat="1" ht="20.399999999999999">
      <c r="A1859" s="257"/>
      <c r="B1859" s="232" t="str">
        <f>IF(LEN(A1859)=0,"",INDEX('Smelter Reference List'!$A:$A,MATCH($A1859,'Smelter Reference List'!$E:$E,0)))</f>
        <v/>
      </c>
      <c r="C1859" s="297" t="str">
        <f>IF(LEN(A1859)=0,"",INDEX('Smelter Reference List'!$C:$C,MATCH($A1859,'Smelter Reference List'!$E:$E,0)))</f>
        <v/>
      </c>
      <c r="D1859" s="161" t="str">
        <f ca="1">IF(ISERROR($S1859),"",OFFSET('Smelter Reference List'!$C$4,$S1859-4,0)&amp;"")</f>
        <v/>
      </c>
      <c r="E1859" s="161" t="str">
        <f ca="1">IF(ISERROR($S1859),"",OFFSET('Smelter Reference List'!$D$4,$S1859-4,0)&amp;"")</f>
        <v/>
      </c>
      <c r="F1859" s="161" t="str">
        <f ca="1">IF(ISERROR($S1859),"",OFFSET('Smelter Reference List'!$E$4,$S1859-4,0))</f>
        <v/>
      </c>
      <c r="G1859" s="161" t="str">
        <f ca="1">IF(C1859=$U$4,"Enter smelter details", IF(ISERROR($S1859),"",OFFSET('Smelter Reference List'!$F$4,$S1859-4,0)))</f>
        <v/>
      </c>
      <c r="H1859" s="247" t="str">
        <f ca="1">IF(ISERROR($S1859),"",OFFSET('Smelter Reference List'!$G$4,$S1859-4,0))</f>
        <v/>
      </c>
      <c r="I1859" s="248" t="str">
        <f ca="1">IF(ISERROR($S1859),"",OFFSET('Smelter Reference List'!$H$4,$S1859-4,0))</f>
        <v/>
      </c>
      <c r="J1859" s="248" t="str">
        <f ca="1">IF(ISERROR($S1859),"",OFFSET('Smelter Reference List'!$I$4,$S1859-4,0))</f>
        <v/>
      </c>
      <c r="K1859" s="245"/>
      <c r="L1859" s="245"/>
      <c r="M1859" s="245"/>
      <c r="N1859" s="245"/>
      <c r="O1859" s="245"/>
      <c r="P1859" s="245"/>
      <c r="Q1859" s="246"/>
      <c r="R1859" s="233"/>
      <c r="S1859" s="234" t="e">
        <f>IF(C1859="",NA(),MATCH($B1859&amp;$C1859,'Smelter Reference List'!$J:$J,0))</f>
        <v>#N/A</v>
      </c>
      <c r="T1859" s="235"/>
      <c r="U1859" s="235">
        <f t="shared" ca="1" si="58"/>
        <v>0</v>
      </c>
      <c r="V1859" s="235"/>
      <c r="W1859" s="235"/>
      <c r="Y1859" s="228" t="str">
        <f t="shared" si="59"/>
        <v/>
      </c>
    </row>
    <row r="1860" spans="1:25" s="228" customFormat="1" ht="20.399999999999999">
      <c r="A1860" s="257"/>
      <c r="B1860" s="232" t="str">
        <f>IF(LEN(A1860)=0,"",INDEX('Smelter Reference List'!$A:$A,MATCH($A1860,'Smelter Reference List'!$E:$E,0)))</f>
        <v/>
      </c>
      <c r="C1860" s="297" t="str">
        <f>IF(LEN(A1860)=0,"",INDEX('Smelter Reference List'!$C:$C,MATCH($A1860,'Smelter Reference List'!$E:$E,0)))</f>
        <v/>
      </c>
      <c r="D1860" s="161" t="str">
        <f ca="1">IF(ISERROR($S1860),"",OFFSET('Smelter Reference List'!$C$4,$S1860-4,0)&amp;"")</f>
        <v/>
      </c>
      <c r="E1860" s="161" t="str">
        <f ca="1">IF(ISERROR($S1860),"",OFFSET('Smelter Reference List'!$D$4,$S1860-4,0)&amp;"")</f>
        <v/>
      </c>
      <c r="F1860" s="161" t="str">
        <f ca="1">IF(ISERROR($S1860),"",OFFSET('Smelter Reference List'!$E$4,$S1860-4,0))</f>
        <v/>
      </c>
      <c r="G1860" s="161" t="str">
        <f ca="1">IF(C1860=$U$4,"Enter smelter details", IF(ISERROR($S1860),"",OFFSET('Smelter Reference List'!$F$4,$S1860-4,0)))</f>
        <v/>
      </c>
      <c r="H1860" s="247" t="str">
        <f ca="1">IF(ISERROR($S1860),"",OFFSET('Smelter Reference List'!$G$4,$S1860-4,0))</f>
        <v/>
      </c>
      <c r="I1860" s="248" t="str">
        <f ca="1">IF(ISERROR($S1860),"",OFFSET('Smelter Reference List'!$H$4,$S1860-4,0))</f>
        <v/>
      </c>
      <c r="J1860" s="248" t="str">
        <f ca="1">IF(ISERROR($S1860),"",OFFSET('Smelter Reference List'!$I$4,$S1860-4,0))</f>
        <v/>
      </c>
      <c r="K1860" s="245"/>
      <c r="L1860" s="245"/>
      <c r="M1860" s="245"/>
      <c r="N1860" s="245"/>
      <c r="O1860" s="245"/>
      <c r="P1860" s="245"/>
      <c r="Q1860" s="246"/>
      <c r="R1860" s="233"/>
      <c r="S1860" s="234" t="e">
        <f>IF(C1860="",NA(),MATCH($B1860&amp;$C1860,'Smelter Reference List'!$J:$J,0))</f>
        <v>#N/A</v>
      </c>
      <c r="T1860" s="235"/>
      <c r="U1860" s="235">
        <f t="shared" ca="1" si="58"/>
        <v>0</v>
      </c>
      <c r="V1860" s="235"/>
      <c r="W1860" s="235"/>
      <c r="Y1860" s="228" t="str">
        <f t="shared" si="59"/>
        <v/>
      </c>
    </row>
    <row r="1861" spans="1:25" s="228" customFormat="1" ht="20.399999999999999">
      <c r="A1861" s="257"/>
      <c r="B1861" s="232" t="str">
        <f>IF(LEN(A1861)=0,"",INDEX('Smelter Reference List'!$A:$A,MATCH($A1861,'Smelter Reference List'!$E:$E,0)))</f>
        <v/>
      </c>
      <c r="C1861" s="297" t="str">
        <f>IF(LEN(A1861)=0,"",INDEX('Smelter Reference List'!$C:$C,MATCH($A1861,'Smelter Reference List'!$E:$E,0)))</f>
        <v/>
      </c>
      <c r="D1861" s="161" t="str">
        <f ca="1">IF(ISERROR($S1861),"",OFFSET('Smelter Reference List'!$C$4,$S1861-4,0)&amp;"")</f>
        <v/>
      </c>
      <c r="E1861" s="161" t="str">
        <f ca="1">IF(ISERROR($S1861),"",OFFSET('Smelter Reference List'!$D$4,$S1861-4,0)&amp;"")</f>
        <v/>
      </c>
      <c r="F1861" s="161" t="str">
        <f ca="1">IF(ISERROR($S1861),"",OFFSET('Smelter Reference List'!$E$4,$S1861-4,0))</f>
        <v/>
      </c>
      <c r="G1861" s="161" t="str">
        <f ca="1">IF(C1861=$U$4,"Enter smelter details", IF(ISERROR($S1861),"",OFFSET('Smelter Reference List'!$F$4,$S1861-4,0)))</f>
        <v/>
      </c>
      <c r="H1861" s="247" t="str">
        <f ca="1">IF(ISERROR($S1861),"",OFFSET('Smelter Reference List'!$G$4,$S1861-4,0))</f>
        <v/>
      </c>
      <c r="I1861" s="248" t="str">
        <f ca="1">IF(ISERROR($S1861),"",OFFSET('Smelter Reference List'!$H$4,$S1861-4,0))</f>
        <v/>
      </c>
      <c r="J1861" s="248" t="str">
        <f ca="1">IF(ISERROR($S1861),"",OFFSET('Smelter Reference List'!$I$4,$S1861-4,0))</f>
        <v/>
      </c>
      <c r="K1861" s="245"/>
      <c r="L1861" s="245"/>
      <c r="M1861" s="245"/>
      <c r="N1861" s="245"/>
      <c r="O1861" s="245"/>
      <c r="P1861" s="245"/>
      <c r="Q1861" s="246"/>
      <c r="R1861" s="233"/>
      <c r="S1861" s="234" t="e">
        <f>IF(C1861="",NA(),MATCH($B1861&amp;$C1861,'Smelter Reference List'!$J:$J,0))</f>
        <v>#N/A</v>
      </c>
      <c r="T1861" s="235"/>
      <c r="U1861" s="235">
        <f t="shared" ca="1" si="58"/>
        <v>0</v>
      </c>
      <c r="V1861" s="235"/>
      <c r="W1861" s="235"/>
      <c r="Y1861" s="228" t="str">
        <f t="shared" si="59"/>
        <v/>
      </c>
    </row>
    <row r="1862" spans="1:25" s="228" customFormat="1" ht="20.399999999999999">
      <c r="A1862" s="257"/>
      <c r="B1862" s="232" t="str">
        <f>IF(LEN(A1862)=0,"",INDEX('Smelter Reference List'!$A:$A,MATCH($A1862,'Smelter Reference List'!$E:$E,0)))</f>
        <v/>
      </c>
      <c r="C1862" s="297" t="str">
        <f>IF(LEN(A1862)=0,"",INDEX('Smelter Reference List'!$C:$C,MATCH($A1862,'Smelter Reference List'!$E:$E,0)))</f>
        <v/>
      </c>
      <c r="D1862" s="161" t="str">
        <f ca="1">IF(ISERROR($S1862),"",OFFSET('Smelter Reference List'!$C$4,$S1862-4,0)&amp;"")</f>
        <v/>
      </c>
      <c r="E1862" s="161" t="str">
        <f ca="1">IF(ISERROR($S1862),"",OFFSET('Smelter Reference List'!$D$4,$S1862-4,0)&amp;"")</f>
        <v/>
      </c>
      <c r="F1862" s="161" t="str">
        <f ca="1">IF(ISERROR($S1862),"",OFFSET('Smelter Reference List'!$E$4,$S1862-4,0))</f>
        <v/>
      </c>
      <c r="G1862" s="161" t="str">
        <f ca="1">IF(C1862=$U$4,"Enter smelter details", IF(ISERROR($S1862),"",OFFSET('Smelter Reference List'!$F$4,$S1862-4,0)))</f>
        <v/>
      </c>
      <c r="H1862" s="247" t="str">
        <f ca="1">IF(ISERROR($S1862),"",OFFSET('Smelter Reference List'!$G$4,$S1862-4,0))</f>
        <v/>
      </c>
      <c r="I1862" s="248" t="str">
        <f ca="1">IF(ISERROR($S1862),"",OFFSET('Smelter Reference List'!$H$4,$S1862-4,0))</f>
        <v/>
      </c>
      <c r="J1862" s="248" t="str">
        <f ca="1">IF(ISERROR($S1862),"",OFFSET('Smelter Reference List'!$I$4,$S1862-4,0))</f>
        <v/>
      </c>
      <c r="K1862" s="245"/>
      <c r="L1862" s="245"/>
      <c r="M1862" s="245"/>
      <c r="N1862" s="245"/>
      <c r="O1862" s="245"/>
      <c r="P1862" s="245"/>
      <c r="Q1862" s="246"/>
      <c r="R1862" s="233"/>
      <c r="S1862" s="234" t="e">
        <f>IF(C1862="",NA(),MATCH($B1862&amp;$C1862,'Smelter Reference List'!$J:$J,0))</f>
        <v>#N/A</v>
      </c>
      <c r="T1862" s="235"/>
      <c r="U1862" s="235">
        <f t="shared" ca="1" si="58"/>
        <v>0</v>
      </c>
      <c r="V1862" s="235"/>
      <c r="W1862" s="235"/>
      <c r="Y1862" s="228" t="str">
        <f t="shared" si="59"/>
        <v/>
      </c>
    </row>
    <row r="1863" spans="1:25" s="228" customFormat="1" ht="20.399999999999999">
      <c r="A1863" s="257"/>
      <c r="B1863" s="232" t="str">
        <f>IF(LEN(A1863)=0,"",INDEX('Smelter Reference List'!$A:$A,MATCH($A1863,'Smelter Reference List'!$E:$E,0)))</f>
        <v/>
      </c>
      <c r="C1863" s="297" t="str">
        <f>IF(LEN(A1863)=0,"",INDEX('Smelter Reference List'!$C:$C,MATCH($A1863,'Smelter Reference List'!$E:$E,0)))</f>
        <v/>
      </c>
      <c r="D1863" s="161" t="str">
        <f ca="1">IF(ISERROR($S1863),"",OFFSET('Smelter Reference List'!$C$4,$S1863-4,0)&amp;"")</f>
        <v/>
      </c>
      <c r="E1863" s="161" t="str">
        <f ca="1">IF(ISERROR($S1863),"",OFFSET('Smelter Reference List'!$D$4,$S1863-4,0)&amp;"")</f>
        <v/>
      </c>
      <c r="F1863" s="161" t="str">
        <f ca="1">IF(ISERROR($S1863),"",OFFSET('Smelter Reference List'!$E$4,$S1863-4,0))</f>
        <v/>
      </c>
      <c r="G1863" s="161" t="str">
        <f ca="1">IF(C1863=$U$4,"Enter smelter details", IF(ISERROR($S1863),"",OFFSET('Smelter Reference List'!$F$4,$S1863-4,0)))</f>
        <v/>
      </c>
      <c r="H1863" s="247" t="str">
        <f ca="1">IF(ISERROR($S1863),"",OFFSET('Smelter Reference List'!$G$4,$S1863-4,0))</f>
        <v/>
      </c>
      <c r="I1863" s="248" t="str">
        <f ca="1">IF(ISERROR($S1863),"",OFFSET('Smelter Reference List'!$H$4,$S1863-4,0))</f>
        <v/>
      </c>
      <c r="J1863" s="248" t="str">
        <f ca="1">IF(ISERROR($S1863),"",OFFSET('Smelter Reference List'!$I$4,$S1863-4,0))</f>
        <v/>
      </c>
      <c r="K1863" s="245"/>
      <c r="L1863" s="245"/>
      <c r="M1863" s="245"/>
      <c r="N1863" s="245"/>
      <c r="O1863" s="245"/>
      <c r="P1863" s="245"/>
      <c r="Q1863" s="246"/>
      <c r="R1863" s="233"/>
      <c r="S1863" s="234" t="e">
        <f>IF(C1863="",NA(),MATCH($B1863&amp;$C1863,'Smelter Reference List'!$J:$J,0))</f>
        <v>#N/A</v>
      </c>
      <c r="T1863" s="235"/>
      <c r="U1863" s="235">
        <f t="shared" ca="1" si="58"/>
        <v>0</v>
      </c>
      <c r="V1863" s="235"/>
      <c r="W1863" s="235"/>
      <c r="Y1863" s="228" t="str">
        <f t="shared" si="59"/>
        <v/>
      </c>
    </row>
    <row r="1864" spans="1:25" s="228" customFormat="1" ht="20.399999999999999">
      <c r="A1864" s="257"/>
      <c r="B1864" s="232" t="str">
        <f>IF(LEN(A1864)=0,"",INDEX('Smelter Reference List'!$A:$A,MATCH($A1864,'Smelter Reference List'!$E:$E,0)))</f>
        <v/>
      </c>
      <c r="C1864" s="297" t="str">
        <f>IF(LEN(A1864)=0,"",INDEX('Smelter Reference List'!$C:$C,MATCH($A1864,'Smelter Reference List'!$E:$E,0)))</f>
        <v/>
      </c>
      <c r="D1864" s="161" t="str">
        <f ca="1">IF(ISERROR($S1864),"",OFFSET('Smelter Reference List'!$C$4,$S1864-4,0)&amp;"")</f>
        <v/>
      </c>
      <c r="E1864" s="161" t="str">
        <f ca="1">IF(ISERROR($S1864),"",OFFSET('Smelter Reference List'!$D$4,$S1864-4,0)&amp;"")</f>
        <v/>
      </c>
      <c r="F1864" s="161" t="str">
        <f ca="1">IF(ISERROR($S1864),"",OFFSET('Smelter Reference List'!$E$4,$S1864-4,0))</f>
        <v/>
      </c>
      <c r="G1864" s="161" t="str">
        <f ca="1">IF(C1864=$U$4,"Enter smelter details", IF(ISERROR($S1864),"",OFFSET('Smelter Reference List'!$F$4,$S1864-4,0)))</f>
        <v/>
      </c>
      <c r="H1864" s="247" t="str">
        <f ca="1">IF(ISERROR($S1864),"",OFFSET('Smelter Reference List'!$G$4,$S1864-4,0))</f>
        <v/>
      </c>
      <c r="I1864" s="248" t="str">
        <f ca="1">IF(ISERROR($S1864),"",OFFSET('Smelter Reference List'!$H$4,$S1864-4,0))</f>
        <v/>
      </c>
      <c r="J1864" s="248" t="str">
        <f ca="1">IF(ISERROR($S1864),"",OFFSET('Smelter Reference List'!$I$4,$S1864-4,0))</f>
        <v/>
      </c>
      <c r="K1864" s="245"/>
      <c r="L1864" s="245"/>
      <c r="M1864" s="245"/>
      <c r="N1864" s="245"/>
      <c r="O1864" s="245"/>
      <c r="P1864" s="245"/>
      <c r="Q1864" s="246"/>
      <c r="R1864" s="233"/>
      <c r="S1864" s="234" t="e">
        <f>IF(C1864="",NA(),MATCH($B1864&amp;$C1864,'Smelter Reference List'!$J:$J,0))</f>
        <v>#N/A</v>
      </c>
      <c r="T1864" s="235"/>
      <c r="U1864" s="235">
        <f t="shared" ca="1" si="58"/>
        <v>0</v>
      </c>
      <c r="V1864" s="235"/>
      <c r="W1864" s="235"/>
      <c r="Y1864" s="228" t="str">
        <f t="shared" si="59"/>
        <v/>
      </c>
    </row>
    <row r="1865" spans="1:25" s="228" customFormat="1" ht="20.399999999999999">
      <c r="A1865" s="257"/>
      <c r="B1865" s="232" t="str">
        <f>IF(LEN(A1865)=0,"",INDEX('Smelter Reference List'!$A:$A,MATCH($A1865,'Smelter Reference List'!$E:$E,0)))</f>
        <v/>
      </c>
      <c r="C1865" s="297" t="str">
        <f>IF(LEN(A1865)=0,"",INDEX('Smelter Reference List'!$C:$C,MATCH($A1865,'Smelter Reference List'!$E:$E,0)))</f>
        <v/>
      </c>
      <c r="D1865" s="161" t="str">
        <f ca="1">IF(ISERROR($S1865),"",OFFSET('Smelter Reference List'!$C$4,$S1865-4,0)&amp;"")</f>
        <v/>
      </c>
      <c r="E1865" s="161" t="str">
        <f ca="1">IF(ISERROR($S1865),"",OFFSET('Smelter Reference List'!$D$4,$S1865-4,0)&amp;"")</f>
        <v/>
      </c>
      <c r="F1865" s="161" t="str">
        <f ca="1">IF(ISERROR($S1865),"",OFFSET('Smelter Reference List'!$E$4,$S1865-4,0))</f>
        <v/>
      </c>
      <c r="G1865" s="161" t="str">
        <f ca="1">IF(C1865=$U$4,"Enter smelter details", IF(ISERROR($S1865),"",OFFSET('Smelter Reference List'!$F$4,$S1865-4,0)))</f>
        <v/>
      </c>
      <c r="H1865" s="247" t="str">
        <f ca="1">IF(ISERROR($S1865),"",OFFSET('Smelter Reference List'!$G$4,$S1865-4,0))</f>
        <v/>
      </c>
      <c r="I1865" s="248" t="str">
        <f ca="1">IF(ISERROR($S1865),"",OFFSET('Smelter Reference List'!$H$4,$S1865-4,0))</f>
        <v/>
      </c>
      <c r="J1865" s="248" t="str">
        <f ca="1">IF(ISERROR($S1865),"",OFFSET('Smelter Reference List'!$I$4,$S1865-4,0))</f>
        <v/>
      </c>
      <c r="K1865" s="245"/>
      <c r="L1865" s="245"/>
      <c r="M1865" s="245"/>
      <c r="N1865" s="245"/>
      <c r="O1865" s="245"/>
      <c r="P1865" s="245"/>
      <c r="Q1865" s="246"/>
      <c r="R1865" s="233"/>
      <c r="S1865" s="234" t="e">
        <f>IF(C1865="",NA(),MATCH($B1865&amp;$C1865,'Smelter Reference List'!$J:$J,0))</f>
        <v>#N/A</v>
      </c>
      <c r="T1865" s="235"/>
      <c r="U1865" s="235">
        <f t="shared" ca="1" si="58"/>
        <v>0</v>
      </c>
      <c r="V1865" s="235"/>
      <c r="W1865" s="235"/>
      <c r="Y1865" s="228" t="str">
        <f t="shared" si="59"/>
        <v/>
      </c>
    </row>
    <row r="1866" spans="1:25" s="228" customFormat="1" ht="20.399999999999999">
      <c r="A1866" s="257"/>
      <c r="B1866" s="232" t="str">
        <f>IF(LEN(A1866)=0,"",INDEX('Smelter Reference List'!$A:$A,MATCH($A1866,'Smelter Reference List'!$E:$E,0)))</f>
        <v/>
      </c>
      <c r="C1866" s="297" t="str">
        <f>IF(LEN(A1866)=0,"",INDEX('Smelter Reference List'!$C:$C,MATCH($A1866,'Smelter Reference List'!$E:$E,0)))</f>
        <v/>
      </c>
      <c r="D1866" s="161" t="str">
        <f ca="1">IF(ISERROR($S1866),"",OFFSET('Smelter Reference List'!$C$4,$S1866-4,0)&amp;"")</f>
        <v/>
      </c>
      <c r="E1866" s="161" t="str">
        <f ca="1">IF(ISERROR($S1866),"",OFFSET('Smelter Reference List'!$D$4,$S1866-4,0)&amp;"")</f>
        <v/>
      </c>
      <c r="F1866" s="161" t="str">
        <f ca="1">IF(ISERROR($S1866),"",OFFSET('Smelter Reference List'!$E$4,$S1866-4,0))</f>
        <v/>
      </c>
      <c r="G1866" s="161" t="str">
        <f ca="1">IF(C1866=$U$4,"Enter smelter details", IF(ISERROR($S1866),"",OFFSET('Smelter Reference List'!$F$4,$S1866-4,0)))</f>
        <v/>
      </c>
      <c r="H1866" s="247" t="str">
        <f ca="1">IF(ISERROR($S1866),"",OFFSET('Smelter Reference List'!$G$4,$S1866-4,0))</f>
        <v/>
      </c>
      <c r="I1866" s="248" t="str">
        <f ca="1">IF(ISERROR($S1866),"",OFFSET('Smelter Reference List'!$H$4,$S1866-4,0))</f>
        <v/>
      </c>
      <c r="J1866" s="248" t="str">
        <f ca="1">IF(ISERROR($S1866),"",OFFSET('Smelter Reference List'!$I$4,$S1866-4,0))</f>
        <v/>
      </c>
      <c r="K1866" s="245"/>
      <c r="L1866" s="245"/>
      <c r="M1866" s="245"/>
      <c r="N1866" s="245"/>
      <c r="O1866" s="245"/>
      <c r="P1866" s="245"/>
      <c r="Q1866" s="246"/>
      <c r="R1866" s="233"/>
      <c r="S1866" s="234" t="e">
        <f>IF(C1866="",NA(),MATCH($B1866&amp;$C1866,'Smelter Reference List'!$J:$J,0))</f>
        <v>#N/A</v>
      </c>
      <c r="T1866" s="235"/>
      <c r="U1866" s="235">
        <f t="shared" ca="1" si="58"/>
        <v>0</v>
      </c>
      <c r="V1866" s="235"/>
      <c r="W1866" s="235"/>
      <c r="Y1866" s="228" t="str">
        <f t="shared" si="59"/>
        <v/>
      </c>
    </row>
    <row r="1867" spans="1:25" s="228" customFormat="1" ht="20.399999999999999">
      <c r="A1867" s="257"/>
      <c r="B1867" s="232" t="str">
        <f>IF(LEN(A1867)=0,"",INDEX('Smelter Reference List'!$A:$A,MATCH($A1867,'Smelter Reference List'!$E:$E,0)))</f>
        <v/>
      </c>
      <c r="C1867" s="297" t="str">
        <f>IF(LEN(A1867)=0,"",INDEX('Smelter Reference List'!$C:$C,MATCH($A1867,'Smelter Reference List'!$E:$E,0)))</f>
        <v/>
      </c>
      <c r="D1867" s="161" t="str">
        <f ca="1">IF(ISERROR($S1867),"",OFFSET('Smelter Reference List'!$C$4,$S1867-4,0)&amp;"")</f>
        <v/>
      </c>
      <c r="E1867" s="161" t="str">
        <f ca="1">IF(ISERROR($S1867),"",OFFSET('Smelter Reference List'!$D$4,$S1867-4,0)&amp;"")</f>
        <v/>
      </c>
      <c r="F1867" s="161" t="str">
        <f ca="1">IF(ISERROR($S1867),"",OFFSET('Smelter Reference List'!$E$4,$S1867-4,0))</f>
        <v/>
      </c>
      <c r="G1867" s="161" t="str">
        <f ca="1">IF(C1867=$U$4,"Enter smelter details", IF(ISERROR($S1867),"",OFFSET('Smelter Reference List'!$F$4,$S1867-4,0)))</f>
        <v/>
      </c>
      <c r="H1867" s="247" t="str">
        <f ca="1">IF(ISERROR($S1867),"",OFFSET('Smelter Reference List'!$G$4,$S1867-4,0))</f>
        <v/>
      </c>
      <c r="I1867" s="248" t="str">
        <f ca="1">IF(ISERROR($S1867),"",OFFSET('Smelter Reference List'!$H$4,$S1867-4,0))</f>
        <v/>
      </c>
      <c r="J1867" s="248" t="str">
        <f ca="1">IF(ISERROR($S1867),"",OFFSET('Smelter Reference List'!$I$4,$S1867-4,0))</f>
        <v/>
      </c>
      <c r="K1867" s="245"/>
      <c r="L1867" s="245"/>
      <c r="M1867" s="245"/>
      <c r="N1867" s="245"/>
      <c r="O1867" s="245"/>
      <c r="P1867" s="245"/>
      <c r="Q1867" s="246"/>
      <c r="R1867" s="233"/>
      <c r="S1867" s="234" t="e">
        <f>IF(C1867="",NA(),MATCH($B1867&amp;$C1867,'Smelter Reference List'!$J:$J,0))</f>
        <v>#N/A</v>
      </c>
      <c r="T1867" s="235"/>
      <c r="U1867" s="235">
        <f t="shared" ca="1" si="58"/>
        <v>0</v>
      </c>
      <c r="V1867" s="235"/>
      <c r="W1867" s="235"/>
      <c r="Y1867" s="228" t="str">
        <f t="shared" si="59"/>
        <v/>
      </c>
    </row>
    <row r="1868" spans="1:25" s="228" customFormat="1" ht="20.399999999999999">
      <c r="A1868" s="257"/>
      <c r="B1868" s="232" t="str">
        <f>IF(LEN(A1868)=0,"",INDEX('Smelter Reference List'!$A:$A,MATCH($A1868,'Smelter Reference List'!$E:$E,0)))</f>
        <v/>
      </c>
      <c r="C1868" s="297" t="str">
        <f>IF(LEN(A1868)=0,"",INDEX('Smelter Reference List'!$C:$C,MATCH($A1868,'Smelter Reference List'!$E:$E,0)))</f>
        <v/>
      </c>
      <c r="D1868" s="161" t="str">
        <f ca="1">IF(ISERROR($S1868),"",OFFSET('Smelter Reference List'!$C$4,$S1868-4,0)&amp;"")</f>
        <v/>
      </c>
      <c r="E1868" s="161" t="str">
        <f ca="1">IF(ISERROR($S1868),"",OFFSET('Smelter Reference List'!$D$4,$S1868-4,0)&amp;"")</f>
        <v/>
      </c>
      <c r="F1868" s="161" t="str">
        <f ca="1">IF(ISERROR($S1868),"",OFFSET('Smelter Reference List'!$E$4,$S1868-4,0))</f>
        <v/>
      </c>
      <c r="G1868" s="161" t="str">
        <f ca="1">IF(C1868=$U$4,"Enter smelter details", IF(ISERROR($S1868),"",OFFSET('Smelter Reference List'!$F$4,$S1868-4,0)))</f>
        <v/>
      </c>
      <c r="H1868" s="247" t="str">
        <f ca="1">IF(ISERROR($S1868),"",OFFSET('Smelter Reference List'!$G$4,$S1868-4,0))</f>
        <v/>
      </c>
      <c r="I1868" s="248" t="str">
        <f ca="1">IF(ISERROR($S1868),"",OFFSET('Smelter Reference List'!$H$4,$S1868-4,0))</f>
        <v/>
      </c>
      <c r="J1868" s="248" t="str">
        <f ca="1">IF(ISERROR($S1868),"",OFFSET('Smelter Reference List'!$I$4,$S1868-4,0))</f>
        <v/>
      </c>
      <c r="K1868" s="245"/>
      <c r="L1868" s="245"/>
      <c r="M1868" s="245"/>
      <c r="N1868" s="245"/>
      <c r="O1868" s="245"/>
      <c r="P1868" s="245"/>
      <c r="Q1868" s="246"/>
      <c r="R1868" s="233"/>
      <c r="S1868" s="234" t="e">
        <f>IF(C1868="",NA(),MATCH($B1868&amp;$C1868,'Smelter Reference List'!$J:$J,0))</f>
        <v>#N/A</v>
      </c>
      <c r="T1868" s="235"/>
      <c r="U1868" s="235">
        <f t="shared" ca="1" si="58"/>
        <v>0</v>
      </c>
      <c r="V1868" s="235"/>
      <c r="W1868" s="235"/>
      <c r="Y1868" s="228" t="str">
        <f t="shared" si="59"/>
        <v/>
      </c>
    </row>
    <row r="1869" spans="1:25" s="228" customFormat="1" ht="20.399999999999999">
      <c r="A1869" s="257"/>
      <c r="B1869" s="232" t="str">
        <f>IF(LEN(A1869)=0,"",INDEX('Smelter Reference List'!$A:$A,MATCH($A1869,'Smelter Reference List'!$E:$E,0)))</f>
        <v/>
      </c>
      <c r="C1869" s="297" t="str">
        <f>IF(LEN(A1869)=0,"",INDEX('Smelter Reference List'!$C:$C,MATCH($A1869,'Smelter Reference List'!$E:$E,0)))</f>
        <v/>
      </c>
      <c r="D1869" s="161" t="str">
        <f ca="1">IF(ISERROR($S1869),"",OFFSET('Smelter Reference List'!$C$4,$S1869-4,0)&amp;"")</f>
        <v/>
      </c>
      <c r="E1869" s="161" t="str">
        <f ca="1">IF(ISERROR($S1869),"",OFFSET('Smelter Reference List'!$D$4,$S1869-4,0)&amp;"")</f>
        <v/>
      </c>
      <c r="F1869" s="161" t="str">
        <f ca="1">IF(ISERROR($S1869),"",OFFSET('Smelter Reference List'!$E$4,$S1869-4,0))</f>
        <v/>
      </c>
      <c r="G1869" s="161" t="str">
        <f ca="1">IF(C1869=$U$4,"Enter smelter details", IF(ISERROR($S1869),"",OFFSET('Smelter Reference List'!$F$4,$S1869-4,0)))</f>
        <v/>
      </c>
      <c r="H1869" s="247" t="str">
        <f ca="1">IF(ISERROR($S1869),"",OFFSET('Smelter Reference List'!$G$4,$S1869-4,0))</f>
        <v/>
      </c>
      <c r="I1869" s="248" t="str">
        <f ca="1">IF(ISERROR($S1869),"",OFFSET('Smelter Reference List'!$H$4,$S1869-4,0))</f>
        <v/>
      </c>
      <c r="J1869" s="248" t="str">
        <f ca="1">IF(ISERROR($S1869),"",OFFSET('Smelter Reference List'!$I$4,$S1869-4,0))</f>
        <v/>
      </c>
      <c r="K1869" s="245"/>
      <c r="L1869" s="245"/>
      <c r="M1869" s="245"/>
      <c r="N1869" s="245"/>
      <c r="O1869" s="245"/>
      <c r="P1869" s="245"/>
      <c r="Q1869" s="246"/>
      <c r="R1869" s="233"/>
      <c r="S1869" s="234" t="e">
        <f>IF(C1869="",NA(),MATCH($B1869&amp;$C1869,'Smelter Reference List'!$J:$J,0))</f>
        <v>#N/A</v>
      </c>
      <c r="T1869" s="235"/>
      <c r="U1869" s="235">
        <f t="shared" ca="1" si="58"/>
        <v>0</v>
      </c>
      <c r="V1869" s="235"/>
      <c r="W1869" s="235"/>
      <c r="Y1869" s="228" t="str">
        <f t="shared" si="59"/>
        <v/>
      </c>
    </row>
    <row r="1870" spans="1:25" s="228" customFormat="1" ht="20.399999999999999">
      <c r="A1870" s="257"/>
      <c r="B1870" s="232" t="str">
        <f>IF(LEN(A1870)=0,"",INDEX('Smelter Reference List'!$A:$A,MATCH($A1870,'Smelter Reference List'!$E:$E,0)))</f>
        <v/>
      </c>
      <c r="C1870" s="297" t="str">
        <f>IF(LEN(A1870)=0,"",INDEX('Smelter Reference List'!$C:$C,MATCH($A1870,'Smelter Reference List'!$E:$E,0)))</f>
        <v/>
      </c>
      <c r="D1870" s="161" t="str">
        <f ca="1">IF(ISERROR($S1870),"",OFFSET('Smelter Reference List'!$C$4,$S1870-4,0)&amp;"")</f>
        <v/>
      </c>
      <c r="E1870" s="161" t="str">
        <f ca="1">IF(ISERROR($S1870),"",OFFSET('Smelter Reference List'!$D$4,$S1870-4,0)&amp;"")</f>
        <v/>
      </c>
      <c r="F1870" s="161" t="str">
        <f ca="1">IF(ISERROR($S1870),"",OFFSET('Smelter Reference List'!$E$4,$S1870-4,0))</f>
        <v/>
      </c>
      <c r="G1870" s="161" t="str">
        <f ca="1">IF(C1870=$U$4,"Enter smelter details", IF(ISERROR($S1870),"",OFFSET('Smelter Reference List'!$F$4,$S1870-4,0)))</f>
        <v/>
      </c>
      <c r="H1870" s="247" t="str">
        <f ca="1">IF(ISERROR($S1870),"",OFFSET('Smelter Reference List'!$G$4,$S1870-4,0))</f>
        <v/>
      </c>
      <c r="I1870" s="248" t="str">
        <f ca="1">IF(ISERROR($S1870),"",OFFSET('Smelter Reference List'!$H$4,$S1870-4,0))</f>
        <v/>
      </c>
      <c r="J1870" s="248" t="str">
        <f ca="1">IF(ISERROR($S1870),"",OFFSET('Smelter Reference List'!$I$4,$S1870-4,0))</f>
        <v/>
      </c>
      <c r="K1870" s="245"/>
      <c r="L1870" s="245"/>
      <c r="M1870" s="245"/>
      <c r="N1870" s="245"/>
      <c r="O1870" s="245"/>
      <c r="P1870" s="245"/>
      <c r="Q1870" s="246"/>
      <c r="R1870" s="233"/>
      <c r="S1870" s="234" t="e">
        <f>IF(C1870="",NA(),MATCH($B1870&amp;$C1870,'Smelter Reference List'!$J:$J,0))</f>
        <v>#N/A</v>
      </c>
      <c r="T1870" s="235"/>
      <c r="U1870" s="235">
        <f t="shared" ca="1" si="58"/>
        <v>0</v>
      </c>
      <c r="V1870" s="235"/>
      <c r="W1870" s="235"/>
      <c r="Y1870" s="228" t="str">
        <f t="shared" si="59"/>
        <v/>
      </c>
    </row>
    <row r="1871" spans="1:25" s="228" customFormat="1" ht="20.399999999999999">
      <c r="A1871" s="257"/>
      <c r="B1871" s="232" t="str">
        <f>IF(LEN(A1871)=0,"",INDEX('Smelter Reference List'!$A:$A,MATCH($A1871,'Smelter Reference List'!$E:$E,0)))</f>
        <v/>
      </c>
      <c r="C1871" s="297" t="str">
        <f>IF(LEN(A1871)=0,"",INDEX('Smelter Reference List'!$C:$C,MATCH($A1871,'Smelter Reference List'!$E:$E,0)))</f>
        <v/>
      </c>
      <c r="D1871" s="161" t="str">
        <f ca="1">IF(ISERROR($S1871),"",OFFSET('Smelter Reference List'!$C$4,$S1871-4,0)&amp;"")</f>
        <v/>
      </c>
      <c r="E1871" s="161" t="str">
        <f ca="1">IF(ISERROR($S1871),"",OFFSET('Smelter Reference List'!$D$4,$S1871-4,0)&amp;"")</f>
        <v/>
      </c>
      <c r="F1871" s="161" t="str">
        <f ca="1">IF(ISERROR($S1871),"",OFFSET('Smelter Reference List'!$E$4,$S1871-4,0))</f>
        <v/>
      </c>
      <c r="G1871" s="161" t="str">
        <f ca="1">IF(C1871=$U$4,"Enter smelter details", IF(ISERROR($S1871),"",OFFSET('Smelter Reference List'!$F$4,$S1871-4,0)))</f>
        <v/>
      </c>
      <c r="H1871" s="247" t="str">
        <f ca="1">IF(ISERROR($S1871),"",OFFSET('Smelter Reference List'!$G$4,$S1871-4,0))</f>
        <v/>
      </c>
      <c r="I1871" s="248" t="str">
        <f ca="1">IF(ISERROR($S1871),"",OFFSET('Smelter Reference List'!$H$4,$S1871-4,0))</f>
        <v/>
      </c>
      <c r="J1871" s="248" t="str">
        <f ca="1">IF(ISERROR($S1871),"",OFFSET('Smelter Reference List'!$I$4,$S1871-4,0))</f>
        <v/>
      </c>
      <c r="K1871" s="245"/>
      <c r="L1871" s="245"/>
      <c r="M1871" s="245"/>
      <c r="N1871" s="245"/>
      <c r="O1871" s="245"/>
      <c r="P1871" s="245"/>
      <c r="Q1871" s="246"/>
      <c r="R1871" s="233"/>
      <c r="S1871" s="234" t="e">
        <f>IF(C1871="",NA(),MATCH($B1871&amp;$C1871,'Smelter Reference List'!$J:$J,0))</f>
        <v>#N/A</v>
      </c>
      <c r="T1871" s="235"/>
      <c r="U1871" s="235">
        <f t="shared" ca="1" si="58"/>
        <v>0</v>
      </c>
      <c r="V1871" s="235"/>
      <c r="W1871" s="235"/>
      <c r="Y1871" s="228" t="str">
        <f t="shared" si="59"/>
        <v/>
      </c>
    </row>
    <row r="1872" spans="1:25" s="228" customFormat="1" ht="20.399999999999999">
      <c r="A1872" s="257"/>
      <c r="B1872" s="232" t="str">
        <f>IF(LEN(A1872)=0,"",INDEX('Smelter Reference List'!$A:$A,MATCH($A1872,'Smelter Reference List'!$E:$E,0)))</f>
        <v/>
      </c>
      <c r="C1872" s="297" t="str">
        <f>IF(LEN(A1872)=0,"",INDEX('Smelter Reference List'!$C:$C,MATCH($A1872,'Smelter Reference List'!$E:$E,0)))</f>
        <v/>
      </c>
      <c r="D1872" s="161" t="str">
        <f ca="1">IF(ISERROR($S1872),"",OFFSET('Smelter Reference List'!$C$4,$S1872-4,0)&amp;"")</f>
        <v/>
      </c>
      <c r="E1872" s="161" t="str">
        <f ca="1">IF(ISERROR($S1872),"",OFFSET('Smelter Reference List'!$D$4,$S1872-4,0)&amp;"")</f>
        <v/>
      </c>
      <c r="F1872" s="161" t="str">
        <f ca="1">IF(ISERROR($S1872),"",OFFSET('Smelter Reference List'!$E$4,$S1872-4,0))</f>
        <v/>
      </c>
      <c r="G1872" s="161" t="str">
        <f ca="1">IF(C1872=$U$4,"Enter smelter details", IF(ISERROR($S1872),"",OFFSET('Smelter Reference List'!$F$4,$S1872-4,0)))</f>
        <v/>
      </c>
      <c r="H1872" s="247" t="str">
        <f ca="1">IF(ISERROR($S1872),"",OFFSET('Smelter Reference List'!$G$4,$S1872-4,0))</f>
        <v/>
      </c>
      <c r="I1872" s="248" t="str">
        <f ca="1">IF(ISERROR($S1872),"",OFFSET('Smelter Reference List'!$H$4,$S1872-4,0))</f>
        <v/>
      </c>
      <c r="J1872" s="248" t="str">
        <f ca="1">IF(ISERROR($S1872),"",OFFSET('Smelter Reference List'!$I$4,$S1872-4,0))</f>
        <v/>
      </c>
      <c r="K1872" s="245"/>
      <c r="L1872" s="245"/>
      <c r="M1872" s="245"/>
      <c r="N1872" s="245"/>
      <c r="O1872" s="245"/>
      <c r="P1872" s="245"/>
      <c r="Q1872" s="246"/>
      <c r="R1872" s="233"/>
      <c r="S1872" s="234" t="e">
        <f>IF(C1872="",NA(),MATCH($B1872&amp;$C1872,'Smelter Reference List'!$J:$J,0))</f>
        <v>#N/A</v>
      </c>
      <c r="T1872" s="235"/>
      <c r="U1872" s="235">
        <f t="shared" ca="1" si="58"/>
        <v>0</v>
      </c>
      <c r="V1872" s="235"/>
      <c r="W1872" s="235"/>
      <c r="Y1872" s="228" t="str">
        <f t="shared" si="59"/>
        <v/>
      </c>
    </row>
    <row r="1873" spans="1:25" s="228" customFormat="1" ht="20.399999999999999">
      <c r="A1873" s="257"/>
      <c r="B1873" s="232" t="str">
        <f>IF(LEN(A1873)=0,"",INDEX('Smelter Reference List'!$A:$A,MATCH($A1873,'Smelter Reference List'!$E:$E,0)))</f>
        <v/>
      </c>
      <c r="C1873" s="297" t="str">
        <f>IF(LEN(A1873)=0,"",INDEX('Smelter Reference List'!$C:$C,MATCH($A1873,'Smelter Reference List'!$E:$E,0)))</f>
        <v/>
      </c>
      <c r="D1873" s="161" t="str">
        <f ca="1">IF(ISERROR($S1873),"",OFFSET('Smelter Reference List'!$C$4,$S1873-4,0)&amp;"")</f>
        <v/>
      </c>
      <c r="E1873" s="161" t="str">
        <f ca="1">IF(ISERROR($S1873),"",OFFSET('Smelter Reference List'!$D$4,$S1873-4,0)&amp;"")</f>
        <v/>
      </c>
      <c r="F1873" s="161" t="str">
        <f ca="1">IF(ISERROR($S1873),"",OFFSET('Smelter Reference List'!$E$4,$S1873-4,0))</f>
        <v/>
      </c>
      <c r="G1873" s="161" t="str">
        <f ca="1">IF(C1873=$U$4,"Enter smelter details", IF(ISERROR($S1873),"",OFFSET('Smelter Reference List'!$F$4,$S1873-4,0)))</f>
        <v/>
      </c>
      <c r="H1873" s="247" t="str">
        <f ca="1">IF(ISERROR($S1873),"",OFFSET('Smelter Reference List'!$G$4,$S1873-4,0))</f>
        <v/>
      </c>
      <c r="I1873" s="248" t="str">
        <f ca="1">IF(ISERROR($S1873),"",OFFSET('Smelter Reference List'!$H$4,$S1873-4,0))</f>
        <v/>
      </c>
      <c r="J1873" s="248" t="str">
        <f ca="1">IF(ISERROR($S1873),"",OFFSET('Smelter Reference List'!$I$4,$S1873-4,0))</f>
        <v/>
      </c>
      <c r="K1873" s="245"/>
      <c r="L1873" s="245"/>
      <c r="M1873" s="245"/>
      <c r="N1873" s="245"/>
      <c r="O1873" s="245"/>
      <c r="P1873" s="245"/>
      <c r="Q1873" s="246"/>
      <c r="R1873" s="233"/>
      <c r="S1873" s="234" t="e">
        <f>IF(C1873="",NA(),MATCH($B1873&amp;$C1873,'Smelter Reference List'!$J:$J,0))</f>
        <v>#N/A</v>
      </c>
      <c r="T1873" s="235"/>
      <c r="U1873" s="235">
        <f t="shared" ca="1" si="58"/>
        <v>0</v>
      </c>
      <c r="V1873" s="235"/>
      <c r="W1873" s="235"/>
      <c r="Y1873" s="228" t="str">
        <f t="shared" si="59"/>
        <v/>
      </c>
    </row>
    <row r="1874" spans="1:25" s="228" customFormat="1" ht="20.399999999999999">
      <c r="A1874" s="257"/>
      <c r="B1874" s="232" t="str">
        <f>IF(LEN(A1874)=0,"",INDEX('Smelter Reference List'!$A:$A,MATCH($A1874,'Smelter Reference List'!$E:$E,0)))</f>
        <v/>
      </c>
      <c r="C1874" s="297" t="str">
        <f>IF(LEN(A1874)=0,"",INDEX('Smelter Reference List'!$C:$C,MATCH($A1874,'Smelter Reference List'!$E:$E,0)))</f>
        <v/>
      </c>
      <c r="D1874" s="161" t="str">
        <f ca="1">IF(ISERROR($S1874),"",OFFSET('Smelter Reference List'!$C$4,$S1874-4,0)&amp;"")</f>
        <v/>
      </c>
      <c r="E1874" s="161" t="str">
        <f ca="1">IF(ISERROR($S1874),"",OFFSET('Smelter Reference List'!$D$4,$S1874-4,0)&amp;"")</f>
        <v/>
      </c>
      <c r="F1874" s="161" t="str">
        <f ca="1">IF(ISERROR($S1874),"",OFFSET('Smelter Reference List'!$E$4,$S1874-4,0))</f>
        <v/>
      </c>
      <c r="G1874" s="161" t="str">
        <f ca="1">IF(C1874=$U$4,"Enter smelter details", IF(ISERROR($S1874),"",OFFSET('Smelter Reference List'!$F$4,$S1874-4,0)))</f>
        <v/>
      </c>
      <c r="H1874" s="247" t="str">
        <f ca="1">IF(ISERROR($S1874),"",OFFSET('Smelter Reference List'!$G$4,$S1874-4,0))</f>
        <v/>
      </c>
      <c r="I1874" s="248" t="str">
        <f ca="1">IF(ISERROR($S1874),"",OFFSET('Smelter Reference List'!$H$4,$S1874-4,0))</f>
        <v/>
      </c>
      <c r="J1874" s="248" t="str">
        <f ca="1">IF(ISERROR($S1874),"",OFFSET('Smelter Reference List'!$I$4,$S1874-4,0))</f>
        <v/>
      </c>
      <c r="K1874" s="245"/>
      <c r="L1874" s="245"/>
      <c r="M1874" s="245"/>
      <c r="N1874" s="245"/>
      <c r="O1874" s="245"/>
      <c r="P1874" s="245"/>
      <c r="Q1874" s="246"/>
      <c r="R1874" s="233"/>
      <c r="S1874" s="234" t="e">
        <f>IF(C1874="",NA(),MATCH($B1874&amp;$C1874,'Smelter Reference List'!$J:$J,0))</f>
        <v>#N/A</v>
      </c>
      <c r="T1874" s="235"/>
      <c r="U1874" s="235">
        <f t="shared" ca="1" si="58"/>
        <v>0</v>
      </c>
      <c r="V1874" s="235"/>
      <c r="W1874" s="235"/>
      <c r="Y1874" s="228" t="str">
        <f t="shared" si="59"/>
        <v/>
      </c>
    </row>
    <row r="1875" spans="1:25" s="228" customFormat="1" ht="20.399999999999999">
      <c r="A1875" s="257"/>
      <c r="B1875" s="232" t="str">
        <f>IF(LEN(A1875)=0,"",INDEX('Smelter Reference List'!$A:$A,MATCH($A1875,'Smelter Reference List'!$E:$E,0)))</f>
        <v/>
      </c>
      <c r="C1875" s="297" t="str">
        <f>IF(LEN(A1875)=0,"",INDEX('Smelter Reference List'!$C:$C,MATCH($A1875,'Smelter Reference List'!$E:$E,0)))</f>
        <v/>
      </c>
      <c r="D1875" s="161" t="str">
        <f ca="1">IF(ISERROR($S1875),"",OFFSET('Smelter Reference List'!$C$4,$S1875-4,0)&amp;"")</f>
        <v/>
      </c>
      <c r="E1875" s="161" t="str">
        <f ca="1">IF(ISERROR($S1875),"",OFFSET('Smelter Reference List'!$D$4,$S1875-4,0)&amp;"")</f>
        <v/>
      </c>
      <c r="F1875" s="161" t="str">
        <f ca="1">IF(ISERROR($S1875),"",OFFSET('Smelter Reference List'!$E$4,$S1875-4,0))</f>
        <v/>
      </c>
      <c r="G1875" s="161" t="str">
        <f ca="1">IF(C1875=$U$4,"Enter smelter details", IF(ISERROR($S1875),"",OFFSET('Smelter Reference List'!$F$4,$S1875-4,0)))</f>
        <v/>
      </c>
      <c r="H1875" s="247" t="str">
        <f ca="1">IF(ISERROR($S1875),"",OFFSET('Smelter Reference List'!$G$4,$S1875-4,0))</f>
        <v/>
      </c>
      <c r="I1875" s="248" t="str">
        <f ca="1">IF(ISERROR($S1875),"",OFFSET('Smelter Reference List'!$H$4,$S1875-4,0))</f>
        <v/>
      </c>
      <c r="J1875" s="248" t="str">
        <f ca="1">IF(ISERROR($S1875),"",OFFSET('Smelter Reference List'!$I$4,$S1875-4,0))</f>
        <v/>
      </c>
      <c r="K1875" s="245"/>
      <c r="L1875" s="245"/>
      <c r="M1875" s="245"/>
      <c r="N1875" s="245"/>
      <c r="O1875" s="245"/>
      <c r="P1875" s="245"/>
      <c r="Q1875" s="246"/>
      <c r="R1875" s="233"/>
      <c r="S1875" s="234" t="e">
        <f>IF(C1875="",NA(),MATCH($B1875&amp;$C1875,'Smelter Reference List'!$J:$J,0))</f>
        <v>#N/A</v>
      </c>
      <c r="T1875" s="235"/>
      <c r="U1875" s="235">
        <f t="shared" ca="1" si="58"/>
        <v>0</v>
      </c>
      <c r="V1875" s="235"/>
      <c r="W1875" s="235"/>
      <c r="Y1875" s="228" t="str">
        <f t="shared" si="59"/>
        <v/>
      </c>
    </row>
    <row r="1876" spans="1:25" s="228" customFormat="1" ht="20.399999999999999">
      <c r="A1876" s="257"/>
      <c r="B1876" s="232" t="str">
        <f>IF(LEN(A1876)=0,"",INDEX('Smelter Reference List'!$A:$A,MATCH($A1876,'Smelter Reference List'!$E:$E,0)))</f>
        <v/>
      </c>
      <c r="C1876" s="297" t="str">
        <f>IF(LEN(A1876)=0,"",INDEX('Smelter Reference List'!$C:$C,MATCH($A1876,'Smelter Reference List'!$E:$E,0)))</f>
        <v/>
      </c>
      <c r="D1876" s="161" t="str">
        <f ca="1">IF(ISERROR($S1876),"",OFFSET('Smelter Reference List'!$C$4,$S1876-4,0)&amp;"")</f>
        <v/>
      </c>
      <c r="E1876" s="161" t="str">
        <f ca="1">IF(ISERROR($S1876),"",OFFSET('Smelter Reference List'!$D$4,$S1876-4,0)&amp;"")</f>
        <v/>
      </c>
      <c r="F1876" s="161" t="str">
        <f ca="1">IF(ISERROR($S1876),"",OFFSET('Smelter Reference List'!$E$4,$S1876-4,0))</f>
        <v/>
      </c>
      <c r="G1876" s="161" t="str">
        <f ca="1">IF(C1876=$U$4,"Enter smelter details", IF(ISERROR($S1876),"",OFFSET('Smelter Reference List'!$F$4,$S1876-4,0)))</f>
        <v/>
      </c>
      <c r="H1876" s="247" t="str">
        <f ca="1">IF(ISERROR($S1876),"",OFFSET('Smelter Reference List'!$G$4,$S1876-4,0))</f>
        <v/>
      </c>
      <c r="I1876" s="248" t="str">
        <f ca="1">IF(ISERROR($S1876),"",OFFSET('Smelter Reference List'!$H$4,$S1876-4,0))</f>
        <v/>
      </c>
      <c r="J1876" s="248" t="str">
        <f ca="1">IF(ISERROR($S1876),"",OFFSET('Smelter Reference List'!$I$4,$S1876-4,0))</f>
        <v/>
      </c>
      <c r="K1876" s="245"/>
      <c r="L1876" s="245"/>
      <c r="M1876" s="245"/>
      <c r="N1876" s="245"/>
      <c r="O1876" s="245"/>
      <c r="P1876" s="245"/>
      <c r="Q1876" s="246"/>
      <c r="R1876" s="233"/>
      <c r="S1876" s="234" t="e">
        <f>IF(C1876="",NA(),MATCH($B1876&amp;$C1876,'Smelter Reference List'!$J:$J,0))</f>
        <v>#N/A</v>
      </c>
      <c r="T1876" s="235"/>
      <c r="U1876" s="235">
        <f t="shared" ca="1" si="58"/>
        <v>0</v>
      </c>
      <c r="V1876" s="235"/>
      <c r="W1876" s="235"/>
      <c r="Y1876" s="228" t="str">
        <f t="shared" si="59"/>
        <v/>
      </c>
    </row>
    <row r="1877" spans="1:25" s="228" customFormat="1" ht="20.399999999999999">
      <c r="A1877" s="257"/>
      <c r="B1877" s="232" t="str">
        <f>IF(LEN(A1877)=0,"",INDEX('Smelter Reference List'!$A:$A,MATCH($A1877,'Smelter Reference List'!$E:$E,0)))</f>
        <v/>
      </c>
      <c r="C1877" s="297" t="str">
        <f>IF(LEN(A1877)=0,"",INDEX('Smelter Reference List'!$C:$C,MATCH($A1877,'Smelter Reference List'!$E:$E,0)))</f>
        <v/>
      </c>
      <c r="D1877" s="161" t="str">
        <f ca="1">IF(ISERROR($S1877),"",OFFSET('Smelter Reference List'!$C$4,$S1877-4,0)&amp;"")</f>
        <v/>
      </c>
      <c r="E1877" s="161" t="str">
        <f ca="1">IF(ISERROR($S1877),"",OFFSET('Smelter Reference List'!$D$4,$S1877-4,0)&amp;"")</f>
        <v/>
      </c>
      <c r="F1877" s="161" t="str">
        <f ca="1">IF(ISERROR($S1877),"",OFFSET('Smelter Reference List'!$E$4,$S1877-4,0))</f>
        <v/>
      </c>
      <c r="G1877" s="161" t="str">
        <f ca="1">IF(C1877=$U$4,"Enter smelter details", IF(ISERROR($S1877),"",OFFSET('Smelter Reference List'!$F$4,$S1877-4,0)))</f>
        <v/>
      </c>
      <c r="H1877" s="247" t="str">
        <f ca="1">IF(ISERROR($S1877),"",OFFSET('Smelter Reference List'!$G$4,$S1877-4,0))</f>
        <v/>
      </c>
      <c r="I1877" s="248" t="str">
        <f ca="1">IF(ISERROR($S1877),"",OFFSET('Smelter Reference List'!$H$4,$S1877-4,0))</f>
        <v/>
      </c>
      <c r="J1877" s="248" t="str">
        <f ca="1">IF(ISERROR($S1877),"",OFFSET('Smelter Reference List'!$I$4,$S1877-4,0))</f>
        <v/>
      </c>
      <c r="K1877" s="245"/>
      <c r="L1877" s="245"/>
      <c r="M1877" s="245"/>
      <c r="N1877" s="245"/>
      <c r="O1877" s="245"/>
      <c r="P1877" s="245"/>
      <c r="Q1877" s="246"/>
      <c r="R1877" s="233"/>
      <c r="S1877" s="234" t="e">
        <f>IF(C1877="",NA(),MATCH($B1877&amp;$C1877,'Smelter Reference List'!$J:$J,0))</f>
        <v>#N/A</v>
      </c>
      <c r="T1877" s="235"/>
      <c r="U1877" s="235">
        <f t="shared" ca="1" si="58"/>
        <v>0</v>
      </c>
      <c r="V1877" s="235"/>
      <c r="W1877" s="235"/>
      <c r="Y1877" s="228" t="str">
        <f t="shared" si="59"/>
        <v/>
      </c>
    </row>
    <row r="1878" spans="1:25" s="228" customFormat="1" ht="20.399999999999999">
      <c r="A1878" s="257"/>
      <c r="B1878" s="232" t="str">
        <f>IF(LEN(A1878)=0,"",INDEX('Smelter Reference List'!$A:$A,MATCH($A1878,'Smelter Reference List'!$E:$E,0)))</f>
        <v/>
      </c>
      <c r="C1878" s="297" t="str">
        <f>IF(LEN(A1878)=0,"",INDEX('Smelter Reference List'!$C:$C,MATCH($A1878,'Smelter Reference List'!$E:$E,0)))</f>
        <v/>
      </c>
      <c r="D1878" s="161" t="str">
        <f ca="1">IF(ISERROR($S1878),"",OFFSET('Smelter Reference List'!$C$4,$S1878-4,0)&amp;"")</f>
        <v/>
      </c>
      <c r="E1878" s="161" t="str">
        <f ca="1">IF(ISERROR($S1878),"",OFFSET('Smelter Reference List'!$D$4,$S1878-4,0)&amp;"")</f>
        <v/>
      </c>
      <c r="F1878" s="161" t="str">
        <f ca="1">IF(ISERROR($S1878),"",OFFSET('Smelter Reference List'!$E$4,$S1878-4,0))</f>
        <v/>
      </c>
      <c r="G1878" s="161" t="str">
        <f ca="1">IF(C1878=$U$4,"Enter smelter details", IF(ISERROR($S1878),"",OFFSET('Smelter Reference List'!$F$4,$S1878-4,0)))</f>
        <v/>
      </c>
      <c r="H1878" s="247" t="str">
        <f ca="1">IF(ISERROR($S1878),"",OFFSET('Smelter Reference List'!$G$4,$S1878-4,0))</f>
        <v/>
      </c>
      <c r="I1878" s="248" t="str">
        <f ca="1">IF(ISERROR($S1878),"",OFFSET('Smelter Reference List'!$H$4,$S1878-4,0))</f>
        <v/>
      </c>
      <c r="J1878" s="248" t="str">
        <f ca="1">IF(ISERROR($S1878),"",OFFSET('Smelter Reference List'!$I$4,$S1878-4,0))</f>
        <v/>
      </c>
      <c r="K1878" s="245"/>
      <c r="L1878" s="245"/>
      <c r="M1878" s="245"/>
      <c r="N1878" s="245"/>
      <c r="O1878" s="245"/>
      <c r="P1878" s="245"/>
      <c r="Q1878" s="246"/>
      <c r="R1878" s="233"/>
      <c r="S1878" s="234" t="e">
        <f>IF(C1878="",NA(),MATCH($B1878&amp;$C1878,'Smelter Reference List'!$J:$J,0))</f>
        <v>#N/A</v>
      </c>
      <c r="T1878" s="235"/>
      <c r="U1878" s="235">
        <f t="shared" ca="1" si="58"/>
        <v>0</v>
      </c>
      <c r="V1878" s="235"/>
      <c r="W1878" s="235"/>
      <c r="Y1878" s="228" t="str">
        <f t="shared" si="59"/>
        <v/>
      </c>
    </row>
    <row r="1879" spans="1:25" s="228" customFormat="1" ht="20.399999999999999">
      <c r="A1879" s="257"/>
      <c r="B1879" s="232" t="str">
        <f>IF(LEN(A1879)=0,"",INDEX('Smelter Reference List'!$A:$A,MATCH($A1879,'Smelter Reference List'!$E:$E,0)))</f>
        <v/>
      </c>
      <c r="C1879" s="297" t="str">
        <f>IF(LEN(A1879)=0,"",INDEX('Smelter Reference List'!$C:$C,MATCH($A1879,'Smelter Reference List'!$E:$E,0)))</f>
        <v/>
      </c>
      <c r="D1879" s="161" t="str">
        <f ca="1">IF(ISERROR($S1879),"",OFFSET('Smelter Reference List'!$C$4,$S1879-4,0)&amp;"")</f>
        <v/>
      </c>
      <c r="E1879" s="161" t="str">
        <f ca="1">IF(ISERROR($S1879),"",OFFSET('Smelter Reference List'!$D$4,$S1879-4,0)&amp;"")</f>
        <v/>
      </c>
      <c r="F1879" s="161" t="str">
        <f ca="1">IF(ISERROR($S1879),"",OFFSET('Smelter Reference List'!$E$4,$S1879-4,0))</f>
        <v/>
      </c>
      <c r="G1879" s="161" t="str">
        <f ca="1">IF(C1879=$U$4,"Enter smelter details", IF(ISERROR($S1879),"",OFFSET('Smelter Reference List'!$F$4,$S1879-4,0)))</f>
        <v/>
      </c>
      <c r="H1879" s="247" t="str">
        <f ca="1">IF(ISERROR($S1879),"",OFFSET('Smelter Reference List'!$G$4,$S1879-4,0))</f>
        <v/>
      </c>
      <c r="I1879" s="248" t="str">
        <f ca="1">IF(ISERROR($S1879),"",OFFSET('Smelter Reference List'!$H$4,$S1879-4,0))</f>
        <v/>
      </c>
      <c r="J1879" s="248" t="str">
        <f ca="1">IF(ISERROR($S1879),"",OFFSET('Smelter Reference List'!$I$4,$S1879-4,0))</f>
        <v/>
      </c>
      <c r="K1879" s="245"/>
      <c r="L1879" s="245"/>
      <c r="M1879" s="245"/>
      <c r="N1879" s="245"/>
      <c r="O1879" s="245"/>
      <c r="P1879" s="245"/>
      <c r="Q1879" s="246"/>
      <c r="R1879" s="233"/>
      <c r="S1879" s="234" t="e">
        <f>IF(C1879="",NA(),MATCH($B1879&amp;$C1879,'Smelter Reference List'!$J:$J,0))</f>
        <v>#N/A</v>
      </c>
      <c r="T1879" s="235"/>
      <c r="U1879" s="235">
        <f t="shared" ca="1" si="58"/>
        <v>0</v>
      </c>
      <c r="V1879" s="235"/>
      <c r="W1879" s="235"/>
      <c r="Y1879" s="228" t="str">
        <f t="shared" si="59"/>
        <v/>
      </c>
    </row>
    <row r="1880" spans="1:25" s="228" customFormat="1" ht="20.399999999999999">
      <c r="A1880" s="257"/>
      <c r="B1880" s="232" t="str">
        <f>IF(LEN(A1880)=0,"",INDEX('Smelter Reference List'!$A:$A,MATCH($A1880,'Smelter Reference List'!$E:$E,0)))</f>
        <v/>
      </c>
      <c r="C1880" s="297" t="str">
        <f>IF(LEN(A1880)=0,"",INDEX('Smelter Reference List'!$C:$C,MATCH($A1880,'Smelter Reference List'!$E:$E,0)))</f>
        <v/>
      </c>
      <c r="D1880" s="161" t="str">
        <f ca="1">IF(ISERROR($S1880),"",OFFSET('Smelter Reference List'!$C$4,$S1880-4,0)&amp;"")</f>
        <v/>
      </c>
      <c r="E1880" s="161" t="str">
        <f ca="1">IF(ISERROR($S1880),"",OFFSET('Smelter Reference List'!$D$4,$S1880-4,0)&amp;"")</f>
        <v/>
      </c>
      <c r="F1880" s="161" t="str">
        <f ca="1">IF(ISERROR($S1880),"",OFFSET('Smelter Reference List'!$E$4,$S1880-4,0))</f>
        <v/>
      </c>
      <c r="G1880" s="161" t="str">
        <f ca="1">IF(C1880=$U$4,"Enter smelter details", IF(ISERROR($S1880),"",OFFSET('Smelter Reference List'!$F$4,$S1880-4,0)))</f>
        <v/>
      </c>
      <c r="H1880" s="247" t="str">
        <f ca="1">IF(ISERROR($S1880),"",OFFSET('Smelter Reference List'!$G$4,$S1880-4,0))</f>
        <v/>
      </c>
      <c r="I1880" s="248" t="str">
        <f ca="1">IF(ISERROR($S1880),"",OFFSET('Smelter Reference List'!$H$4,$S1880-4,0))</f>
        <v/>
      </c>
      <c r="J1880" s="248" t="str">
        <f ca="1">IF(ISERROR($S1880),"",OFFSET('Smelter Reference List'!$I$4,$S1880-4,0))</f>
        <v/>
      </c>
      <c r="K1880" s="245"/>
      <c r="L1880" s="245"/>
      <c r="M1880" s="245"/>
      <c r="N1880" s="245"/>
      <c r="O1880" s="245"/>
      <c r="P1880" s="245"/>
      <c r="Q1880" s="246"/>
      <c r="R1880" s="233"/>
      <c r="S1880" s="234" t="e">
        <f>IF(C1880="",NA(),MATCH($B1880&amp;$C1880,'Smelter Reference List'!$J:$J,0))</f>
        <v>#N/A</v>
      </c>
      <c r="T1880" s="235"/>
      <c r="U1880" s="235">
        <f t="shared" ca="1" si="58"/>
        <v>0</v>
      </c>
      <c r="V1880" s="235"/>
      <c r="W1880" s="235"/>
      <c r="Y1880" s="228" t="str">
        <f t="shared" si="59"/>
        <v/>
      </c>
    </row>
    <row r="1881" spans="1:25" s="228" customFormat="1" ht="20.399999999999999">
      <c r="A1881" s="257"/>
      <c r="B1881" s="232" t="str">
        <f>IF(LEN(A1881)=0,"",INDEX('Smelter Reference List'!$A:$A,MATCH($A1881,'Smelter Reference List'!$E:$E,0)))</f>
        <v/>
      </c>
      <c r="C1881" s="297" t="str">
        <f>IF(LEN(A1881)=0,"",INDEX('Smelter Reference List'!$C:$C,MATCH($A1881,'Smelter Reference List'!$E:$E,0)))</f>
        <v/>
      </c>
      <c r="D1881" s="161" t="str">
        <f ca="1">IF(ISERROR($S1881),"",OFFSET('Smelter Reference List'!$C$4,$S1881-4,0)&amp;"")</f>
        <v/>
      </c>
      <c r="E1881" s="161" t="str">
        <f ca="1">IF(ISERROR($S1881),"",OFFSET('Smelter Reference List'!$D$4,$S1881-4,0)&amp;"")</f>
        <v/>
      </c>
      <c r="F1881" s="161" t="str">
        <f ca="1">IF(ISERROR($S1881),"",OFFSET('Smelter Reference List'!$E$4,$S1881-4,0))</f>
        <v/>
      </c>
      <c r="G1881" s="161" t="str">
        <f ca="1">IF(C1881=$U$4,"Enter smelter details", IF(ISERROR($S1881),"",OFFSET('Smelter Reference List'!$F$4,$S1881-4,0)))</f>
        <v/>
      </c>
      <c r="H1881" s="247" t="str">
        <f ca="1">IF(ISERROR($S1881),"",OFFSET('Smelter Reference List'!$G$4,$S1881-4,0))</f>
        <v/>
      </c>
      <c r="I1881" s="248" t="str">
        <f ca="1">IF(ISERROR($S1881),"",OFFSET('Smelter Reference List'!$H$4,$S1881-4,0))</f>
        <v/>
      </c>
      <c r="J1881" s="248" t="str">
        <f ca="1">IF(ISERROR($S1881),"",OFFSET('Smelter Reference List'!$I$4,$S1881-4,0))</f>
        <v/>
      </c>
      <c r="K1881" s="245"/>
      <c r="L1881" s="245"/>
      <c r="M1881" s="245"/>
      <c r="N1881" s="245"/>
      <c r="O1881" s="245"/>
      <c r="P1881" s="245"/>
      <c r="Q1881" s="246"/>
      <c r="R1881" s="233"/>
      <c r="S1881" s="234" t="e">
        <f>IF(C1881="",NA(),MATCH($B1881&amp;$C1881,'Smelter Reference List'!$J:$J,0))</f>
        <v>#N/A</v>
      </c>
      <c r="T1881" s="235"/>
      <c r="U1881" s="235">
        <f t="shared" ca="1" si="58"/>
        <v>0</v>
      </c>
      <c r="V1881" s="235"/>
      <c r="W1881" s="235"/>
      <c r="Y1881" s="228" t="str">
        <f t="shared" si="59"/>
        <v/>
      </c>
    </row>
    <row r="1882" spans="1:25" s="228" customFormat="1" ht="20.399999999999999">
      <c r="A1882" s="257"/>
      <c r="B1882" s="232" t="str">
        <f>IF(LEN(A1882)=0,"",INDEX('Smelter Reference List'!$A:$A,MATCH($A1882,'Smelter Reference List'!$E:$E,0)))</f>
        <v/>
      </c>
      <c r="C1882" s="297" t="str">
        <f>IF(LEN(A1882)=0,"",INDEX('Smelter Reference List'!$C:$C,MATCH($A1882,'Smelter Reference List'!$E:$E,0)))</f>
        <v/>
      </c>
      <c r="D1882" s="161" t="str">
        <f ca="1">IF(ISERROR($S1882),"",OFFSET('Smelter Reference List'!$C$4,$S1882-4,0)&amp;"")</f>
        <v/>
      </c>
      <c r="E1882" s="161" t="str">
        <f ca="1">IF(ISERROR($S1882),"",OFFSET('Smelter Reference List'!$D$4,$S1882-4,0)&amp;"")</f>
        <v/>
      </c>
      <c r="F1882" s="161" t="str">
        <f ca="1">IF(ISERROR($S1882),"",OFFSET('Smelter Reference List'!$E$4,$S1882-4,0))</f>
        <v/>
      </c>
      <c r="G1882" s="161" t="str">
        <f ca="1">IF(C1882=$U$4,"Enter smelter details", IF(ISERROR($S1882),"",OFFSET('Smelter Reference List'!$F$4,$S1882-4,0)))</f>
        <v/>
      </c>
      <c r="H1882" s="247" t="str">
        <f ca="1">IF(ISERROR($S1882),"",OFFSET('Smelter Reference List'!$G$4,$S1882-4,0))</f>
        <v/>
      </c>
      <c r="I1882" s="248" t="str">
        <f ca="1">IF(ISERROR($S1882),"",OFFSET('Smelter Reference List'!$H$4,$S1882-4,0))</f>
        <v/>
      </c>
      <c r="J1882" s="248" t="str">
        <f ca="1">IF(ISERROR($S1882),"",OFFSET('Smelter Reference List'!$I$4,$S1882-4,0))</f>
        <v/>
      </c>
      <c r="K1882" s="245"/>
      <c r="L1882" s="245"/>
      <c r="M1882" s="245"/>
      <c r="N1882" s="245"/>
      <c r="O1882" s="245"/>
      <c r="P1882" s="245"/>
      <c r="Q1882" s="246"/>
      <c r="R1882" s="233"/>
      <c r="S1882" s="234" t="e">
        <f>IF(C1882="",NA(),MATCH($B1882&amp;$C1882,'Smelter Reference List'!$J:$J,0))</f>
        <v>#N/A</v>
      </c>
      <c r="T1882" s="235"/>
      <c r="U1882" s="235">
        <f t="shared" ca="1" si="58"/>
        <v>0</v>
      </c>
      <c r="V1882" s="235"/>
      <c r="W1882" s="235"/>
      <c r="Y1882" s="228" t="str">
        <f t="shared" si="59"/>
        <v/>
      </c>
    </row>
    <row r="1883" spans="1:25" s="228" customFormat="1" ht="20.399999999999999">
      <c r="A1883" s="257"/>
      <c r="B1883" s="232" t="str">
        <f>IF(LEN(A1883)=0,"",INDEX('Smelter Reference List'!$A:$A,MATCH($A1883,'Smelter Reference List'!$E:$E,0)))</f>
        <v/>
      </c>
      <c r="C1883" s="297" t="str">
        <f>IF(LEN(A1883)=0,"",INDEX('Smelter Reference List'!$C:$C,MATCH($A1883,'Smelter Reference List'!$E:$E,0)))</f>
        <v/>
      </c>
      <c r="D1883" s="161" t="str">
        <f ca="1">IF(ISERROR($S1883),"",OFFSET('Smelter Reference List'!$C$4,$S1883-4,0)&amp;"")</f>
        <v/>
      </c>
      <c r="E1883" s="161" t="str">
        <f ca="1">IF(ISERROR($S1883),"",OFFSET('Smelter Reference List'!$D$4,$S1883-4,0)&amp;"")</f>
        <v/>
      </c>
      <c r="F1883" s="161" t="str">
        <f ca="1">IF(ISERROR($S1883),"",OFFSET('Smelter Reference List'!$E$4,$S1883-4,0))</f>
        <v/>
      </c>
      <c r="G1883" s="161" t="str">
        <f ca="1">IF(C1883=$U$4,"Enter smelter details", IF(ISERROR($S1883),"",OFFSET('Smelter Reference List'!$F$4,$S1883-4,0)))</f>
        <v/>
      </c>
      <c r="H1883" s="247" t="str">
        <f ca="1">IF(ISERROR($S1883),"",OFFSET('Smelter Reference List'!$G$4,$S1883-4,0))</f>
        <v/>
      </c>
      <c r="I1883" s="248" t="str">
        <f ca="1">IF(ISERROR($S1883),"",OFFSET('Smelter Reference List'!$H$4,$S1883-4,0))</f>
        <v/>
      </c>
      <c r="J1883" s="248" t="str">
        <f ca="1">IF(ISERROR($S1883),"",OFFSET('Smelter Reference List'!$I$4,$S1883-4,0))</f>
        <v/>
      </c>
      <c r="K1883" s="245"/>
      <c r="L1883" s="245"/>
      <c r="M1883" s="245"/>
      <c r="N1883" s="245"/>
      <c r="O1883" s="245"/>
      <c r="P1883" s="245"/>
      <c r="Q1883" s="246"/>
      <c r="R1883" s="233"/>
      <c r="S1883" s="234" t="e">
        <f>IF(C1883="",NA(),MATCH($B1883&amp;$C1883,'Smelter Reference List'!$J:$J,0))</f>
        <v>#N/A</v>
      </c>
      <c r="T1883" s="235"/>
      <c r="U1883" s="235">
        <f t="shared" ca="1" si="58"/>
        <v>0</v>
      </c>
      <c r="V1883" s="235"/>
      <c r="W1883" s="235"/>
      <c r="Y1883" s="228" t="str">
        <f t="shared" si="59"/>
        <v/>
      </c>
    </row>
    <row r="1884" spans="1:25" s="228" customFormat="1" ht="20.399999999999999">
      <c r="A1884" s="257"/>
      <c r="B1884" s="232" t="str">
        <f>IF(LEN(A1884)=0,"",INDEX('Smelter Reference List'!$A:$A,MATCH($A1884,'Smelter Reference List'!$E:$E,0)))</f>
        <v/>
      </c>
      <c r="C1884" s="297" t="str">
        <f>IF(LEN(A1884)=0,"",INDEX('Smelter Reference List'!$C:$C,MATCH($A1884,'Smelter Reference List'!$E:$E,0)))</f>
        <v/>
      </c>
      <c r="D1884" s="161" t="str">
        <f ca="1">IF(ISERROR($S1884),"",OFFSET('Smelter Reference List'!$C$4,$S1884-4,0)&amp;"")</f>
        <v/>
      </c>
      <c r="E1884" s="161" t="str">
        <f ca="1">IF(ISERROR($S1884),"",OFFSET('Smelter Reference List'!$D$4,$S1884-4,0)&amp;"")</f>
        <v/>
      </c>
      <c r="F1884" s="161" t="str">
        <f ca="1">IF(ISERROR($S1884),"",OFFSET('Smelter Reference List'!$E$4,$S1884-4,0))</f>
        <v/>
      </c>
      <c r="G1884" s="161" t="str">
        <f ca="1">IF(C1884=$U$4,"Enter smelter details", IF(ISERROR($S1884),"",OFFSET('Smelter Reference List'!$F$4,$S1884-4,0)))</f>
        <v/>
      </c>
      <c r="H1884" s="247" t="str">
        <f ca="1">IF(ISERROR($S1884),"",OFFSET('Smelter Reference List'!$G$4,$S1884-4,0))</f>
        <v/>
      </c>
      <c r="I1884" s="248" t="str">
        <f ca="1">IF(ISERROR($S1884),"",OFFSET('Smelter Reference List'!$H$4,$S1884-4,0))</f>
        <v/>
      </c>
      <c r="J1884" s="248" t="str">
        <f ca="1">IF(ISERROR($S1884),"",OFFSET('Smelter Reference List'!$I$4,$S1884-4,0))</f>
        <v/>
      </c>
      <c r="K1884" s="245"/>
      <c r="L1884" s="245"/>
      <c r="M1884" s="245"/>
      <c r="N1884" s="245"/>
      <c r="O1884" s="245"/>
      <c r="P1884" s="245"/>
      <c r="Q1884" s="246"/>
      <c r="R1884" s="233"/>
      <c r="S1884" s="234" t="e">
        <f>IF(C1884="",NA(),MATCH($B1884&amp;$C1884,'Smelter Reference List'!$J:$J,0))</f>
        <v>#N/A</v>
      </c>
      <c r="T1884" s="235"/>
      <c r="U1884" s="235">
        <f t="shared" ca="1" si="58"/>
        <v>0</v>
      </c>
      <c r="V1884" s="235"/>
      <c r="W1884" s="235"/>
      <c r="Y1884" s="228" t="str">
        <f t="shared" si="59"/>
        <v/>
      </c>
    </row>
    <row r="1885" spans="1:25" s="228" customFormat="1" ht="20.399999999999999">
      <c r="A1885" s="257"/>
      <c r="B1885" s="232" t="str">
        <f>IF(LEN(A1885)=0,"",INDEX('Smelter Reference List'!$A:$A,MATCH($A1885,'Smelter Reference List'!$E:$E,0)))</f>
        <v/>
      </c>
      <c r="C1885" s="297" t="str">
        <f>IF(LEN(A1885)=0,"",INDEX('Smelter Reference List'!$C:$C,MATCH($A1885,'Smelter Reference List'!$E:$E,0)))</f>
        <v/>
      </c>
      <c r="D1885" s="161" t="str">
        <f ca="1">IF(ISERROR($S1885),"",OFFSET('Smelter Reference List'!$C$4,$S1885-4,0)&amp;"")</f>
        <v/>
      </c>
      <c r="E1885" s="161" t="str">
        <f ca="1">IF(ISERROR($S1885),"",OFFSET('Smelter Reference List'!$D$4,$S1885-4,0)&amp;"")</f>
        <v/>
      </c>
      <c r="F1885" s="161" t="str">
        <f ca="1">IF(ISERROR($S1885),"",OFFSET('Smelter Reference List'!$E$4,$S1885-4,0))</f>
        <v/>
      </c>
      <c r="G1885" s="161" t="str">
        <f ca="1">IF(C1885=$U$4,"Enter smelter details", IF(ISERROR($S1885),"",OFFSET('Smelter Reference List'!$F$4,$S1885-4,0)))</f>
        <v/>
      </c>
      <c r="H1885" s="247" t="str">
        <f ca="1">IF(ISERROR($S1885),"",OFFSET('Smelter Reference List'!$G$4,$S1885-4,0))</f>
        <v/>
      </c>
      <c r="I1885" s="248" t="str">
        <f ca="1">IF(ISERROR($S1885),"",OFFSET('Smelter Reference List'!$H$4,$S1885-4,0))</f>
        <v/>
      </c>
      <c r="J1885" s="248" t="str">
        <f ca="1">IF(ISERROR($S1885),"",OFFSET('Smelter Reference List'!$I$4,$S1885-4,0))</f>
        <v/>
      </c>
      <c r="K1885" s="245"/>
      <c r="L1885" s="245"/>
      <c r="M1885" s="245"/>
      <c r="N1885" s="245"/>
      <c r="O1885" s="245"/>
      <c r="P1885" s="245"/>
      <c r="Q1885" s="246"/>
      <c r="R1885" s="233"/>
      <c r="S1885" s="234" t="e">
        <f>IF(C1885="",NA(),MATCH($B1885&amp;$C1885,'Smelter Reference List'!$J:$J,0))</f>
        <v>#N/A</v>
      </c>
      <c r="T1885" s="235"/>
      <c r="U1885" s="235">
        <f t="shared" ca="1" si="58"/>
        <v>0</v>
      </c>
      <c r="V1885" s="235"/>
      <c r="W1885" s="235"/>
      <c r="Y1885" s="228" t="str">
        <f t="shared" si="59"/>
        <v/>
      </c>
    </row>
    <row r="1886" spans="1:25" s="228" customFormat="1" ht="20.399999999999999">
      <c r="A1886" s="257"/>
      <c r="B1886" s="232" t="str">
        <f>IF(LEN(A1886)=0,"",INDEX('Smelter Reference List'!$A:$A,MATCH($A1886,'Smelter Reference List'!$E:$E,0)))</f>
        <v/>
      </c>
      <c r="C1886" s="297" t="str">
        <f>IF(LEN(A1886)=0,"",INDEX('Smelter Reference List'!$C:$C,MATCH($A1886,'Smelter Reference List'!$E:$E,0)))</f>
        <v/>
      </c>
      <c r="D1886" s="161" t="str">
        <f ca="1">IF(ISERROR($S1886),"",OFFSET('Smelter Reference List'!$C$4,$S1886-4,0)&amp;"")</f>
        <v/>
      </c>
      <c r="E1886" s="161" t="str">
        <f ca="1">IF(ISERROR($S1886),"",OFFSET('Smelter Reference List'!$D$4,$S1886-4,0)&amp;"")</f>
        <v/>
      </c>
      <c r="F1886" s="161" t="str">
        <f ca="1">IF(ISERROR($S1886),"",OFFSET('Smelter Reference List'!$E$4,$S1886-4,0))</f>
        <v/>
      </c>
      <c r="G1886" s="161" t="str">
        <f ca="1">IF(C1886=$U$4,"Enter smelter details", IF(ISERROR($S1886),"",OFFSET('Smelter Reference List'!$F$4,$S1886-4,0)))</f>
        <v/>
      </c>
      <c r="H1886" s="247" t="str">
        <f ca="1">IF(ISERROR($S1886),"",OFFSET('Smelter Reference List'!$G$4,$S1886-4,0))</f>
        <v/>
      </c>
      <c r="I1886" s="248" t="str">
        <f ca="1">IF(ISERROR($S1886),"",OFFSET('Smelter Reference List'!$H$4,$S1886-4,0))</f>
        <v/>
      </c>
      <c r="J1886" s="248" t="str">
        <f ca="1">IF(ISERROR($S1886),"",OFFSET('Smelter Reference List'!$I$4,$S1886-4,0))</f>
        <v/>
      </c>
      <c r="K1886" s="245"/>
      <c r="L1886" s="245"/>
      <c r="M1886" s="245"/>
      <c r="N1886" s="245"/>
      <c r="O1886" s="245"/>
      <c r="P1886" s="245"/>
      <c r="Q1886" s="246"/>
      <c r="R1886" s="233"/>
      <c r="S1886" s="234" t="e">
        <f>IF(C1886="",NA(),MATCH($B1886&amp;$C1886,'Smelter Reference List'!$J:$J,0))</f>
        <v>#N/A</v>
      </c>
      <c r="T1886" s="235"/>
      <c r="U1886" s="235">
        <f t="shared" ca="1" si="58"/>
        <v>0</v>
      </c>
      <c r="V1886" s="235"/>
      <c r="W1886" s="235"/>
      <c r="Y1886" s="228" t="str">
        <f t="shared" si="59"/>
        <v/>
      </c>
    </row>
    <row r="1887" spans="1:25" s="228" customFormat="1" ht="20.399999999999999">
      <c r="A1887" s="257"/>
      <c r="B1887" s="232" t="str">
        <f>IF(LEN(A1887)=0,"",INDEX('Smelter Reference List'!$A:$A,MATCH($A1887,'Smelter Reference List'!$E:$E,0)))</f>
        <v/>
      </c>
      <c r="C1887" s="297" t="str">
        <f>IF(LEN(A1887)=0,"",INDEX('Smelter Reference List'!$C:$C,MATCH($A1887,'Smelter Reference List'!$E:$E,0)))</f>
        <v/>
      </c>
      <c r="D1887" s="161" t="str">
        <f ca="1">IF(ISERROR($S1887),"",OFFSET('Smelter Reference List'!$C$4,$S1887-4,0)&amp;"")</f>
        <v/>
      </c>
      <c r="E1887" s="161" t="str">
        <f ca="1">IF(ISERROR($S1887),"",OFFSET('Smelter Reference List'!$D$4,$S1887-4,0)&amp;"")</f>
        <v/>
      </c>
      <c r="F1887" s="161" t="str">
        <f ca="1">IF(ISERROR($S1887),"",OFFSET('Smelter Reference List'!$E$4,$S1887-4,0))</f>
        <v/>
      </c>
      <c r="G1887" s="161" t="str">
        <f ca="1">IF(C1887=$U$4,"Enter smelter details", IF(ISERROR($S1887),"",OFFSET('Smelter Reference List'!$F$4,$S1887-4,0)))</f>
        <v/>
      </c>
      <c r="H1887" s="247" t="str">
        <f ca="1">IF(ISERROR($S1887),"",OFFSET('Smelter Reference List'!$G$4,$S1887-4,0))</f>
        <v/>
      </c>
      <c r="I1887" s="248" t="str">
        <f ca="1">IF(ISERROR($S1887),"",OFFSET('Smelter Reference List'!$H$4,$S1887-4,0))</f>
        <v/>
      </c>
      <c r="J1887" s="248" t="str">
        <f ca="1">IF(ISERROR($S1887),"",OFFSET('Smelter Reference List'!$I$4,$S1887-4,0))</f>
        <v/>
      </c>
      <c r="K1887" s="245"/>
      <c r="L1887" s="245"/>
      <c r="M1887" s="245"/>
      <c r="N1887" s="245"/>
      <c r="O1887" s="245"/>
      <c r="P1887" s="245"/>
      <c r="Q1887" s="246"/>
      <c r="R1887" s="233"/>
      <c r="S1887" s="234" t="e">
        <f>IF(C1887="",NA(),MATCH($B1887&amp;$C1887,'Smelter Reference List'!$J:$J,0))</f>
        <v>#N/A</v>
      </c>
      <c r="T1887" s="235"/>
      <c r="U1887" s="235">
        <f t="shared" ca="1" si="58"/>
        <v>0</v>
      </c>
      <c r="V1887" s="235"/>
      <c r="W1887" s="235"/>
      <c r="Y1887" s="228" t="str">
        <f t="shared" si="59"/>
        <v/>
      </c>
    </row>
    <row r="1888" spans="1:25" s="228" customFormat="1" ht="20.399999999999999">
      <c r="A1888" s="257"/>
      <c r="B1888" s="232" t="str">
        <f>IF(LEN(A1888)=0,"",INDEX('Smelter Reference List'!$A:$A,MATCH($A1888,'Smelter Reference List'!$E:$E,0)))</f>
        <v/>
      </c>
      <c r="C1888" s="297" t="str">
        <f>IF(LEN(A1888)=0,"",INDEX('Smelter Reference List'!$C:$C,MATCH($A1888,'Smelter Reference List'!$E:$E,0)))</f>
        <v/>
      </c>
      <c r="D1888" s="161" t="str">
        <f ca="1">IF(ISERROR($S1888),"",OFFSET('Smelter Reference List'!$C$4,$S1888-4,0)&amp;"")</f>
        <v/>
      </c>
      <c r="E1888" s="161" t="str">
        <f ca="1">IF(ISERROR($S1888),"",OFFSET('Smelter Reference List'!$D$4,$S1888-4,0)&amp;"")</f>
        <v/>
      </c>
      <c r="F1888" s="161" t="str">
        <f ca="1">IF(ISERROR($S1888),"",OFFSET('Smelter Reference List'!$E$4,$S1888-4,0))</f>
        <v/>
      </c>
      <c r="G1888" s="161" t="str">
        <f ca="1">IF(C1888=$U$4,"Enter smelter details", IF(ISERROR($S1888),"",OFFSET('Smelter Reference List'!$F$4,$S1888-4,0)))</f>
        <v/>
      </c>
      <c r="H1888" s="247" t="str">
        <f ca="1">IF(ISERROR($S1888),"",OFFSET('Smelter Reference List'!$G$4,$S1888-4,0))</f>
        <v/>
      </c>
      <c r="I1888" s="248" t="str">
        <f ca="1">IF(ISERROR($S1888),"",OFFSET('Smelter Reference List'!$H$4,$S1888-4,0))</f>
        <v/>
      </c>
      <c r="J1888" s="248" t="str">
        <f ca="1">IF(ISERROR($S1888),"",OFFSET('Smelter Reference List'!$I$4,$S1888-4,0))</f>
        <v/>
      </c>
      <c r="K1888" s="245"/>
      <c r="L1888" s="245"/>
      <c r="M1888" s="245"/>
      <c r="N1888" s="245"/>
      <c r="O1888" s="245"/>
      <c r="P1888" s="245"/>
      <c r="Q1888" s="246"/>
      <c r="R1888" s="233"/>
      <c r="S1888" s="234" t="e">
        <f>IF(C1888="",NA(),MATCH($B1888&amp;$C1888,'Smelter Reference List'!$J:$J,0))</f>
        <v>#N/A</v>
      </c>
      <c r="T1888" s="235"/>
      <c r="U1888" s="235">
        <f t="shared" ca="1" si="58"/>
        <v>0</v>
      </c>
      <c r="V1888" s="235"/>
      <c r="W1888" s="235"/>
      <c r="Y1888" s="228" t="str">
        <f t="shared" si="59"/>
        <v/>
      </c>
    </row>
    <row r="1889" spans="1:25" s="228" customFormat="1" ht="20.399999999999999">
      <c r="A1889" s="257"/>
      <c r="B1889" s="232" t="str">
        <f>IF(LEN(A1889)=0,"",INDEX('Smelter Reference List'!$A:$A,MATCH($A1889,'Smelter Reference List'!$E:$E,0)))</f>
        <v/>
      </c>
      <c r="C1889" s="297" t="str">
        <f>IF(LEN(A1889)=0,"",INDEX('Smelter Reference List'!$C:$C,MATCH($A1889,'Smelter Reference List'!$E:$E,0)))</f>
        <v/>
      </c>
      <c r="D1889" s="161" t="str">
        <f ca="1">IF(ISERROR($S1889),"",OFFSET('Smelter Reference List'!$C$4,$S1889-4,0)&amp;"")</f>
        <v/>
      </c>
      <c r="E1889" s="161" t="str">
        <f ca="1">IF(ISERROR($S1889),"",OFFSET('Smelter Reference List'!$D$4,$S1889-4,0)&amp;"")</f>
        <v/>
      </c>
      <c r="F1889" s="161" t="str">
        <f ca="1">IF(ISERROR($S1889),"",OFFSET('Smelter Reference List'!$E$4,$S1889-4,0))</f>
        <v/>
      </c>
      <c r="G1889" s="161" t="str">
        <f ca="1">IF(C1889=$U$4,"Enter smelter details", IF(ISERROR($S1889),"",OFFSET('Smelter Reference List'!$F$4,$S1889-4,0)))</f>
        <v/>
      </c>
      <c r="H1889" s="247" t="str">
        <f ca="1">IF(ISERROR($S1889),"",OFFSET('Smelter Reference List'!$G$4,$S1889-4,0))</f>
        <v/>
      </c>
      <c r="I1889" s="248" t="str">
        <f ca="1">IF(ISERROR($S1889),"",OFFSET('Smelter Reference List'!$H$4,$S1889-4,0))</f>
        <v/>
      </c>
      <c r="J1889" s="248" t="str">
        <f ca="1">IF(ISERROR($S1889),"",OFFSET('Smelter Reference List'!$I$4,$S1889-4,0))</f>
        <v/>
      </c>
      <c r="K1889" s="245"/>
      <c r="L1889" s="245"/>
      <c r="M1889" s="245"/>
      <c r="N1889" s="245"/>
      <c r="O1889" s="245"/>
      <c r="P1889" s="245"/>
      <c r="Q1889" s="246"/>
      <c r="R1889" s="233"/>
      <c r="S1889" s="234" t="e">
        <f>IF(C1889="",NA(),MATCH($B1889&amp;$C1889,'Smelter Reference List'!$J:$J,0))</f>
        <v>#N/A</v>
      </c>
      <c r="T1889" s="235"/>
      <c r="U1889" s="235">
        <f t="shared" ca="1" si="58"/>
        <v>0</v>
      </c>
      <c r="V1889" s="235"/>
      <c r="W1889" s="235"/>
      <c r="Y1889" s="228" t="str">
        <f t="shared" si="59"/>
        <v/>
      </c>
    </row>
    <row r="1890" spans="1:25" s="228" customFormat="1" ht="20.399999999999999">
      <c r="A1890" s="257"/>
      <c r="B1890" s="232" t="str">
        <f>IF(LEN(A1890)=0,"",INDEX('Smelter Reference List'!$A:$A,MATCH($A1890,'Smelter Reference List'!$E:$E,0)))</f>
        <v/>
      </c>
      <c r="C1890" s="297" t="str">
        <f>IF(LEN(A1890)=0,"",INDEX('Smelter Reference List'!$C:$C,MATCH($A1890,'Smelter Reference List'!$E:$E,0)))</f>
        <v/>
      </c>
      <c r="D1890" s="161" t="str">
        <f ca="1">IF(ISERROR($S1890),"",OFFSET('Smelter Reference List'!$C$4,$S1890-4,0)&amp;"")</f>
        <v/>
      </c>
      <c r="E1890" s="161" t="str">
        <f ca="1">IF(ISERROR($S1890),"",OFFSET('Smelter Reference List'!$D$4,$S1890-4,0)&amp;"")</f>
        <v/>
      </c>
      <c r="F1890" s="161" t="str">
        <f ca="1">IF(ISERROR($S1890),"",OFFSET('Smelter Reference List'!$E$4,$S1890-4,0))</f>
        <v/>
      </c>
      <c r="G1890" s="161" t="str">
        <f ca="1">IF(C1890=$U$4,"Enter smelter details", IF(ISERROR($S1890),"",OFFSET('Smelter Reference List'!$F$4,$S1890-4,0)))</f>
        <v/>
      </c>
      <c r="H1890" s="247" t="str">
        <f ca="1">IF(ISERROR($S1890),"",OFFSET('Smelter Reference List'!$G$4,$S1890-4,0))</f>
        <v/>
      </c>
      <c r="I1890" s="248" t="str">
        <f ca="1">IF(ISERROR($S1890),"",OFFSET('Smelter Reference List'!$H$4,$S1890-4,0))</f>
        <v/>
      </c>
      <c r="J1890" s="248" t="str">
        <f ca="1">IF(ISERROR($S1890),"",OFFSET('Smelter Reference List'!$I$4,$S1890-4,0))</f>
        <v/>
      </c>
      <c r="K1890" s="245"/>
      <c r="L1890" s="245"/>
      <c r="M1890" s="245"/>
      <c r="N1890" s="245"/>
      <c r="O1890" s="245"/>
      <c r="P1890" s="245"/>
      <c r="Q1890" s="246"/>
      <c r="R1890" s="233"/>
      <c r="S1890" s="234" t="e">
        <f>IF(C1890="",NA(),MATCH($B1890&amp;$C1890,'Smelter Reference List'!$J:$J,0))</f>
        <v>#N/A</v>
      </c>
      <c r="T1890" s="235"/>
      <c r="U1890" s="235">
        <f t="shared" ca="1" si="58"/>
        <v>0</v>
      </c>
      <c r="V1890" s="235"/>
      <c r="W1890" s="235"/>
      <c r="Y1890" s="228" t="str">
        <f t="shared" si="59"/>
        <v/>
      </c>
    </row>
    <row r="1891" spans="1:25" s="228" customFormat="1" ht="20.399999999999999">
      <c r="A1891" s="257"/>
      <c r="B1891" s="232" t="str">
        <f>IF(LEN(A1891)=0,"",INDEX('Smelter Reference List'!$A:$A,MATCH($A1891,'Smelter Reference List'!$E:$E,0)))</f>
        <v/>
      </c>
      <c r="C1891" s="297" t="str">
        <f>IF(LEN(A1891)=0,"",INDEX('Smelter Reference List'!$C:$C,MATCH($A1891,'Smelter Reference List'!$E:$E,0)))</f>
        <v/>
      </c>
      <c r="D1891" s="161" t="str">
        <f ca="1">IF(ISERROR($S1891),"",OFFSET('Smelter Reference List'!$C$4,$S1891-4,0)&amp;"")</f>
        <v/>
      </c>
      <c r="E1891" s="161" t="str">
        <f ca="1">IF(ISERROR($S1891),"",OFFSET('Smelter Reference List'!$D$4,$S1891-4,0)&amp;"")</f>
        <v/>
      </c>
      <c r="F1891" s="161" t="str">
        <f ca="1">IF(ISERROR($S1891),"",OFFSET('Smelter Reference List'!$E$4,$S1891-4,0))</f>
        <v/>
      </c>
      <c r="G1891" s="161" t="str">
        <f ca="1">IF(C1891=$U$4,"Enter smelter details", IF(ISERROR($S1891),"",OFFSET('Smelter Reference List'!$F$4,$S1891-4,0)))</f>
        <v/>
      </c>
      <c r="H1891" s="247" t="str">
        <f ca="1">IF(ISERROR($S1891),"",OFFSET('Smelter Reference List'!$G$4,$S1891-4,0))</f>
        <v/>
      </c>
      <c r="I1891" s="248" t="str">
        <f ca="1">IF(ISERROR($S1891),"",OFFSET('Smelter Reference List'!$H$4,$S1891-4,0))</f>
        <v/>
      </c>
      <c r="J1891" s="248" t="str">
        <f ca="1">IF(ISERROR($S1891),"",OFFSET('Smelter Reference List'!$I$4,$S1891-4,0))</f>
        <v/>
      </c>
      <c r="K1891" s="245"/>
      <c r="L1891" s="245"/>
      <c r="M1891" s="245"/>
      <c r="N1891" s="245"/>
      <c r="O1891" s="245"/>
      <c r="P1891" s="245"/>
      <c r="Q1891" s="246"/>
      <c r="R1891" s="233"/>
      <c r="S1891" s="234" t="e">
        <f>IF(C1891="",NA(),MATCH($B1891&amp;$C1891,'Smelter Reference List'!$J:$J,0))</f>
        <v>#N/A</v>
      </c>
      <c r="T1891" s="235"/>
      <c r="U1891" s="235">
        <f t="shared" ca="1" si="58"/>
        <v>0</v>
      </c>
      <c r="V1891" s="235"/>
      <c r="W1891" s="235"/>
      <c r="Y1891" s="228" t="str">
        <f t="shared" si="59"/>
        <v/>
      </c>
    </row>
    <row r="1892" spans="1:25" s="228" customFormat="1" ht="20.399999999999999">
      <c r="A1892" s="257"/>
      <c r="B1892" s="232" t="str">
        <f>IF(LEN(A1892)=0,"",INDEX('Smelter Reference List'!$A:$A,MATCH($A1892,'Smelter Reference List'!$E:$E,0)))</f>
        <v/>
      </c>
      <c r="C1892" s="297" t="str">
        <f>IF(LEN(A1892)=0,"",INDEX('Smelter Reference List'!$C:$C,MATCH($A1892,'Smelter Reference List'!$E:$E,0)))</f>
        <v/>
      </c>
      <c r="D1892" s="161" t="str">
        <f ca="1">IF(ISERROR($S1892),"",OFFSET('Smelter Reference List'!$C$4,$S1892-4,0)&amp;"")</f>
        <v/>
      </c>
      <c r="E1892" s="161" t="str">
        <f ca="1">IF(ISERROR($S1892),"",OFFSET('Smelter Reference List'!$D$4,$S1892-4,0)&amp;"")</f>
        <v/>
      </c>
      <c r="F1892" s="161" t="str">
        <f ca="1">IF(ISERROR($S1892),"",OFFSET('Smelter Reference List'!$E$4,$S1892-4,0))</f>
        <v/>
      </c>
      <c r="G1892" s="161" t="str">
        <f ca="1">IF(C1892=$U$4,"Enter smelter details", IF(ISERROR($S1892),"",OFFSET('Smelter Reference List'!$F$4,$S1892-4,0)))</f>
        <v/>
      </c>
      <c r="H1892" s="247" t="str">
        <f ca="1">IF(ISERROR($S1892),"",OFFSET('Smelter Reference List'!$G$4,$S1892-4,0))</f>
        <v/>
      </c>
      <c r="I1892" s="248" t="str">
        <f ca="1">IF(ISERROR($S1892),"",OFFSET('Smelter Reference List'!$H$4,$S1892-4,0))</f>
        <v/>
      </c>
      <c r="J1892" s="248" t="str">
        <f ca="1">IF(ISERROR($S1892),"",OFFSET('Smelter Reference List'!$I$4,$S1892-4,0))</f>
        <v/>
      </c>
      <c r="K1892" s="245"/>
      <c r="L1892" s="245"/>
      <c r="M1892" s="245"/>
      <c r="N1892" s="245"/>
      <c r="O1892" s="245"/>
      <c r="P1892" s="245"/>
      <c r="Q1892" s="246"/>
      <c r="R1892" s="233"/>
      <c r="S1892" s="234" t="e">
        <f>IF(C1892="",NA(),MATCH($B1892&amp;$C1892,'Smelter Reference List'!$J:$J,0))</f>
        <v>#N/A</v>
      </c>
      <c r="T1892" s="235"/>
      <c r="U1892" s="235">
        <f t="shared" ca="1" si="58"/>
        <v>0</v>
      </c>
      <c r="V1892" s="235"/>
      <c r="W1892" s="235"/>
      <c r="Y1892" s="228" t="str">
        <f t="shared" si="59"/>
        <v/>
      </c>
    </row>
    <row r="1893" spans="1:25" s="228" customFormat="1" ht="20.399999999999999">
      <c r="A1893" s="257"/>
      <c r="B1893" s="232" t="str">
        <f>IF(LEN(A1893)=0,"",INDEX('Smelter Reference List'!$A:$A,MATCH($A1893,'Smelter Reference List'!$E:$E,0)))</f>
        <v/>
      </c>
      <c r="C1893" s="297" t="str">
        <f>IF(LEN(A1893)=0,"",INDEX('Smelter Reference List'!$C:$C,MATCH($A1893,'Smelter Reference List'!$E:$E,0)))</f>
        <v/>
      </c>
      <c r="D1893" s="161" t="str">
        <f ca="1">IF(ISERROR($S1893),"",OFFSET('Smelter Reference List'!$C$4,$S1893-4,0)&amp;"")</f>
        <v/>
      </c>
      <c r="E1893" s="161" t="str">
        <f ca="1">IF(ISERROR($S1893),"",OFFSET('Smelter Reference List'!$D$4,$S1893-4,0)&amp;"")</f>
        <v/>
      </c>
      <c r="F1893" s="161" t="str">
        <f ca="1">IF(ISERROR($S1893),"",OFFSET('Smelter Reference List'!$E$4,$S1893-4,0))</f>
        <v/>
      </c>
      <c r="G1893" s="161" t="str">
        <f ca="1">IF(C1893=$U$4,"Enter smelter details", IF(ISERROR($S1893),"",OFFSET('Smelter Reference List'!$F$4,$S1893-4,0)))</f>
        <v/>
      </c>
      <c r="H1893" s="247" t="str">
        <f ca="1">IF(ISERROR($S1893),"",OFFSET('Smelter Reference List'!$G$4,$S1893-4,0))</f>
        <v/>
      </c>
      <c r="I1893" s="248" t="str">
        <f ca="1">IF(ISERROR($S1893),"",OFFSET('Smelter Reference List'!$H$4,$S1893-4,0))</f>
        <v/>
      </c>
      <c r="J1893" s="248" t="str">
        <f ca="1">IF(ISERROR($S1893),"",OFFSET('Smelter Reference List'!$I$4,$S1893-4,0))</f>
        <v/>
      </c>
      <c r="K1893" s="245"/>
      <c r="L1893" s="245"/>
      <c r="M1893" s="245"/>
      <c r="N1893" s="245"/>
      <c r="O1893" s="245"/>
      <c r="P1893" s="245"/>
      <c r="Q1893" s="246"/>
      <c r="R1893" s="233"/>
      <c r="S1893" s="234" t="e">
        <f>IF(C1893="",NA(),MATCH($B1893&amp;$C1893,'Smelter Reference List'!$J:$J,0))</f>
        <v>#N/A</v>
      </c>
      <c r="T1893" s="235"/>
      <c r="U1893" s="235">
        <f t="shared" ca="1" si="58"/>
        <v>0</v>
      </c>
      <c r="V1893" s="235"/>
      <c r="W1893" s="235"/>
      <c r="Y1893" s="228" t="str">
        <f t="shared" si="59"/>
        <v/>
      </c>
    </row>
    <row r="1894" spans="1:25" s="228" customFormat="1" ht="20.399999999999999">
      <c r="A1894" s="257"/>
      <c r="B1894" s="232" t="str">
        <f>IF(LEN(A1894)=0,"",INDEX('Smelter Reference List'!$A:$A,MATCH($A1894,'Smelter Reference List'!$E:$E,0)))</f>
        <v/>
      </c>
      <c r="C1894" s="297" t="str">
        <f>IF(LEN(A1894)=0,"",INDEX('Smelter Reference List'!$C:$C,MATCH($A1894,'Smelter Reference List'!$E:$E,0)))</f>
        <v/>
      </c>
      <c r="D1894" s="161" t="str">
        <f ca="1">IF(ISERROR($S1894),"",OFFSET('Smelter Reference List'!$C$4,$S1894-4,0)&amp;"")</f>
        <v/>
      </c>
      <c r="E1894" s="161" t="str">
        <f ca="1">IF(ISERROR($S1894),"",OFFSET('Smelter Reference List'!$D$4,$S1894-4,0)&amp;"")</f>
        <v/>
      </c>
      <c r="F1894" s="161" t="str">
        <f ca="1">IF(ISERROR($S1894),"",OFFSET('Smelter Reference List'!$E$4,$S1894-4,0))</f>
        <v/>
      </c>
      <c r="G1894" s="161" t="str">
        <f ca="1">IF(C1894=$U$4,"Enter smelter details", IF(ISERROR($S1894),"",OFFSET('Smelter Reference List'!$F$4,$S1894-4,0)))</f>
        <v/>
      </c>
      <c r="H1894" s="247" t="str">
        <f ca="1">IF(ISERROR($S1894),"",OFFSET('Smelter Reference List'!$G$4,$S1894-4,0))</f>
        <v/>
      </c>
      <c r="I1894" s="248" t="str">
        <f ca="1">IF(ISERROR($S1894),"",OFFSET('Smelter Reference List'!$H$4,$S1894-4,0))</f>
        <v/>
      </c>
      <c r="J1894" s="248" t="str">
        <f ca="1">IF(ISERROR($S1894),"",OFFSET('Smelter Reference List'!$I$4,$S1894-4,0))</f>
        <v/>
      </c>
      <c r="K1894" s="245"/>
      <c r="L1894" s="245"/>
      <c r="M1894" s="245"/>
      <c r="N1894" s="245"/>
      <c r="O1894" s="245"/>
      <c r="P1894" s="245"/>
      <c r="Q1894" s="246"/>
      <c r="R1894" s="233"/>
      <c r="S1894" s="234" t="e">
        <f>IF(C1894="",NA(),MATCH($B1894&amp;$C1894,'Smelter Reference List'!$J:$J,0))</f>
        <v>#N/A</v>
      </c>
      <c r="T1894" s="235"/>
      <c r="U1894" s="235">
        <f t="shared" ca="1" si="58"/>
        <v>0</v>
      </c>
      <c r="V1894" s="235"/>
      <c r="W1894" s="235"/>
      <c r="Y1894" s="228" t="str">
        <f t="shared" si="59"/>
        <v/>
      </c>
    </row>
    <row r="1895" spans="1:25" s="228" customFormat="1" ht="20.399999999999999">
      <c r="A1895" s="257"/>
      <c r="B1895" s="232" t="str">
        <f>IF(LEN(A1895)=0,"",INDEX('Smelter Reference List'!$A:$A,MATCH($A1895,'Smelter Reference List'!$E:$E,0)))</f>
        <v/>
      </c>
      <c r="C1895" s="297" t="str">
        <f>IF(LEN(A1895)=0,"",INDEX('Smelter Reference List'!$C:$C,MATCH($A1895,'Smelter Reference List'!$E:$E,0)))</f>
        <v/>
      </c>
      <c r="D1895" s="161" t="str">
        <f ca="1">IF(ISERROR($S1895),"",OFFSET('Smelter Reference List'!$C$4,$S1895-4,0)&amp;"")</f>
        <v/>
      </c>
      <c r="E1895" s="161" t="str">
        <f ca="1">IF(ISERROR($S1895),"",OFFSET('Smelter Reference List'!$D$4,$S1895-4,0)&amp;"")</f>
        <v/>
      </c>
      <c r="F1895" s="161" t="str">
        <f ca="1">IF(ISERROR($S1895),"",OFFSET('Smelter Reference List'!$E$4,$S1895-4,0))</f>
        <v/>
      </c>
      <c r="G1895" s="161" t="str">
        <f ca="1">IF(C1895=$U$4,"Enter smelter details", IF(ISERROR($S1895),"",OFFSET('Smelter Reference List'!$F$4,$S1895-4,0)))</f>
        <v/>
      </c>
      <c r="H1895" s="247" t="str">
        <f ca="1">IF(ISERROR($S1895),"",OFFSET('Smelter Reference List'!$G$4,$S1895-4,0))</f>
        <v/>
      </c>
      <c r="I1895" s="248" t="str">
        <f ca="1">IF(ISERROR($S1895),"",OFFSET('Smelter Reference List'!$H$4,$S1895-4,0))</f>
        <v/>
      </c>
      <c r="J1895" s="248" t="str">
        <f ca="1">IF(ISERROR($S1895),"",OFFSET('Smelter Reference List'!$I$4,$S1895-4,0))</f>
        <v/>
      </c>
      <c r="K1895" s="245"/>
      <c r="L1895" s="245"/>
      <c r="M1895" s="245"/>
      <c r="N1895" s="245"/>
      <c r="O1895" s="245"/>
      <c r="P1895" s="245"/>
      <c r="Q1895" s="246"/>
      <c r="R1895" s="233"/>
      <c r="S1895" s="234" t="e">
        <f>IF(C1895="",NA(),MATCH($B1895&amp;$C1895,'Smelter Reference List'!$J:$J,0))</f>
        <v>#N/A</v>
      </c>
      <c r="T1895" s="235"/>
      <c r="U1895" s="235">
        <f t="shared" ca="1" si="58"/>
        <v>0</v>
      </c>
      <c r="V1895" s="235"/>
      <c r="W1895" s="235"/>
      <c r="Y1895" s="228" t="str">
        <f t="shared" si="59"/>
        <v/>
      </c>
    </row>
    <row r="1896" spans="1:25" s="228" customFormat="1" ht="20.399999999999999">
      <c r="A1896" s="257"/>
      <c r="B1896" s="232" t="str">
        <f>IF(LEN(A1896)=0,"",INDEX('Smelter Reference List'!$A:$A,MATCH($A1896,'Smelter Reference List'!$E:$E,0)))</f>
        <v/>
      </c>
      <c r="C1896" s="297" t="str">
        <f>IF(LEN(A1896)=0,"",INDEX('Smelter Reference List'!$C:$C,MATCH($A1896,'Smelter Reference List'!$E:$E,0)))</f>
        <v/>
      </c>
      <c r="D1896" s="161" t="str">
        <f ca="1">IF(ISERROR($S1896),"",OFFSET('Smelter Reference List'!$C$4,$S1896-4,0)&amp;"")</f>
        <v/>
      </c>
      <c r="E1896" s="161" t="str">
        <f ca="1">IF(ISERROR($S1896),"",OFFSET('Smelter Reference List'!$D$4,$S1896-4,0)&amp;"")</f>
        <v/>
      </c>
      <c r="F1896" s="161" t="str">
        <f ca="1">IF(ISERROR($S1896),"",OFFSET('Smelter Reference List'!$E$4,$S1896-4,0))</f>
        <v/>
      </c>
      <c r="G1896" s="161" t="str">
        <f ca="1">IF(C1896=$U$4,"Enter smelter details", IF(ISERROR($S1896),"",OFFSET('Smelter Reference List'!$F$4,$S1896-4,0)))</f>
        <v/>
      </c>
      <c r="H1896" s="247" t="str">
        <f ca="1">IF(ISERROR($S1896),"",OFFSET('Smelter Reference List'!$G$4,$S1896-4,0))</f>
        <v/>
      </c>
      <c r="I1896" s="248" t="str">
        <f ca="1">IF(ISERROR($S1896),"",OFFSET('Smelter Reference List'!$H$4,$S1896-4,0))</f>
        <v/>
      </c>
      <c r="J1896" s="248" t="str">
        <f ca="1">IF(ISERROR($S1896),"",OFFSET('Smelter Reference List'!$I$4,$S1896-4,0))</f>
        <v/>
      </c>
      <c r="K1896" s="245"/>
      <c r="L1896" s="245"/>
      <c r="M1896" s="245"/>
      <c r="N1896" s="245"/>
      <c r="O1896" s="245"/>
      <c r="P1896" s="245"/>
      <c r="Q1896" s="246"/>
      <c r="R1896" s="233"/>
      <c r="S1896" s="234" t="e">
        <f>IF(C1896="",NA(),MATCH($B1896&amp;$C1896,'Smelter Reference List'!$J:$J,0))</f>
        <v>#N/A</v>
      </c>
      <c r="T1896" s="235"/>
      <c r="U1896" s="235">
        <f t="shared" ca="1" si="58"/>
        <v>0</v>
      </c>
      <c r="V1896" s="235"/>
      <c r="W1896" s="235"/>
      <c r="Y1896" s="228" t="str">
        <f t="shared" si="59"/>
        <v/>
      </c>
    </row>
    <row r="1897" spans="1:25" s="228" customFormat="1" ht="20.399999999999999">
      <c r="A1897" s="257"/>
      <c r="B1897" s="232" t="str">
        <f>IF(LEN(A1897)=0,"",INDEX('Smelter Reference List'!$A:$A,MATCH($A1897,'Smelter Reference List'!$E:$E,0)))</f>
        <v/>
      </c>
      <c r="C1897" s="297" t="str">
        <f>IF(LEN(A1897)=0,"",INDEX('Smelter Reference List'!$C:$C,MATCH($A1897,'Smelter Reference List'!$E:$E,0)))</f>
        <v/>
      </c>
      <c r="D1897" s="161" t="str">
        <f ca="1">IF(ISERROR($S1897),"",OFFSET('Smelter Reference List'!$C$4,$S1897-4,0)&amp;"")</f>
        <v/>
      </c>
      <c r="E1897" s="161" t="str">
        <f ca="1">IF(ISERROR($S1897),"",OFFSET('Smelter Reference List'!$D$4,$S1897-4,0)&amp;"")</f>
        <v/>
      </c>
      <c r="F1897" s="161" t="str">
        <f ca="1">IF(ISERROR($S1897),"",OFFSET('Smelter Reference List'!$E$4,$S1897-4,0))</f>
        <v/>
      </c>
      <c r="G1897" s="161" t="str">
        <f ca="1">IF(C1897=$U$4,"Enter smelter details", IF(ISERROR($S1897),"",OFFSET('Smelter Reference List'!$F$4,$S1897-4,0)))</f>
        <v/>
      </c>
      <c r="H1897" s="247" t="str">
        <f ca="1">IF(ISERROR($S1897),"",OFFSET('Smelter Reference List'!$G$4,$S1897-4,0))</f>
        <v/>
      </c>
      <c r="I1897" s="248" t="str">
        <f ca="1">IF(ISERROR($S1897),"",OFFSET('Smelter Reference List'!$H$4,$S1897-4,0))</f>
        <v/>
      </c>
      <c r="J1897" s="248" t="str">
        <f ca="1">IF(ISERROR($S1897),"",OFFSET('Smelter Reference List'!$I$4,$S1897-4,0))</f>
        <v/>
      </c>
      <c r="K1897" s="245"/>
      <c r="L1897" s="245"/>
      <c r="M1897" s="245"/>
      <c r="N1897" s="245"/>
      <c r="O1897" s="245"/>
      <c r="P1897" s="245"/>
      <c r="Q1897" s="246"/>
      <c r="R1897" s="233"/>
      <c r="S1897" s="234" t="e">
        <f>IF(C1897="",NA(),MATCH($B1897&amp;$C1897,'Smelter Reference List'!$J:$J,0))</f>
        <v>#N/A</v>
      </c>
      <c r="T1897" s="235"/>
      <c r="U1897" s="235">
        <f t="shared" ca="1" si="58"/>
        <v>0</v>
      </c>
      <c r="V1897" s="235"/>
      <c r="W1897" s="235"/>
      <c r="Y1897" s="228" t="str">
        <f t="shared" si="59"/>
        <v/>
      </c>
    </row>
    <row r="1898" spans="1:25" s="228" customFormat="1" ht="20.399999999999999">
      <c r="A1898" s="257"/>
      <c r="B1898" s="232" t="str">
        <f>IF(LEN(A1898)=0,"",INDEX('Smelter Reference List'!$A:$A,MATCH($A1898,'Smelter Reference List'!$E:$E,0)))</f>
        <v/>
      </c>
      <c r="C1898" s="297" t="str">
        <f>IF(LEN(A1898)=0,"",INDEX('Smelter Reference List'!$C:$C,MATCH($A1898,'Smelter Reference List'!$E:$E,0)))</f>
        <v/>
      </c>
      <c r="D1898" s="161" t="str">
        <f ca="1">IF(ISERROR($S1898),"",OFFSET('Smelter Reference List'!$C$4,$S1898-4,0)&amp;"")</f>
        <v/>
      </c>
      <c r="E1898" s="161" t="str">
        <f ca="1">IF(ISERROR($S1898),"",OFFSET('Smelter Reference List'!$D$4,$S1898-4,0)&amp;"")</f>
        <v/>
      </c>
      <c r="F1898" s="161" t="str">
        <f ca="1">IF(ISERROR($S1898),"",OFFSET('Smelter Reference List'!$E$4,$S1898-4,0))</f>
        <v/>
      </c>
      <c r="G1898" s="161" t="str">
        <f ca="1">IF(C1898=$U$4,"Enter smelter details", IF(ISERROR($S1898),"",OFFSET('Smelter Reference List'!$F$4,$S1898-4,0)))</f>
        <v/>
      </c>
      <c r="H1898" s="247" t="str">
        <f ca="1">IF(ISERROR($S1898),"",OFFSET('Smelter Reference List'!$G$4,$S1898-4,0))</f>
        <v/>
      </c>
      <c r="I1898" s="248" t="str">
        <f ca="1">IF(ISERROR($S1898),"",OFFSET('Smelter Reference List'!$H$4,$S1898-4,0))</f>
        <v/>
      </c>
      <c r="J1898" s="248" t="str">
        <f ca="1">IF(ISERROR($S1898),"",OFFSET('Smelter Reference List'!$I$4,$S1898-4,0))</f>
        <v/>
      </c>
      <c r="K1898" s="245"/>
      <c r="L1898" s="245"/>
      <c r="M1898" s="245"/>
      <c r="N1898" s="245"/>
      <c r="O1898" s="245"/>
      <c r="P1898" s="245"/>
      <c r="Q1898" s="246"/>
      <c r="R1898" s="233"/>
      <c r="S1898" s="234" t="e">
        <f>IF(C1898="",NA(),MATCH($B1898&amp;$C1898,'Smelter Reference List'!$J:$J,0))</f>
        <v>#N/A</v>
      </c>
      <c r="T1898" s="235"/>
      <c r="U1898" s="235">
        <f t="shared" ca="1" si="58"/>
        <v>0</v>
      </c>
      <c r="V1898" s="235"/>
      <c r="W1898" s="235"/>
      <c r="Y1898" s="228" t="str">
        <f t="shared" si="59"/>
        <v/>
      </c>
    </row>
    <row r="1899" spans="1:25" s="228" customFormat="1" ht="20.399999999999999">
      <c r="A1899" s="257"/>
      <c r="B1899" s="232" t="str">
        <f>IF(LEN(A1899)=0,"",INDEX('Smelter Reference List'!$A:$A,MATCH($A1899,'Smelter Reference List'!$E:$E,0)))</f>
        <v/>
      </c>
      <c r="C1899" s="297" t="str">
        <f>IF(LEN(A1899)=0,"",INDEX('Smelter Reference List'!$C:$C,MATCH($A1899,'Smelter Reference List'!$E:$E,0)))</f>
        <v/>
      </c>
      <c r="D1899" s="161" t="str">
        <f ca="1">IF(ISERROR($S1899),"",OFFSET('Smelter Reference List'!$C$4,$S1899-4,0)&amp;"")</f>
        <v/>
      </c>
      <c r="E1899" s="161" t="str">
        <f ca="1">IF(ISERROR($S1899),"",OFFSET('Smelter Reference List'!$D$4,$S1899-4,0)&amp;"")</f>
        <v/>
      </c>
      <c r="F1899" s="161" t="str">
        <f ca="1">IF(ISERROR($S1899),"",OFFSET('Smelter Reference List'!$E$4,$S1899-4,0))</f>
        <v/>
      </c>
      <c r="G1899" s="161" t="str">
        <f ca="1">IF(C1899=$U$4,"Enter smelter details", IF(ISERROR($S1899),"",OFFSET('Smelter Reference List'!$F$4,$S1899-4,0)))</f>
        <v/>
      </c>
      <c r="H1899" s="247" t="str">
        <f ca="1">IF(ISERROR($S1899),"",OFFSET('Smelter Reference List'!$G$4,$S1899-4,0))</f>
        <v/>
      </c>
      <c r="I1899" s="248" t="str">
        <f ca="1">IF(ISERROR($S1899),"",OFFSET('Smelter Reference List'!$H$4,$S1899-4,0))</f>
        <v/>
      </c>
      <c r="J1899" s="248" t="str">
        <f ca="1">IF(ISERROR($S1899),"",OFFSET('Smelter Reference List'!$I$4,$S1899-4,0))</f>
        <v/>
      </c>
      <c r="K1899" s="245"/>
      <c r="L1899" s="245"/>
      <c r="M1899" s="245"/>
      <c r="N1899" s="245"/>
      <c r="O1899" s="245"/>
      <c r="P1899" s="245"/>
      <c r="Q1899" s="246"/>
      <c r="R1899" s="233"/>
      <c r="S1899" s="234" t="e">
        <f>IF(C1899="",NA(),MATCH($B1899&amp;$C1899,'Smelter Reference List'!$J:$J,0))</f>
        <v>#N/A</v>
      </c>
      <c r="T1899" s="235"/>
      <c r="U1899" s="235">
        <f t="shared" ca="1" si="58"/>
        <v>0</v>
      </c>
      <c r="V1899" s="235"/>
      <c r="W1899" s="235"/>
      <c r="Y1899" s="228" t="str">
        <f t="shared" si="59"/>
        <v/>
      </c>
    </row>
    <row r="1900" spans="1:25" s="228" customFormat="1" ht="20.399999999999999">
      <c r="A1900" s="257"/>
      <c r="B1900" s="232" t="str">
        <f>IF(LEN(A1900)=0,"",INDEX('Smelter Reference List'!$A:$A,MATCH($A1900,'Smelter Reference List'!$E:$E,0)))</f>
        <v/>
      </c>
      <c r="C1900" s="297" t="str">
        <f>IF(LEN(A1900)=0,"",INDEX('Smelter Reference List'!$C:$C,MATCH($A1900,'Smelter Reference List'!$E:$E,0)))</f>
        <v/>
      </c>
      <c r="D1900" s="161" t="str">
        <f ca="1">IF(ISERROR($S1900),"",OFFSET('Smelter Reference List'!$C$4,$S1900-4,0)&amp;"")</f>
        <v/>
      </c>
      <c r="E1900" s="161" t="str">
        <f ca="1">IF(ISERROR($S1900),"",OFFSET('Smelter Reference List'!$D$4,$S1900-4,0)&amp;"")</f>
        <v/>
      </c>
      <c r="F1900" s="161" t="str">
        <f ca="1">IF(ISERROR($S1900),"",OFFSET('Smelter Reference List'!$E$4,$S1900-4,0))</f>
        <v/>
      </c>
      <c r="G1900" s="161" t="str">
        <f ca="1">IF(C1900=$U$4,"Enter smelter details", IF(ISERROR($S1900),"",OFFSET('Smelter Reference List'!$F$4,$S1900-4,0)))</f>
        <v/>
      </c>
      <c r="H1900" s="247" t="str">
        <f ca="1">IF(ISERROR($S1900),"",OFFSET('Smelter Reference List'!$G$4,$S1900-4,0))</f>
        <v/>
      </c>
      <c r="I1900" s="248" t="str">
        <f ca="1">IF(ISERROR($S1900),"",OFFSET('Smelter Reference List'!$H$4,$S1900-4,0))</f>
        <v/>
      </c>
      <c r="J1900" s="248" t="str">
        <f ca="1">IF(ISERROR($S1900),"",OFFSET('Smelter Reference List'!$I$4,$S1900-4,0))</f>
        <v/>
      </c>
      <c r="K1900" s="245"/>
      <c r="L1900" s="245"/>
      <c r="M1900" s="245"/>
      <c r="N1900" s="245"/>
      <c r="O1900" s="245"/>
      <c r="P1900" s="245"/>
      <c r="Q1900" s="246"/>
      <c r="R1900" s="233"/>
      <c r="S1900" s="234" t="e">
        <f>IF(C1900="",NA(),MATCH($B1900&amp;$C1900,'Smelter Reference List'!$J:$J,0))</f>
        <v>#N/A</v>
      </c>
      <c r="T1900" s="235"/>
      <c r="U1900" s="235">
        <f t="shared" ca="1" si="58"/>
        <v>0</v>
      </c>
      <c r="V1900" s="235"/>
      <c r="W1900" s="235"/>
      <c r="Y1900" s="228" t="str">
        <f t="shared" si="59"/>
        <v/>
      </c>
    </row>
    <row r="1901" spans="1:25" s="228" customFormat="1" ht="20.399999999999999">
      <c r="A1901" s="257"/>
      <c r="B1901" s="232" t="str">
        <f>IF(LEN(A1901)=0,"",INDEX('Smelter Reference List'!$A:$A,MATCH($A1901,'Smelter Reference List'!$E:$E,0)))</f>
        <v/>
      </c>
      <c r="C1901" s="297" t="str">
        <f>IF(LEN(A1901)=0,"",INDEX('Smelter Reference List'!$C:$C,MATCH($A1901,'Smelter Reference List'!$E:$E,0)))</f>
        <v/>
      </c>
      <c r="D1901" s="161" t="str">
        <f ca="1">IF(ISERROR($S1901),"",OFFSET('Smelter Reference List'!$C$4,$S1901-4,0)&amp;"")</f>
        <v/>
      </c>
      <c r="E1901" s="161" t="str">
        <f ca="1">IF(ISERROR($S1901),"",OFFSET('Smelter Reference List'!$D$4,$S1901-4,0)&amp;"")</f>
        <v/>
      </c>
      <c r="F1901" s="161" t="str">
        <f ca="1">IF(ISERROR($S1901),"",OFFSET('Smelter Reference List'!$E$4,$S1901-4,0))</f>
        <v/>
      </c>
      <c r="G1901" s="161" t="str">
        <f ca="1">IF(C1901=$U$4,"Enter smelter details", IF(ISERROR($S1901),"",OFFSET('Smelter Reference List'!$F$4,$S1901-4,0)))</f>
        <v/>
      </c>
      <c r="H1901" s="247" t="str">
        <f ca="1">IF(ISERROR($S1901),"",OFFSET('Smelter Reference List'!$G$4,$S1901-4,0))</f>
        <v/>
      </c>
      <c r="I1901" s="248" t="str">
        <f ca="1">IF(ISERROR($S1901),"",OFFSET('Smelter Reference List'!$H$4,$S1901-4,0))</f>
        <v/>
      </c>
      <c r="J1901" s="248" t="str">
        <f ca="1">IF(ISERROR($S1901),"",OFFSET('Smelter Reference List'!$I$4,$S1901-4,0))</f>
        <v/>
      </c>
      <c r="K1901" s="245"/>
      <c r="L1901" s="245"/>
      <c r="M1901" s="245"/>
      <c r="N1901" s="245"/>
      <c r="O1901" s="245"/>
      <c r="P1901" s="245"/>
      <c r="Q1901" s="246"/>
      <c r="R1901" s="233"/>
      <c r="S1901" s="234" t="e">
        <f>IF(C1901="",NA(),MATCH($B1901&amp;$C1901,'Smelter Reference List'!$J:$J,0))</f>
        <v>#N/A</v>
      </c>
      <c r="T1901" s="235"/>
      <c r="U1901" s="235">
        <f t="shared" ca="1" si="58"/>
        <v>0</v>
      </c>
      <c r="V1901" s="235"/>
      <c r="W1901" s="235"/>
      <c r="Y1901" s="228" t="str">
        <f t="shared" si="59"/>
        <v/>
      </c>
    </row>
    <row r="1902" spans="1:25" s="228" customFormat="1" ht="20.399999999999999">
      <c r="A1902" s="257"/>
      <c r="B1902" s="232" t="str">
        <f>IF(LEN(A1902)=0,"",INDEX('Smelter Reference List'!$A:$A,MATCH($A1902,'Smelter Reference List'!$E:$E,0)))</f>
        <v/>
      </c>
      <c r="C1902" s="297" t="str">
        <f>IF(LEN(A1902)=0,"",INDEX('Smelter Reference List'!$C:$C,MATCH($A1902,'Smelter Reference List'!$E:$E,0)))</f>
        <v/>
      </c>
      <c r="D1902" s="161" t="str">
        <f ca="1">IF(ISERROR($S1902),"",OFFSET('Smelter Reference List'!$C$4,$S1902-4,0)&amp;"")</f>
        <v/>
      </c>
      <c r="E1902" s="161" t="str">
        <f ca="1">IF(ISERROR($S1902),"",OFFSET('Smelter Reference List'!$D$4,$S1902-4,0)&amp;"")</f>
        <v/>
      </c>
      <c r="F1902" s="161" t="str">
        <f ca="1">IF(ISERROR($S1902),"",OFFSET('Smelter Reference List'!$E$4,$S1902-4,0))</f>
        <v/>
      </c>
      <c r="G1902" s="161" t="str">
        <f ca="1">IF(C1902=$U$4,"Enter smelter details", IF(ISERROR($S1902),"",OFFSET('Smelter Reference List'!$F$4,$S1902-4,0)))</f>
        <v/>
      </c>
      <c r="H1902" s="247" t="str">
        <f ca="1">IF(ISERROR($S1902),"",OFFSET('Smelter Reference List'!$G$4,$S1902-4,0))</f>
        <v/>
      </c>
      <c r="I1902" s="248" t="str">
        <f ca="1">IF(ISERROR($S1902),"",OFFSET('Smelter Reference List'!$H$4,$S1902-4,0))</f>
        <v/>
      </c>
      <c r="J1902" s="248" t="str">
        <f ca="1">IF(ISERROR($S1902),"",OFFSET('Smelter Reference List'!$I$4,$S1902-4,0))</f>
        <v/>
      </c>
      <c r="K1902" s="245"/>
      <c r="L1902" s="245"/>
      <c r="M1902" s="245"/>
      <c r="N1902" s="245"/>
      <c r="O1902" s="245"/>
      <c r="P1902" s="245"/>
      <c r="Q1902" s="246"/>
      <c r="R1902" s="233"/>
      <c r="S1902" s="234" t="e">
        <f>IF(C1902="",NA(),MATCH($B1902&amp;$C1902,'Smelter Reference List'!$J:$J,0))</f>
        <v>#N/A</v>
      </c>
      <c r="T1902" s="235"/>
      <c r="U1902" s="235">
        <f t="shared" ca="1" si="58"/>
        <v>0</v>
      </c>
      <c r="V1902" s="235"/>
      <c r="W1902" s="235"/>
      <c r="Y1902" s="228" t="str">
        <f t="shared" si="59"/>
        <v/>
      </c>
    </row>
    <row r="1903" spans="1:25" s="228" customFormat="1" ht="20.399999999999999">
      <c r="A1903" s="257"/>
      <c r="B1903" s="232" t="str">
        <f>IF(LEN(A1903)=0,"",INDEX('Smelter Reference List'!$A:$A,MATCH($A1903,'Smelter Reference List'!$E:$E,0)))</f>
        <v/>
      </c>
      <c r="C1903" s="297" t="str">
        <f>IF(LEN(A1903)=0,"",INDEX('Smelter Reference List'!$C:$C,MATCH($A1903,'Smelter Reference List'!$E:$E,0)))</f>
        <v/>
      </c>
      <c r="D1903" s="161" t="str">
        <f ca="1">IF(ISERROR($S1903),"",OFFSET('Smelter Reference List'!$C$4,$S1903-4,0)&amp;"")</f>
        <v/>
      </c>
      <c r="E1903" s="161" t="str">
        <f ca="1">IF(ISERROR($S1903),"",OFFSET('Smelter Reference List'!$D$4,$S1903-4,0)&amp;"")</f>
        <v/>
      </c>
      <c r="F1903" s="161" t="str">
        <f ca="1">IF(ISERROR($S1903),"",OFFSET('Smelter Reference List'!$E$4,$S1903-4,0))</f>
        <v/>
      </c>
      <c r="G1903" s="161" t="str">
        <f ca="1">IF(C1903=$U$4,"Enter smelter details", IF(ISERROR($S1903),"",OFFSET('Smelter Reference List'!$F$4,$S1903-4,0)))</f>
        <v/>
      </c>
      <c r="H1903" s="247" t="str">
        <f ca="1">IF(ISERROR($S1903),"",OFFSET('Smelter Reference List'!$G$4,$S1903-4,0))</f>
        <v/>
      </c>
      <c r="I1903" s="248" t="str">
        <f ca="1">IF(ISERROR($S1903),"",OFFSET('Smelter Reference List'!$H$4,$S1903-4,0))</f>
        <v/>
      </c>
      <c r="J1903" s="248" t="str">
        <f ca="1">IF(ISERROR($S1903),"",OFFSET('Smelter Reference List'!$I$4,$S1903-4,0))</f>
        <v/>
      </c>
      <c r="K1903" s="245"/>
      <c r="L1903" s="245"/>
      <c r="M1903" s="245"/>
      <c r="N1903" s="245"/>
      <c r="O1903" s="245"/>
      <c r="P1903" s="245"/>
      <c r="Q1903" s="246"/>
      <c r="R1903" s="233"/>
      <c r="S1903" s="234" t="e">
        <f>IF(C1903="",NA(),MATCH($B1903&amp;$C1903,'Smelter Reference List'!$J:$J,0))</f>
        <v>#N/A</v>
      </c>
      <c r="T1903" s="235"/>
      <c r="U1903" s="235">
        <f t="shared" ca="1" si="58"/>
        <v>0</v>
      </c>
      <c r="V1903" s="235"/>
      <c r="W1903" s="235"/>
      <c r="Y1903" s="228" t="str">
        <f t="shared" si="59"/>
        <v/>
      </c>
    </row>
    <row r="1904" spans="1:25" s="228" customFormat="1" ht="20.399999999999999">
      <c r="A1904" s="257"/>
      <c r="B1904" s="232" t="str">
        <f>IF(LEN(A1904)=0,"",INDEX('Smelter Reference List'!$A:$A,MATCH($A1904,'Smelter Reference List'!$E:$E,0)))</f>
        <v/>
      </c>
      <c r="C1904" s="297" t="str">
        <f>IF(LEN(A1904)=0,"",INDEX('Smelter Reference List'!$C:$C,MATCH($A1904,'Smelter Reference List'!$E:$E,0)))</f>
        <v/>
      </c>
      <c r="D1904" s="161" t="str">
        <f ca="1">IF(ISERROR($S1904),"",OFFSET('Smelter Reference List'!$C$4,$S1904-4,0)&amp;"")</f>
        <v/>
      </c>
      <c r="E1904" s="161" t="str">
        <f ca="1">IF(ISERROR($S1904),"",OFFSET('Smelter Reference List'!$D$4,$S1904-4,0)&amp;"")</f>
        <v/>
      </c>
      <c r="F1904" s="161" t="str">
        <f ca="1">IF(ISERROR($S1904),"",OFFSET('Smelter Reference List'!$E$4,$S1904-4,0))</f>
        <v/>
      </c>
      <c r="G1904" s="161" t="str">
        <f ca="1">IF(C1904=$U$4,"Enter smelter details", IF(ISERROR($S1904),"",OFFSET('Smelter Reference List'!$F$4,$S1904-4,0)))</f>
        <v/>
      </c>
      <c r="H1904" s="247" t="str">
        <f ca="1">IF(ISERROR($S1904),"",OFFSET('Smelter Reference List'!$G$4,$S1904-4,0))</f>
        <v/>
      </c>
      <c r="I1904" s="248" t="str">
        <f ca="1">IF(ISERROR($S1904),"",OFFSET('Smelter Reference List'!$H$4,$S1904-4,0))</f>
        <v/>
      </c>
      <c r="J1904" s="248" t="str">
        <f ca="1">IF(ISERROR($S1904),"",OFFSET('Smelter Reference List'!$I$4,$S1904-4,0))</f>
        <v/>
      </c>
      <c r="K1904" s="245"/>
      <c r="L1904" s="245"/>
      <c r="M1904" s="245"/>
      <c r="N1904" s="245"/>
      <c r="O1904" s="245"/>
      <c r="P1904" s="245"/>
      <c r="Q1904" s="246"/>
      <c r="R1904" s="233"/>
      <c r="S1904" s="234" t="e">
        <f>IF(C1904="",NA(),MATCH($B1904&amp;$C1904,'Smelter Reference List'!$J:$J,0))</f>
        <v>#N/A</v>
      </c>
      <c r="T1904" s="235"/>
      <c r="U1904" s="235">
        <f t="shared" ca="1" si="58"/>
        <v>0</v>
      </c>
      <c r="V1904" s="235"/>
      <c r="W1904" s="235"/>
      <c r="Y1904" s="228" t="str">
        <f t="shared" si="59"/>
        <v/>
      </c>
    </row>
    <row r="1905" spans="1:25" s="228" customFormat="1" ht="20.399999999999999">
      <c r="A1905" s="257"/>
      <c r="B1905" s="232" t="str">
        <f>IF(LEN(A1905)=0,"",INDEX('Smelter Reference List'!$A:$A,MATCH($A1905,'Smelter Reference List'!$E:$E,0)))</f>
        <v/>
      </c>
      <c r="C1905" s="297" t="str">
        <f>IF(LEN(A1905)=0,"",INDEX('Smelter Reference List'!$C:$C,MATCH($A1905,'Smelter Reference List'!$E:$E,0)))</f>
        <v/>
      </c>
      <c r="D1905" s="161" t="str">
        <f ca="1">IF(ISERROR($S1905),"",OFFSET('Smelter Reference List'!$C$4,$S1905-4,0)&amp;"")</f>
        <v/>
      </c>
      <c r="E1905" s="161" t="str">
        <f ca="1">IF(ISERROR($S1905),"",OFFSET('Smelter Reference List'!$D$4,$S1905-4,0)&amp;"")</f>
        <v/>
      </c>
      <c r="F1905" s="161" t="str">
        <f ca="1">IF(ISERROR($S1905),"",OFFSET('Smelter Reference List'!$E$4,$S1905-4,0))</f>
        <v/>
      </c>
      <c r="G1905" s="161" t="str">
        <f ca="1">IF(C1905=$U$4,"Enter smelter details", IF(ISERROR($S1905),"",OFFSET('Smelter Reference List'!$F$4,$S1905-4,0)))</f>
        <v/>
      </c>
      <c r="H1905" s="247" t="str">
        <f ca="1">IF(ISERROR($S1905),"",OFFSET('Smelter Reference List'!$G$4,$S1905-4,0))</f>
        <v/>
      </c>
      <c r="I1905" s="248" t="str">
        <f ca="1">IF(ISERROR($S1905),"",OFFSET('Smelter Reference List'!$H$4,$S1905-4,0))</f>
        <v/>
      </c>
      <c r="J1905" s="248" t="str">
        <f ca="1">IF(ISERROR($S1905),"",OFFSET('Smelter Reference List'!$I$4,$S1905-4,0))</f>
        <v/>
      </c>
      <c r="K1905" s="245"/>
      <c r="L1905" s="245"/>
      <c r="M1905" s="245"/>
      <c r="N1905" s="245"/>
      <c r="O1905" s="245"/>
      <c r="P1905" s="245"/>
      <c r="Q1905" s="246"/>
      <c r="R1905" s="233"/>
      <c r="S1905" s="234" t="e">
        <f>IF(C1905="",NA(),MATCH($B1905&amp;$C1905,'Smelter Reference List'!$J:$J,0))</f>
        <v>#N/A</v>
      </c>
      <c r="T1905" s="235"/>
      <c r="U1905" s="235">
        <f t="shared" ca="1" si="58"/>
        <v>0</v>
      </c>
      <c r="V1905" s="235"/>
      <c r="W1905" s="235"/>
      <c r="Y1905" s="228" t="str">
        <f t="shared" si="59"/>
        <v/>
      </c>
    </row>
    <row r="1906" spans="1:25" s="228" customFormat="1" ht="20.399999999999999">
      <c r="A1906" s="257"/>
      <c r="B1906" s="232" t="str">
        <f>IF(LEN(A1906)=0,"",INDEX('Smelter Reference List'!$A:$A,MATCH($A1906,'Smelter Reference List'!$E:$E,0)))</f>
        <v/>
      </c>
      <c r="C1906" s="297" t="str">
        <f>IF(LEN(A1906)=0,"",INDEX('Smelter Reference List'!$C:$C,MATCH($A1906,'Smelter Reference List'!$E:$E,0)))</f>
        <v/>
      </c>
      <c r="D1906" s="161" t="str">
        <f ca="1">IF(ISERROR($S1906),"",OFFSET('Smelter Reference List'!$C$4,$S1906-4,0)&amp;"")</f>
        <v/>
      </c>
      <c r="E1906" s="161" t="str">
        <f ca="1">IF(ISERROR($S1906),"",OFFSET('Smelter Reference List'!$D$4,$S1906-4,0)&amp;"")</f>
        <v/>
      </c>
      <c r="F1906" s="161" t="str">
        <f ca="1">IF(ISERROR($S1906),"",OFFSET('Smelter Reference List'!$E$4,$S1906-4,0))</f>
        <v/>
      </c>
      <c r="G1906" s="161" t="str">
        <f ca="1">IF(C1906=$U$4,"Enter smelter details", IF(ISERROR($S1906),"",OFFSET('Smelter Reference List'!$F$4,$S1906-4,0)))</f>
        <v/>
      </c>
      <c r="H1906" s="247" t="str">
        <f ca="1">IF(ISERROR($S1906),"",OFFSET('Smelter Reference List'!$G$4,$S1906-4,0))</f>
        <v/>
      </c>
      <c r="I1906" s="248" t="str">
        <f ca="1">IF(ISERROR($S1906),"",OFFSET('Smelter Reference List'!$H$4,$S1906-4,0))</f>
        <v/>
      </c>
      <c r="J1906" s="248" t="str">
        <f ca="1">IF(ISERROR($S1906),"",OFFSET('Smelter Reference List'!$I$4,$S1906-4,0))</f>
        <v/>
      </c>
      <c r="K1906" s="245"/>
      <c r="L1906" s="245"/>
      <c r="M1906" s="245"/>
      <c r="N1906" s="245"/>
      <c r="O1906" s="245"/>
      <c r="P1906" s="245"/>
      <c r="Q1906" s="246"/>
      <c r="R1906" s="233"/>
      <c r="S1906" s="234" t="e">
        <f>IF(C1906="",NA(),MATCH($B1906&amp;$C1906,'Smelter Reference List'!$J:$J,0))</f>
        <v>#N/A</v>
      </c>
      <c r="T1906" s="235"/>
      <c r="U1906" s="235">
        <f t="shared" ca="1" si="58"/>
        <v>0</v>
      </c>
      <c r="V1906" s="235"/>
      <c r="W1906" s="235"/>
      <c r="Y1906" s="228" t="str">
        <f t="shared" si="59"/>
        <v/>
      </c>
    </row>
    <row r="1907" spans="1:25" s="228" customFormat="1" ht="20.399999999999999">
      <c r="A1907" s="257"/>
      <c r="B1907" s="232" t="str">
        <f>IF(LEN(A1907)=0,"",INDEX('Smelter Reference List'!$A:$A,MATCH($A1907,'Smelter Reference List'!$E:$E,0)))</f>
        <v/>
      </c>
      <c r="C1907" s="297" t="str">
        <f>IF(LEN(A1907)=0,"",INDEX('Smelter Reference List'!$C:$C,MATCH($A1907,'Smelter Reference List'!$E:$E,0)))</f>
        <v/>
      </c>
      <c r="D1907" s="161" t="str">
        <f ca="1">IF(ISERROR($S1907),"",OFFSET('Smelter Reference List'!$C$4,$S1907-4,0)&amp;"")</f>
        <v/>
      </c>
      <c r="E1907" s="161" t="str">
        <f ca="1">IF(ISERROR($S1907),"",OFFSET('Smelter Reference List'!$D$4,$S1907-4,0)&amp;"")</f>
        <v/>
      </c>
      <c r="F1907" s="161" t="str">
        <f ca="1">IF(ISERROR($S1907),"",OFFSET('Smelter Reference List'!$E$4,$S1907-4,0))</f>
        <v/>
      </c>
      <c r="G1907" s="161" t="str">
        <f ca="1">IF(C1907=$U$4,"Enter smelter details", IF(ISERROR($S1907),"",OFFSET('Smelter Reference List'!$F$4,$S1907-4,0)))</f>
        <v/>
      </c>
      <c r="H1907" s="247" t="str">
        <f ca="1">IF(ISERROR($S1907),"",OFFSET('Smelter Reference List'!$G$4,$S1907-4,0))</f>
        <v/>
      </c>
      <c r="I1907" s="248" t="str">
        <f ca="1">IF(ISERROR($S1907),"",OFFSET('Smelter Reference List'!$H$4,$S1907-4,0))</f>
        <v/>
      </c>
      <c r="J1907" s="248" t="str">
        <f ca="1">IF(ISERROR($S1907),"",OFFSET('Smelter Reference List'!$I$4,$S1907-4,0))</f>
        <v/>
      </c>
      <c r="K1907" s="245"/>
      <c r="L1907" s="245"/>
      <c r="M1907" s="245"/>
      <c r="N1907" s="245"/>
      <c r="O1907" s="245"/>
      <c r="P1907" s="245"/>
      <c r="Q1907" s="246"/>
      <c r="R1907" s="233"/>
      <c r="S1907" s="234" t="e">
        <f>IF(C1907="",NA(),MATCH($B1907&amp;$C1907,'Smelter Reference List'!$J:$J,0))</f>
        <v>#N/A</v>
      </c>
      <c r="T1907" s="235"/>
      <c r="U1907" s="235">
        <f t="shared" ca="1" si="58"/>
        <v>0</v>
      </c>
      <c r="V1907" s="235"/>
      <c r="W1907" s="235"/>
      <c r="Y1907" s="228" t="str">
        <f t="shared" si="59"/>
        <v/>
      </c>
    </row>
    <row r="1908" spans="1:25" s="228" customFormat="1" ht="20.399999999999999">
      <c r="A1908" s="257"/>
      <c r="B1908" s="232" t="str">
        <f>IF(LEN(A1908)=0,"",INDEX('Smelter Reference List'!$A:$A,MATCH($A1908,'Smelter Reference List'!$E:$E,0)))</f>
        <v/>
      </c>
      <c r="C1908" s="297" t="str">
        <f>IF(LEN(A1908)=0,"",INDEX('Smelter Reference List'!$C:$C,MATCH($A1908,'Smelter Reference List'!$E:$E,0)))</f>
        <v/>
      </c>
      <c r="D1908" s="161" t="str">
        <f ca="1">IF(ISERROR($S1908),"",OFFSET('Smelter Reference List'!$C$4,$S1908-4,0)&amp;"")</f>
        <v/>
      </c>
      <c r="E1908" s="161" t="str">
        <f ca="1">IF(ISERROR($S1908),"",OFFSET('Smelter Reference List'!$D$4,$S1908-4,0)&amp;"")</f>
        <v/>
      </c>
      <c r="F1908" s="161" t="str">
        <f ca="1">IF(ISERROR($S1908),"",OFFSET('Smelter Reference List'!$E$4,$S1908-4,0))</f>
        <v/>
      </c>
      <c r="G1908" s="161" t="str">
        <f ca="1">IF(C1908=$U$4,"Enter smelter details", IF(ISERROR($S1908),"",OFFSET('Smelter Reference List'!$F$4,$S1908-4,0)))</f>
        <v/>
      </c>
      <c r="H1908" s="247" t="str">
        <f ca="1">IF(ISERROR($S1908),"",OFFSET('Smelter Reference List'!$G$4,$S1908-4,0))</f>
        <v/>
      </c>
      <c r="I1908" s="248" t="str">
        <f ca="1">IF(ISERROR($S1908),"",OFFSET('Smelter Reference List'!$H$4,$S1908-4,0))</f>
        <v/>
      </c>
      <c r="J1908" s="248" t="str">
        <f ca="1">IF(ISERROR($S1908),"",OFFSET('Smelter Reference List'!$I$4,$S1908-4,0))</f>
        <v/>
      </c>
      <c r="K1908" s="245"/>
      <c r="L1908" s="245"/>
      <c r="M1908" s="245"/>
      <c r="N1908" s="245"/>
      <c r="O1908" s="245"/>
      <c r="P1908" s="245"/>
      <c r="Q1908" s="246"/>
      <c r="R1908" s="233"/>
      <c r="S1908" s="234" t="e">
        <f>IF(C1908="",NA(),MATCH($B1908&amp;$C1908,'Smelter Reference List'!$J:$J,0))</f>
        <v>#N/A</v>
      </c>
      <c r="T1908" s="235"/>
      <c r="U1908" s="235">
        <f t="shared" ca="1" si="58"/>
        <v>0</v>
      </c>
      <c r="V1908" s="235"/>
      <c r="W1908" s="235"/>
      <c r="Y1908" s="228" t="str">
        <f t="shared" si="59"/>
        <v/>
      </c>
    </row>
    <row r="1909" spans="1:25" s="228" customFormat="1" ht="20.399999999999999">
      <c r="A1909" s="257"/>
      <c r="B1909" s="232" t="str">
        <f>IF(LEN(A1909)=0,"",INDEX('Smelter Reference List'!$A:$A,MATCH($A1909,'Smelter Reference List'!$E:$E,0)))</f>
        <v/>
      </c>
      <c r="C1909" s="297" t="str">
        <f>IF(LEN(A1909)=0,"",INDEX('Smelter Reference List'!$C:$C,MATCH($A1909,'Smelter Reference List'!$E:$E,0)))</f>
        <v/>
      </c>
      <c r="D1909" s="161" t="str">
        <f ca="1">IF(ISERROR($S1909),"",OFFSET('Smelter Reference List'!$C$4,$S1909-4,0)&amp;"")</f>
        <v/>
      </c>
      <c r="E1909" s="161" t="str">
        <f ca="1">IF(ISERROR($S1909),"",OFFSET('Smelter Reference List'!$D$4,$S1909-4,0)&amp;"")</f>
        <v/>
      </c>
      <c r="F1909" s="161" t="str">
        <f ca="1">IF(ISERROR($S1909),"",OFFSET('Smelter Reference List'!$E$4,$S1909-4,0))</f>
        <v/>
      </c>
      <c r="G1909" s="161" t="str">
        <f ca="1">IF(C1909=$U$4,"Enter smelter details", IF(ISERROR($S1909),"",OFFSET('Smelter Reference List'!$F$4,$S1909-4,0)))</f>
        <v/>
      </c>
      <c r="H1909" s="247" t="str">
        <f ca="1">IF(ISERROR($S1909),"",OFFSET('Smelter Reference List'!$G$4,$S1909-4,0))</f>
        <v/>
      </c>
      <c r="I1909" s="248" t="str">
        <f ca="1">IF(ISERROR($S1909),"",OFFSET('Smelter Reference List'!$H$4,$S1909-4,0))</f>
        <v/>
      </c>
      <c r="J1909" s="248" t="str">
        <f ca="1">IF(ISERROR($S1909),"",OFFSET('Smelter Reference List'!$I$4,$S1909-4,0))</f>
        <v/>
      </c>
      <c r="K1909" s="245"/>
      <c r="L1909" s="245"/>
      <c r="M1909" s="245"/>
      <c r="N1909" s="245"/>
      <c r="O1909" s="245"/>
      <c r="P1909" s="245"/>
      <c r="Q1909" s="246"/>
      <c r="R1909" s="233"/>
      <c r="S1909" s="234" t="e">
        <f>IF(C1909="",NA(),MATCH($B1909&amp;$C1909,'Smelter Reference List'!$J:$J,0))</f>
        <v>#N/A</v>
      </c>
      <c r="T1909" s="235"/>
      <c r="U1909" s="235">
        <f t="shared" ca="1" si="58"/>
        <v>0</v>
      </c>
      <c r="V1909" s="235"/>
      <c r="W1909" s="235"/>
      <c r="Y1909" s="228" t="str">
        <f t="shared" si="59"/>
        <v/>
      </c>
    </row>
    <row r="1910" spans="1:25" s="228" customFormat="1" ht="20.399999999999999">
      <c r="A1910" s="257"/>
      <c r="B1910" s="232" t="str">
        <f>IF(LEN(A1910)=0,"",INDEX('Smelter Reference List'!$A:$A,MATCH($A1910,'Smelter Reference List'!$E:$E,0)))</f>
        <v/>
      </c>
      <c r="C1910" s="297" t="str">
        <f>IF(LEN(A1910)=0,"",INDEX('Smelter Reference List'!$C:$C,MATCH($A1910,'Smelter Reference List'!$E:$E,0)))</f>
        <v/>
      </c>
      <c r="D1910" s="161" t="str">
        <f ca="1">IF(ISERROR($S1910),"",OFFSET('Smelter Reference List'!$C$4,$S1910-4,0)&amp;"")</f>
        <v/>
      </c>
      <c r="E1910" s="161" t="str">
        <f ca="1">IF(ISERROR($S1910),"",OFFSET('Smelter Reference List'!$D$4,$S1910-4,0)&amp;"")</f>
        <v/>
      </c>
      <c r="F1910" s="161" t="str">
        <f ca="1">IF(ISERROR($S1910),"",OFFSET('Smelter Reference List'!$E$4,$S1910-4,0))</f>
        <v/>
      </c>
      <c r="G1910" s="161" t="str">
        <f ca="1">IF(C1910=$U$4,"Enter smelter details", IF(ISERROR($S1910),"",OFFSET('Smelter Reference List'!$F$4,$S1910-4,0)))</f>
        <v/>
      </c>
      <c r="H1910" s="247" t="str">
        <f ca="1">IF(ISERROR($S1910),"",OFFSET('Smelter Reference List'!$G$4,$S1910-4,0))</f>
        <v/>
      </c>
      <c r="I1910" s="248" t="str">
        <f ca="1">IF(ISERROR($S1910),"",OFFSET('Smelter Reference List'!$H$4,$S1910-4,0))</f>
        <v/>
      </c>
      <c r="J1910" s="248" t="str">
        <f ca="1">IF(ISERROR($S1910),"",OFFSET('Smelter Reference List'!$I$4,$S1910-4,0))</f>
        <v/>
      </c>
      <c r="K1910" s="245"/>
      <c r="L1910" s="245"/>
      <c r="M1910" s="245"/>
      <c r="N1910" s="245"/>
      <c r="O1910" s="245"/>
      <c r="P1910" s="245"/>
      <c r="Q1910" s="246"/>
      <c r="R1910" s="233"/>
      <c r="S1910" s="234" t="e">
        <f>IF(C1910="",NA(),MATCH($B1910&amp;$C1910,'Smelter Reference List'!$J:$J,0))</f>
        <v>#N/A</v>
      </c>
      <c r="T1910" s="235"/>
      <c r="U1910" s="235">
        <f t="shared" ca="1" si="58"/>
        <v>0</v>
      </c>
      <c r="V1910" s="235"/>
      <c r="W1910" s="235"/>
      <c r="Y1910" s="228" t="str">
        <f t="shared" si="59"/>
        <v/>
      </c>
    </row>
    <row r="1911" spans="1:25" s="228" customFormat="1" ht="20.399999999999999">
      <c r="A1911" s="257"/>
      <c r="B1911" s="232" t="str">
        <f>IF(LEN(A1911)=0,"",INDEX('Smelter Reference List'!$A:$A,MATCH($A1911,'Smelter Reference List'!$E:$E,0)))</f>
        <v/>
      </c>
      <c r="C1911" s="297" t="str">
        <f>IF(LEN(A1911)=0,"",INDEX('Smelter Reference List'!$C:$C,MATCH($A1911,'Smelter Reference List'!$E:$E,0)))</f>
        <v/>
      </c>
      <c r="D1911" s="161" t="str">
        <f ca="1">IF(ISERROR($S1911),"",OFFSET('Smelter Reference List'!$C$4,$S1911-4,0)&amp;"")</f>
        <v/>
      </c>
      <c r="E1911" s="161" t="str">
        <f ca="1">IF(ISERROR($S1911),"",OFFSET('Smelter Reference List'!$D$4,$S1911-4,0)&amp;"")</f>
        <v/>
      </c>
      <c r="F1911" s="161" t="str">
        <f ca="1">IF(ISERROR($S1911),"",OFFSET('Smelter Reference List'!$E$4,$S1911-4,0))</f>
        <v/>
      </c>
      <c r="G1911" s="161" t="str">
        <f ca="1">IF(C1911=$U$4,"Enter smelter details", IF(ISERROR($S1911),"",OFFSET('Smelter Reference List'!$F$4,$S1911-4,0)))</f>
        <v/>
      </c>
      <c r="H1911" s="247" t="str">
        <f ca="1">IF(ISERROR($S1911),"",OFFSET('Smelter Reference List'!$G$4,$S1911-4,0))</f>
        <v/>
      </c>
      <c r="I1911" s="248" t="str">
        <f ca="1">IF(ISERROR($S1911),"",OFFSET('Smelter Reference List'!$H$4,$S1911-4,0))</f>
        <v/>
      </c>
      <c r="J1911" s="248" t="str">
        <f ca="1">IF(ISERROR($S1911),"",OFFSET('Smelter Reference List'!$I$4,$S1911-4,0))</f>
        <v/>
      </c>
      <c r="K1911" s="245"/>
      <c r="L1911" s="245"/>
      <c r="M1911" s="245"/>
      <c r="N1911" s="245"/>
      <c r="O1911" s="245"/>
      <c r="P1911" s="245"/>
      <c r="Q1911" s="246"/>
      <c r="R1911" s="233"/>
      <c r="S1911" s="234" t="e">
        <f>IF(C1911="",NA(),MATCH($B1911&amp;$C1911,'Smelter Reference List'!$J:$J,0))</f>
        <v>#N/A</v>
      </c>
      <c r="T1911" s="235"/>
      <c r="U1911" s="235">
        <f t="shared" ca="1" si="58"/>
        <v>0</v>
      </c>
      <c r="V1911" s="235"/>
      <c r="W1911" s="235"/>
      <c r="Y1911" s="228" t="str">
        <f t="shared" si="59"/>
        <v/>
      </c>
    </row>
    <row r="1912" spans="1:25" s="228" customFormat="1" ht="20.399999999999999">
      <c r="A1912" s="257"/>
      <c r="B1912" s="232" t="str">
        <f>IF(LEN(A1912)=0,"",INDEX('Smelter Reference List'!$A:$A,MATCH($A1912,'Smelter Reference List'!$E:$E,0)))</f>
        <v/>
      </c>
      <c r="C1912" s="297" t="str">
        <f>IF(LEN(A1912)=0,"",INDEX('Smelter Reference List'!$C:$C,MATCH($A1912,'Smelter Reference List'!$E:$E,0)))</f>
        <v/>
      </c>
      <c r="D1912" s="161" t="str">
        <f ca="1">IF(ISERROR($S1912),"",OFFSET('Smelter Reference List'!$C$4,$S1912-4,0)&amp;"")</f>
        <v/>
      </c>
      <c r="E1912" s="161" t="str">
        <f ca="1">IF(ISERROR($S1912),"",OFFSET('Smelter Reference List'!$D$4,$S1912-4,0)&amp;"")</f>
        <v/>
      </c>
      <c r="F1912" s="161" t="str">
        <f ca="1">IF(ISERROR($S1912),"",OFFSET('Smelter Reference List'!$E$4,$S1912-4,0))</f>
        <v/>
      </c>
      <c r="G1912" s="161" t="str">
        <f ca="1">IF(C1912=$U$4,"Enter smelter details", IF(ISERROR($S1912),"",OFFSET('Smelter Reference List'!$F$4,$S1912-4,0)))</f>
        <v/>
      </c>
      <c r="H1912" s="247" t="str">
        <f ca="1">IF(ISERROR($S1912),"",OFFSET('Smelter Reference List'!$G$4,$S1912-4,0))</f>
        <v/>
      </c>
      <c r="I1912" s="248" t="str">
        <f ca="1">IF(ISERROR($S1912),"",OFFSET('Smelter Reference List'!$H$4,$S1912-4,0))</f>
        <v/>
      </c>
      <c r="J1912" s="248" t="str">
        <f ca="1">IF(ISERROR($S1912),"",OFFSET('Smelter Reference List'!$I$4,$S1912-4,0))</f>
        <v/>
      </c>
      <c r="K1912" s="245"/>
      <c r="L1912" s="245"/>
      <c r="M1912" s="245"/>
      <c r="N1912" s="245"/>
      <c r="O1912" s="245"/>
      <c r="P1912" s="245"/>
      <c r="Q1912" s="246"/>
      <c r="R1912" s="233"/>
      <c r="S1912" s="234" t="e">
        <f>IF(C1912="",NA(),MATCH($B1912&amp;$C1912,'Smelter Reference List'!$J:$J,0))</f>
        <v>#N/A</v>
      </c>
      <c r="T1912" s="235"/>
      <c r="U1912" s="235">
        <f t="shared" ref="U1912:U1975" ca="1" si="60">IF(AND(C1912="Smelter not listed",OR(LEN(D1912)=0,LEN(E1912)=0)),1,0)</f>
        <v>0</v>
      </c>
      <c r="V1912" s="235"/>
      <c r="W1912" s="235"/>
      <c r="Y1912" s="228" t="str">
        <f t="shared" ref="Y1912:Y1975" si="61">B1912&amp;C1912</f>
        <v/>
      </c>
    </row>
    <row r="1913" spans="1:25" s="228" customFormat="1" ht="20.399999999999999">
      <c r="A1913" s="257"/>
      <c r="B1913" s="232" t="str">
        <f>IF(LEN(A1913)=0,"",INDEX('Smelter Reference List'!$A:$A,MATCH($A1913,'Smelter Reference List'!$E:$E,0)))</f>
        <v/>
      </c>
      <c r="C1913" s="297" t="str">
        <f>IF(LEN(A1913)=0,"",INDEX('Smelter Reference List'!$C:$C,MATCH($A1913,'Smelter Reference List'!$E:$E,0)))</f>
        <v/>
      </c>
      <c r="D1913" s="161" t="str">
        <f ca="1">IF(ISERROR($S1913),"",OFFSET('Smelter Reference List'!$C$4,$S1913-4,0)&amp;"")</f>
        <v/>
      </c>
      <c r="E1913" s="161" t="str">
        <f ca="1">IF(ISERROR($S1913),"",OFFSET('Smelter Reference List'!$D$4,$S1913-4,0)&amp;"")</f>
        <v/>
      </c>
      <c r="F1913" s="161" t="str">
        <f ca="1">IF(ISERROR($S1913),"",OFFSET('Smelter Reference List'!$E$4,$S1913-4,0))</f>
        <v/>
      </c>
      <c r="G1913" s="161" t="str">
        <f ca="1">IF(C1913=$U$4,"Enter smelter details", IF(ISERROR($S1913),"",OFFSET('Smelter Reference List'!$F$4,$S1913-4,0)))</f>
        <v/>
      </c>
      <c r="H1913" s="247" t="str">
        <f ca="1">IF(ISERROR($S1913),"",OFFSET('Smelter Reference List'!$G$4,$S1913-4,0))</f>
        <v/>
      </c>
      <c r="I1913" s="248" t="str">
        <f ca="1">IF(ISERROR($S1913),"",OFFSET('Smelter Reference List'!$H$4,$S1913-4,0))</f>
        <v/>
      </c>
      <c r="J1913" s="248" t="str">
        <f ca="1">IF(ISERROR($S1913),"",OFFSET('Smelter Reference List'!$I$4,$S1913-4,0))</f>
        <v/>
      </c>
      <c r="K1913" s="245"/>
      <c r="L1913" s="245"/>
      <c r="M1913" s="245"/>
      <c r="N1913" s="245"/>
      <c r="O1913" s="245"/>
      <c r="P1913" s="245"/>
      <c r="Q1913" s="246"/>
      <c r="R1913" s="233"/>
      <c r="S1913" s="234" t="e">
        <f>IF(C1913="",NA(),MATCH($B1913&amp;$C1913,'Smelter Reference List'!$J:$J,0))</f>
        <v>#N/A</v>
      </c>
      <c r="T1913" s="235"/>
      <c r="U1913" s="235">
        <f t="shared" ca="1" si="60"/>
        <v>0</v>
      </c>
      <c r="V1913" s="235"/>
      <c r="W1913" s="235"/>
      <c r="Y1913" s="228" t="str">
        <f t="shared" si="61"/>
        <v/>
      </c>
    </row>
    <row r="1914" spans="1:25" s="228" customFormat="1" ht="20.399999999999999">
      <c r="A1914" s="257"/>
      <c r="B1914" s="232" t="str">
        <f>IF(LEN(A1914)=0,"",INDEX('Smelter Reference List'!$A:$A,MATCH($A1914,'Smelter Reference List'!$E:$E,0)))</f>
        <v/>
      </c>
      <c r="C1914" s="297" t="str">
        <f>IF(LEN(A1914)=0,"",INDEX('Smelter Reference List'!$C:$C,MATCH($A1914,'Smelter Reference List'!$E:$E,0)))</f>
        <v/>
      </c>
      <c r="D1914" s="161" t="str">
        <f ca="1">IF(ISERROR($S1914),"",OFFSET('Smelter Reference List'!$C$4,$S1914-4,0)&amp;"")</f>
        <v/>
      </c>
      <c r="E1914" s="161" t="str">
        <f ca="1">IF(ISERROR($S1914),"",OFFSET('Smelter Reference List'!$D$4,$S1914-4,0)&amp;"")</f>
        <v/>
      </c>
      <c r="F1914" s="161" t="str">
        <f ca="1">IF(ISERROR($S1914),"",OFFSET('Smelter Reference List'!$E$4,$S1914-4,0))</f>
        <v/>
      </c>
      <c r="G1914" s="161" t="str">
        <f ca="1">IF(C1914=$U$4,"Enter smelter details", IF(ISERROR($S1914),"",OFFSET('Smelter Reference List'!$F$4,$S1914-4,0)))</f>
        <v/>
      </c>
      <c r="H1914" s="247" t="str">
        <f ca="1">IF(ISERROR($S1914),"",OFFSET('Smelter Reference List'!$G$4,$S1914-4,0))</f>
        <v/>
      </c>
      <c r="I1914" s="248" t="str">
        <f ca="1">IF(ISERROR($S1914),"",OFFSET('Smelter Reference List'!$H$4,$S1914-4,0))</f>
        <v/>
      </c>
      <c r="J1914" s="248" t="str">
        <f ca="1">IF(ISERROR($S1914),"",OFFSET('Smelter Reference List'!$I$4,$S1914-4,0))</f>
        <v/>
      </c>
      <c r="K1914" s="245"/>
      <c r="L1914" s="245"/>
      <c r="M1914" s="245"/>
      <c r="N1914" s="245"/>
      <c r="O1914" s="245"/>
      <c r="P1914" s="245"/>
      <c r="Q1914" s="246"/>
      <c r="R1914" s="233"/>
      <c r="S1914" s="234" t="e">
        <f>IF(C1914="",NA(),MATCH($B1914&amp;$C1914,'Smelter Reference List'!$J:$J,0))</f>
        <v>#N/A</v>
      </c>
      <c r="T1914" s="235"/>
      <c r="U1914" s="235">
        <f t="shared" ca="1" si="60"/>
        <v>0</v>
      </c>
      <c r="V1914" s="235"/>
      <c r="W1914" s="235"/>
      <c r="Y1914" s="228" t="str">
        <f t="shared" si="61"/>
        <v/>
      </c>
    </row>
    <row r="1915" spans="1:25" s="228" customFormat="1" ht="20.399999999999999">
      <c r="A1915" s="257"/>
      <c r="B1915" s="232" t="str">
        <f>IF(LEN(A1915)=0,"",INDEX('Smelter Reference List'!$A:$A,MATCH($A1915,'Smelter Reference List'!$E:$E,0)))</f>
        <v/>
      </c>
      <c r="C1915" s="297" t="str">
        <f>IF(LEN(A1915)=0,"",INDEX('Smelter Reference List'!$C:$C,MATCH($A1915,'Smelter Reference List'!$E:$E,0)))</f>
        <v/>
      </c>
      <c r="D1915" s="161" t="str">
        <f ca="1">IF(ISERROR($S1915),"",OFFSET('Smelter Reference List'!$C$4,$S1915-4,0)&amp;"")</f>
        <v/>
      </c>
      <c r="E1915" s="161" t="str">
        <f ca="1">IF(ISERROR($S1915),"",OFFSET('Smelter Reference List'!$D$4,$S1915-4,0)&amp;"")</f>
        <v/>
      </c>
      <c r="F1915" s="161" t="str">
        <f ca="1">IF(ISERROR($S1915),"",OFFSET('Smelter Reference List'!$E$4,$S1915-4,0))</f>
        <v/>
      </c>
      <c r="G1915" s="161" t="str">
        <f ca="1">IF(C1915=$U$4,"Enter smelter details", IF(ISERROR($S1915),"",OFFSET('Smelter Reference List'!$F$4,$S1915-4,0)))</f>
        <v/>
      </c>
      <c r="H1915" s="247" t="str">
        <f ca="1">IF(ISERROR($S1915),"",OFFSET('Smelter Reference List'!$G$4,$S1915-4,0))</f>
        <v/>
      </c>
      <c r="I1915" s="248" t="str">
        <f ca="1">IF(ISERROR($S1915),"",OFFSET('Smelter Reference List'!$H$4,$S1915-4,0))</f>
        <v/>
      </c>
      <c r="J1915" s="248" t="str">
        <f ca="1">IF(ISERROR($S1915),"",OFFSET('Smelter Reference List'!$I$4,$S1915-4,0))</f>
        <v/>
      </c>
      <c r="K1915" s="245"/>
      <c r="L1915" s="245"/>
      <c r="M1915" s="245"/>
      <c r="N1915" s="245"/>
      <c r="O1915" s="245"/>
      <c r="P1915" s="245"/>
      <c r="Q1915" s="246"/>
      <c r="R1915" s="233"/>
      <c r="S1915" s="234" t="e">
        <f>IF(C1915="",NA(),MATCH($B1915&amp;$C1915,'Smelter Reference List'!$J:$J,0))</f>
        <v>#N/A</v>
      </c>
      <c r="T1915" s="235"/>
      <c r="U1915" s="235">
        <f t="shared" ca="1" si="60"/>
        <v>0</v>
      </c>
      <c r="V1915" s="235"/>
      <c r="W1915" s="235"/>
      <c r="Y1915" s="228" t="str">
        <f t="shared" si="61"/>
        <v/>
      </c>
    </row>
    <row r="1916" spans="1:25" s="228" customFormat="1" ht="20.399999999999999">
      <c r="A1916" s="257"/>
      <c r="B1916" s="232" t="str">
        <f>IF(LEN(A1916)=0,"",INDEX('Smelter Reference List'!$A:$A,MATCH($A1916,'Smelter Reference List'!$E:$E,0)))</f>
        <v/>
      </c>
      <c r="C1916" s="297" t="str">
        <f>IF(LEN(A1916)=0,"",INDEX('Smelter Reference List'!$C:$C,MATCH($A1916,'Smelter Reference List'!$E:$E,0)))</f>
        <v/>
      </c>
      <c r="D1916" s="161" t="str">
        <f ca="1">IF(ISERROR($S1916),"",OFFSET('Smelter Reference List'!$C$4,$S1916-4,0)&amp;"")</f>
        <v/>
      </c>
      <c r="E1916" s="161" t="str">
        <f ca="1">IF(ISERROR($S1916),"",OFFSET('Smelter Reference List'!$D$4,$S1916-4,0)&amp;"")</f>
        <v/>
      </c>
      <c r="F1916" s="161" t="str">
        <f ca="1">IF(ISERROR($S1916),"",OFFSET('Smelter Reference List'!$E$4,$S1916-4,0))</f>
        <v/>
      </c>
      <c r="G1916" s="161" t="str">
        <f ca="1">IF(C1916=$U$4,"Enter smelter details", IF(ISERROR($S1916),"",OFFSET('Smelter Reference List'!$F$4,$S1916-4,0)))</f>
        <v/>
      </c>
      <c r="H1916" s="247" t="str">
        <f ca="1">IF(ISERROR($S1916),"",OFFSET('Smelter Reference List'!$G$4,$S1916-4,0))</f>
        <v/>
      </c>
      <c r="I1916" s="248" t="str">
        <f ca="1">IF(ISERROR($S1916),"",OFFSET('Smelter Reference List'!$H$4,$S1916-4,0))</f>
        <v/>
      </c>
      <c r="J1916" s="248" t="str">
        <f ca="1">IF(ISERROR($S1916),"",OFFSET('Smelter Reference List'!$I$4,$S1916-4,0))</f>
        <v/>
      </c>
      <c r="K1916" s="245"/>
      <c r="L1916" s="245"/>
      <c r="M1916" s="245"/>
      <c r="N1916" s="245"/>
      <c r="O1916" s="245"/>
      <c r="P1916" s="245"/>
      <c r="Q1916" s="246"/>
      <c r="R1916" s="233"/>
      <c r="S1916" s="234" t="e">
        <f>IF(C1916="",NA(),MATCH($B1916&amp;$C1916,'Smelter Reference List'!$J:$J,0))</f>
        <v>#N/A</v>
      </c>
      <c r="T1916" s="235"/>
      <c r="U1916" s="235">
        <f t="shared" ca="1" si="60"/>
        <v>0</v>
      </c>
      <c r="V1916" s="235"/>
      <c r="W1916" s="235"/>
      <c r="Y1916" s="228" t="str">
        <f t="shared" si="61"/>
        <v/>
      </c>
    </row>
    <row r="1917" spans="1:25" s="228" customFormat="1" ht="20.399999999999999">
      <c r="A1917" s="257"/>
      <c r="B1917" s="232" t="str">
        <f>IF(LEN(A1917)=0,"",INDEX('Smelter Reference List'!$A:$A,MATCH($A1917,'Smelter Reference List'!$E:$E,0)))</f>
        <v/>
      </c>
      <c r="C1917" s="297" t="str">
        <f>IF(LEN(A1917)=0,"",INDEX('Smelter Reference List'!$C:$C,MATCH($A1917,'Smelter Reference List'!$E:$E,0)))</f>
        <v/>
      </c>
      <c r="D1917" s="161" t="str">
        <f ca="1">IF(ISERROR($S1917),"",OFFSET('Smelter Reference List'!$C$4,$S1917-4,0)&amp;"")</f>
        <v/>
      </c>
      <c r="E1917" s="161" t="str">
        <f ca="1">IF(ISERROR($S1917),"",OFFSET('Smelter Reference List'!$D$4,$S1917-4,0)&amp;"")</f>
        <v/>
      </c>
      <c r="F1917" s="161" t="str">
        <f ca="1">IF(ISERROR($S1917),"",OFFSET('Smelter Reference List'!$E$4,$S1917-4,0))</f>
        <v/>
      </c>
      <c r="G1917" s="161" t="str">
        <f ca="1">IF(C1917=$U$4,"Enter smelter details", IF(ISERROR($S1917),"",OFFSET('Smelter Reference List'!$F$4,$S1917-4,0)))</f>
        <v/>
      </c>
      <c r="H1917" s="247" t="str">
        <f ca="1">IF(ISERROR($S1917),"",OFFSET('Smelter Reference List'!$G$4,$S1917-4,0))</f>
        <v/>
      </c>
      <c r="I1917" s="248" t="str">
        <f ca="1">IF(ISERROR($S1917),"",OFFSET('Smelter Reference List'!$H$4,$S1917-4,0))</f>
        <v/>
      </c>
      <c r="J1917" s="248" t="str">
        <f ca="1">IF(ISERROR($S1917),"",OFFSET('Smelter Reference List'!$I$4,$S1917-4,0))</f>
        <v/>
      </c>
      <c r="K1917" s="245"/>
      <c r="L1917" s="245"/>
      <c r="M1917" s="245"/>
      <c r="N1917" s="245"/>
      <c r="O1917" s="245"/>
      <c r="P1917" s="245"/>
      <c r="Q1917" s="246"/>
      <c r="R1917" s="233"/>
      <c r="S1917" s="234" t="e">
        <f>IF(C1917="",NA(),MATCH($B1917&amp;$C1917,'Smelter Reference List'!$J:$J,0))</f>
        <v>#N/A</v>
      </c>
      <c r="T1917" s="235"/>
      <c r="U1917" s="235">
        <f t="shared" ca="1" si="60"/>
        <v>0</v>
      </c>
      <c r="V1917" s="235"/>
      <c r="W1917" s="235"/>
      <c r="Y1917" s="228" t="str">
        <f t="shared" si="61"/>
        <v/>
      </c>
    </row>
    <row r="1918" spans="1:25" s="228" customFormat="1" ht="20.399999999999999">
      <c r="A1918" s="257"/>
      <c r="B1918" s="232" t="str">
        <f>IF(LEN(A1918)=0,"",INDEX('Smelter Reference List'!$A:$A,MATCH($A1918,'Smelter Reference List'!$E:$E,0)))</f>
        <v/>
      </c>
      <c r="C1918" s="297" t="str">
        <f>IF(LEN(A1918)=0,"",INDEX('Smelter Reference List'!$C:$C,MATCH($A1918,'Smelter Reference List'!$E:$E,0)))</f>
        <v/>
      </c>
      <c r="D1918" s="161" t="str">
        <f ca="1">IF(ISERROR($S1918),"",OFFSET('Smelter Reference List'!$C$4,$S1918-4,0)&amp;"")</f>
        <v/>
      </c>
      <c r="E1918" s="161" t="str">
        <f ca="1">IF(ISERROR($S1918),"",OFFSET('Smelter Reference List'!$D$4,$S1918-4,0)&amp;"")</f>
        <v/>
      </c>
      <c r="F1918" s="161" t="str">
        <f ca="1">IF(ISERROR($S1918),"",OFFSET('Smelter Reference List'!$E$4,$S1918-4,0))</f>
        <v/>
      </c>
      <c r="G1918" s="161" t="str">
        <f ca="1">IF(C1918=$U$4,"Enter smelter details", IF(ISERROR($S1918),"",OFFSET('Smelter Reference List'!$F$4,$S1918-4,0)))</f>
        <v/>
      </c>
      <c r="H1918" s="247" t="str">
        <f ca="1">IF(ISERROR($S1918),"",OFFSET('Smelter Reference List'!$G$4,$S1918-4,0))</f>
        <v/>
      </c>
      <c r="I1918" s="248" t="str">
        <f ca="1">IF(ISERROR($S1918),"",OFFSET('Smelter Reference List'!$H$4,$S1918-4,0))</f>
        <v/>
      </c>
      <c r="J1918" s="248" t="str">
        <f ca="1">IF(ISERROR($S1918),"",OFFSET('Smelter Reference List'!$I$4,$S1918-4,0))</f>
        <v/>
      </c>
      <c r="K1918" s="245"/>
      <c r="L1918" s="245"/>
      <c r="M1918" s="245"/>
      <c r="N1918" s="245"/>
      <c r="O1918" s="245"/>
      <c r="P1918" s="245"/>
      <c r="Q1918" s="246"/>
      <c r="R1918" s="233"/>
      <c r="S1918" s="234" t="e">
        <f>IF(C1918="",NA(),MATCH($B1918&amp;$C1918,'Smelter Reference List'!$J:$J,0))</f>
        <v>#N/A</v>
      </c>
      <c r="T1918" s="235"/>
      <c r="U1918" s="235">
        <f t="shared" ca="1" si="60"/>
        <v>0</v>
      </c>
      <c r="V1918" s="235"/>
      <c r="W1918" s="235"/>
      <c r="Y1918" s="228" t="str">
        <f t="shared" si="61"/>
        <v/>
      </c>
    </row>
    <row r="1919" spans="1:25" s="228" customFormat="1" ht="20.399999999999999">
      <c r="A1919" s="257"/>
      <c r="B1919" s="232" t="str">
        <f>IF(LEN(A1919)=0,"",INDEX('Smelter Reference List'!$A:$A,MATCH($A1919,'Smelter Reference List'!$E:$E,0)))</f>
        <v/>
      </c>
      <c r="C1919" s="297" t="str">
        <f>IF(LEN(A1919)=0,"",INDEX('Smelter Reference List'!$C:$C,MATCH($A1919,'Smelter Reference List'!$E:$E,0)))</f>
        <v/>
      </c>
      <c r="D1919" s="161" t="str">
        <f ca="1">IF(ISERROR($S1919),"",OFFSET('Smelter Reference List'!$C$4,$S1919-4,0)&amp;"")</f>
        <v/>
      </c>
      <c r="E1919" s="161" t="str">
        <f ca="1">IF(ISERROR($S1919),"",OFFSET('Smelter Reference List'!$D$4,$S1919-4,0)&amp;"")</f>
        <v/>
      </c>
      <c r="F1919" s="161" t="str">
        <f ca="1">IF(ISERROR($S1919),"",OFFSET('Smelter Reference List'!$E$4,$S1919-4,0))</f>
        <v/>
      </c>
      <c r="G1919" s="161" t="str">
        <f ca="1">IF(C1919=$U$4,"Enter smelter details", IF(ISERROR($S1919),"",OFFSET('Smelter Reference List'!$F$4,$S1919-4,0)))</f>
        <v/>
      </c>
      <c r="H1919" s="247" t="str">
        <f ca="1">IF(ISERROR($S1919),"",OFFSET('Smelter Reference List'!$G$4,$S1919-4,0))</f>
        <v/>
      </c>
      <c r="I1919" s="248" t="str">
        <f ca="1">IF(ISERROR($S1919),"",OFFSET('Smelter Reference List'!$H$4,$S1919-4,0))</f>
        <v/>
      </c>
      <c r="J1919" s="248" t="str">
        <f ca="1">IF(ISERROR($S1919),"",OFFSET('Smelter Reference List'!$I$4,$S1919-4,0))</f>
        <v/>
      </c>
      <c r="K1919" s="245"/>
      <c r="L1919" s="245"/>
      <c r="M1919" s="245"/>
      <c r="N1919" s="245"/>
      <c r="O1919" s="245"/>
      <c r="P1919" s="245"/>
      <c r="Q1919" s="246"/>
      <c r="R1919" s="233"/>
      <c r="S1919" s="234" t="e">
        <f>IF(C1919="",NA(),MATCH($B1919&amp;$C1919,'Smelter Reference List'!$J:$J,0))</f>
        <v>#N/A</v>
      </c>
      <c r="T1919" s="235"/>
      <c r="U1919" s="235">
        <f t="shared" ca="1" si="60"/>
        <v>0</v>
      </c>
      <c r="V1919" s="235"/>
      <c r="W1919" s="235"/>
      <c r="Y1919" s="228" t="str">
        <f t="shared" si="61"/>
        <v/>
      </c>
    </row>
    <row r="1920" spans="1:25" s="228" customFormat="1" ht="20.399999999999999">
      <c r="A1920" s="257"/>
      <c r="B1920" s="232" t="str">
        <f>IF(LEN(A1920)=0,"",INDEX('Smelter Reference List'!$A:$A,MATCH($A1920,'Smelter Reference List'!$E:$E,0)))</f>
        <v/>
      </c>
      <c r="C1920" s="297" t="str">
        <f>IF(LEN(A1920)=0,"",INDEX('Smelter Reference List'!$C:$C,MATCH($A1920,'Smelter Reference List'!$E:$E,0)))</f>
        <v/>
      </c>
      <c r="D1920" s="161" t="str">
        <f ca="1">IF(ISERROR($S1920),"",OFFSET('Smelter Reference List'!$C$4,$S1920-4,0)&amp;"")</f>
        <v/>
      </c>
      <c r="E1920" s="161" t="str">
        <f ca="1">IF(ISERROR($S1920),"",OFFSET('Smelter Reference List'!$D$4,$S1920-4,0)&amp;"")</f>
        <v/>
      </c>
      <c r="F1920" s="161" t="str">
        <f ca="1">IF(ISERROR($S1920),"",OFFSET('Smelter Reference List'!$E$4,$S1920-4,0))</f>
        <v/>
      </c>
      <c r="G1920" s="161" t="str">
        <f ca="1">IF(C1920=$U$4,"Enter smelter details", IF(ISERROR($S1920),"",OFFSET('Smelter Reference List'!$F$4,$S1920-4,0)))</f>
        <v/>
      </c>
      <c r="H1920" s="247" t="str">
        <f ca="1">IF(ISERROR($S1920),"",OFFSET('Smelter Reference List'!$G$4,$S1920-4,0))</f>
        <v/>
      </c>
      <c r="I1920" s="248" t="str">
        <f ca="1">IF(ISERROR($S1920),"",OFFSET('Smelter Reference List'!$H$4,$S1920-4,0))</f>
        <v/>
      </c>
      <c r="J1920" s="248" t="str">
        <f ca="1">IF(ISERROR($S1920),"",OFFSET('Smelter Reference List'!$I$4,$S1920-4,0))</f>
        <v/>
      </c>
      <c r="K1920" s="245"/>
      <c r="L1920" s="245"/>
      <c r="M1920" s="245"/>
      <c r="N1920" s="245"/>
      <c r="O1920" s="245"/>
      <c r="P1920" s="245"/>
      <c r="Q1920" s="246"/>
      <c r="R1920" s="233"/>
      <c r="S1920" s="234" t="e">
        <f>IF(C1920="",NA(),MATCH($B1920&amp;$C1920,'Smelter Reference List'!$J:$J,0))</f>
        <v>#N/A</v>
      </c>
      <c r="T1920" s="235"/>
      <c r="U1920" s="235">
        <f t="shared" ca="1" si="60"/>
        <v>0</v>
      </c>
      <c r="V1920" s="235"/>
      <c r="W1920" s="235"/>
      <c r="Y1920" s="228" t="str">
        <f t="shared" si="61"/>
        <v/>
      </c>
    </row>
    <row r="1921" spans="1:25" s="228" customFormat="1" ht="20.399999999999999">
      <c r="A1921" s="257"/>
      <c r="B1921" s="232" t="str">
        <f>IF(LEN(A1921)=0,"",INDEX('Smelter Reference List'!$A:$A,MATCH($A1921,'Smelter Reference List'!$E:$E,0)))</f>
        <v/>
      </c>
      <c r="C1921" s="297" t="str">
        <f>IF(LEN(A1921)=0,"",INDEX('Smelter Reference List'!$C:$C,MATCH($A1921,'Smelter Reference List'!$E:$E,0)))</f>
        <v/>
      </c>
      <c r="D1921" s="161" t="str">
        <f ca="1">IF(ISERROR($S1921),"",OFFSET('Smelter Reference List'!$C$4,$S1921-4,0)&amp;"")</f>
        <v/>
      </c>
      <c r="E1921" s="161" t="str">
        <f ca="1">IF(ISERROR($S1921),"",OFFSET('Smelter Reference List'!$D$4,$S1921-4,0)&amp;"")</f>
        <v/>
      </c>
      <c r="F1921" s="161" t="str">
        <f ca="1">IF(ISERROR($S1921),"",OFFSET('Smelter Reference List'!$E$4,$S1921-4,0))</f>
        <v/>
      </c>
      <c r="G1921" s="161" t="str">
        <f ca="1">IF(C1921=$U$4,"Enter smelter details", IF(ISERROR($S1921),"",OFFSET('Smelter Reference List'!$F$4,$S1921-4,0)))</f>
        <v/>
      </c>
      <c r="H1921" s="247" t="str">
        <f ca="1">IF(ISERROR($S1921),"",OFFSET('Smelter Reference List'!$G$4,$S1921-4,0))</f>
        <v/>
      </c>
      <c r="I1921" s="248" t="str">
        <f ca="1">IF(ISERROR($S1921),"",OFFSET('Smelter Reference List'!$H$4,$S1921-4,0))</f>
        <v/>
      </c>
      <c r="J1921" s="248" t="str">
        <f ca="1">IF(ISERROR($S1921),"",OFFSET('Smelter Reference List'!$I$4,$S1921-4,0))</f>
        <v/>
      </c>
      <c r="K1921" s="245"/>
      <c r="L1921" s="245"/>
      <c r="M1921" s="245"/>
      <c r="N1921" s="245"/>
      <c r="O1921" s="245"/>
      <c r="P1921" s="245"/>
      <c r="Q1921" s="246"/>
      <c r="R1921" s="233"/>
      <c r="S1921" s="234" t="e">
        <f>IF(C1921="",NA(),MATCH($B1921&amp;$C1921,'Smelter Reference List'!$J:$J,0))</f>
        <v>#N/A</v>
      </c>
      <c r="T1921" s="235"/>
      <c r="U1921" s="235">
        <f t="shared" ca="1" si="60"/>
        <v>0</v>
      </c>
      <c r="V1921" s="235"/>
      <c r="W1921" s="235"/>
      <c r="Y1921" s="228" t="str">
        <f t="shared" si="61"/>
        <v/>
      </c>
    </row>
    <row r="1922" spans="1:25" s="228" customFormat="1" ht="20.399999999999999">
      <c r="A1922" s="257"/>
      <c r="B1922" s="232" t="str">
        <f>IF(LEN(A1922)=0,"",INDEX('Smelter Reference List'!$A:$A,MATCH($A1922,'Smelter Reference List'!$E:$E,0)))</f>
        <v/>
      </c>
      <c r="C1922" s="297" t="str">
        <f>IF(LEN(A1922)=0,"",INDEX('Smelter Reference List'!$C:$C,MATCH($A1922,'Smelter Reference List'!$E:$E,0)))</f>
        <v/>
      </c>
      <c r="D1922" s="161" t="str">
        <f ca="1">IF(ISERROR($S1922),"",OFFSET('Smelter Reference List'!$C$4,$S1922-4,0)&amp;"")</f>
        <v/>
      </c>
      <c r="E1922" s="161" t="str">
        <f ca="1">IF(ISERROR($S1922),"",OFFSET('Smelter Reference List'!$D$4,$S1922-4,0)&amp;"")</f>
        <v/>
      </c>
      <c r="F1922" s="161" t="str">
        <f ca="1">IF(ISERROR($S1922),"",OFFSET('Smelter Reference List'!$E$4,$S1922-4,0))</f>
        <v/>
      </c>
      <c r="G1922" s="161" t="str">
        <f ca="1">IF(C1922=$U$4,"Enter smelter details", IF(ISERROR($S1922),"",OFFSET('Smelter Reference List'!$F$4,$S1922-4,0)))</f>
        <v/>
      </c>
      <c r="H1922" s="247" t="str">
        <f ca="1">IF(ISERROR($S1922),"",OFFSET('Smelter Reference List'!$G$4,$S1922-4,0))</f>
        <v/>
      </c>
      <c r="I1922" s="248" t="str">
        <f ca="1">IF(ISERROR($S1922),"",OFFSET('Smelter Reference List'!$H$4,$S1922-4,0))</f>
        <v/>
      </c>
      <c r="J1922" s="248" t="str">
        <f ca="1">IF(ISERROR($S1922),"",OFFSET('Smelter Reference List'!$I$4,$S1922-4,0))</f>
        <v/>
      </c>
      <c r="K1922" s="245"/>
      <c r="L1922" s="245"/>
      <c r="M1922" s="245"/>
      <c r="N1922" s="245"/>
      <c r="O1922" s="245"/>
      <c r="P1922" s="245"/>
      <c r="Q1922" s="246"/>
      <c r="R1922" s="233"/>
      <c r="S1922" s="234" t="e">
        <f>IF(C1922="",NA(),MATCH($B1922&amp;$C1922,'Smelter Reference List'!$J:$J,0))</f>
        <v>#N/A</v>
      </c>
      <c r="T1922" s="235"/>
      <c r="U1922" s="235">
        <f t="shared" ca="1" si="60"/>
        <v>0</v>
      </c>
      <c r="V1922" s="235"/>
      <c r="W1922" s="235"/>
      <c r="Y1922" s="228" t="str">
        <f t="shared" si="61"/>
        <v/>
      </c>
    </row>
    <row r="1923" spans="1:25" s="228" customFormat="1" ht="20.399999999999999">
      <c r="A1923" s="257"/>
      <c r="B1923" s="232" t="str">
        <f>IF(LEN(A1923)=0,"",INDEX('Smelter Reference List'!$A:$A,MATCH($A1923,'Smelter Reference List'!$E:$E,0)))</f>
        <v/>
      </c>
      <c r="C1923" s="297" t="str">
        <f>IF(LEN(A1923)=0,"",INDEX('Smelter Reference List'!$C:$C,MATCH($A1923,'Smelter Reference List'!$E:$E,0)))</f>
        <v/>
      </c>
      <c r="D1923" s="161" t="str">
        <f ca="1">IF(ISERROR($S1923),"",OFFSET('Smelter Reference List'!$C$4,$S1923-4,0)&amp;"")</f>
        <v/>
      </c>
      <c r="E1923" s="161" t="str">
        <f ca="1">IF(ISERROR($S1923),"",OFFSET('Smelter Reference List'!$D$4,$S1923-4,0)&amp;"")</f>
        <v/>
      </c>
      <c r="F1923" s="161" t="str">
        <f ca="1">IF(ISERROR($S1923),"",OFFSET('Smelter Reference List'!$E$4,$S1923-4,0))</f>
        <v/>
      </c>
      <c r="G1923" s="161" t="str">
        <f ca="1">IF(C1923=$U$4,"Enter smelter details", IF(ISERROR($S1923),"",OFFSET('Smelter Reference List'!$F$4,$S1923-4,0)))</f>
        <v/>
      </c>
      <c r="H1923" s="247" t="str">
        <f ca="1">IF(ISERROR($S1923),"",OFFSET('Smelter Reference List'!$G$4,$S1923-4,0))</f>
        <v/>
      </c>
      <c r="I1923" s="248" t="str">
        <f ca="1">IF(ISERROR($S1923),"",OFFSET('Smelter Reference List'!$H$4,$S1923-4,0))</f>
        <v/>
      </c>
      <c r="J1923" s="248" t="str">
        <f ca="1">IF(ISERROR($S1923),"",OFFSET('Smelter Reference List'!$I$4,$S1923-4,0))</f>
        <v/>
      </c>
      <c r="K1923" s="245"/>
      <c r="L1923" s="245"/>
      <c r="M1923" s="245"/>
      <c r="N1923" s="245"/>
      <c r="O1923" s="245"/>
      <c r="P1923" s="245"/>
      <c r="Q1923" s="246"/>
      <c r="R1923" s="233"/>
      <c r="S1923" s="234" t="e">
        <f>IF(C1923="",NA(),MATCH($B1923&amp;$C1923,'Smelter Reference List'!$J:$J,0))</f>
        <v>#N/A</v>
      </c>
      <c r="T1923" s="235"/>
      <c r="U1923" s="235">
        <f t="shared" ca="1" si="60"/>
        <v>0</v>
      </c>
      <c r="V1923" s="235"/>
      <c r="W1923" s="235"/>
      <c r="Y1923" s="228" t="str">
        <f t="shared" si="61"/>
        <v/>
      </c>
    </row>
    <row r="1924" spans="1:25" s="228" customFormat="1" ht="20.399999999999999">
      <c r="A1924" s="257"/>
      <c r="B1924" s="232" t="str">
        <f>IF(LEN(A1924)=0,"",INDEX('Smelter Reference List'!$A:$A,MATCH($A1924,'Smelter Reference List'!$E:$E,0)))</f>
        <v/>
      </c>
      <c r="C1924" s="297" t="str">
        <f>IF(LEN(A1924)=0,"",INDEX('Smelter Reference List'!$C:$C,MATCH($A1924,'Smelter Reference List'!$E:$E,0)))</f>
        <v/>
      </c>
      <c r="D1924" s="161" t="str">
        <f ca="1">IF(ISERROR($S1924),"",OFFSET('Smelter Reference List'!$C$4,$S1924-4,0)&amp;"")</f>
        <v/>
      </c>
      <c r="E1924" s="161" t="str">
        <f ca="1">IF(ISERROR($S1924),"",OFFSET('Smelter Reference List'!$D$4,$S1924-4,0)&amp;"")</f>
        <v/>
      </c>
      <c r="F1924" s="161" t="str">
        <f ca="1">IF(ISERROR($S1924),"",OFFSET('Smelter Reference List'!$E$4,$S1924-4,0))</f>
        <v/>
      </c>
      <c r="G1924" s="161" t="str">
        <f ca="1">IF(C1924=$U$4,"Enter smelter details", IF(ISERROR($S1924),"",OFFSET('Smelter Reference List'!$F$4,$S1924-4,0)))</f>
        <v/>
      </c>
      <c r="H1924" s="247" t="str">
        <f ca="1">IF(ISERROR($S1924),"",OFFSET('Smelter Reference List'!$G$4,$S1924-4,0))</f>
        <v/>
      </c>
      <c r="I1924" s="248" t="str">
        <f ca="1">IF(ISERROR($S1924),"",OFFSET('Smelter Reference List'!$H$4,$S1924-4,0))</f>
        <v/>
      </c>
      <c r="J1924" s="248" t="str">
        <f ca="1">IF(ISERROR($S1924),"",OFFSET('Smelter Reference List'!$I$4,$S1924-4,0))</f>
        <v/>
      </c>
      <c r="K1924" s="245"/>
      <c r="L1924" s="245"/>
      <c r="M1924" s="245"/>
      <c r="N1924" s="245"/>
      <c r="O1924" s="245"/>
      <c r="P1924" s="245"/>
      <c r="Q1924" s="246"/>
      <c r="R1924" s="233"/>
      <c r="S1924" s="234" t="e">
        <f>IF(C1924="",NA(),MATCH($B1924&amp;$C1924,'Smelter Reference List'!$J:$J,0))</f>
        <v>#N/A</v>
      </c>
      <c r="T1924" s="235"/>
      <c r="U1924" s="235">
        <f t="shared" ca="1" si="60"/>
        <v>0</v>
      </c>
      <c r="V1924" s="235"/>
      <c r="W1924" s="235"/>
      <c r="Y1924" s="228" t="str">
        <f t="shared" si="61"/>
        <v/>
      </c>
    </row>
    <row r="1925" spans="1:25" s="228" customFormat="1" ht="20.399999999999999">
      <c r="A1925" s="257"/>
      <c r="B1925" s="232" t="str">
        <f>IF(LEN(A1925)=0,"",INDEX('Smelter Reference List'!$A:$A,MATCH($A1925,'Smelter Reference List'!$E:$E,0)))</f>
        <v/>
      </c>
      <c r="C1925" s="297" t="str">
        <f>IF(LEN(A1925)=0,"",INDEX('Smelter Reference List'!$C:$C,MATCH($A1925,'Smelter Reference List'!$E:$E,0)))</f>
        <v/>
      </c>
      <c r="D1925" s="161" t="str">
        <f ca="1">IF(ISERROR($S1925),"",OFFSET('Smelter Reference List'!$C$4,$S1925-4,0)&amp;"")</f>
        <v/>
      </c>
      <c r="E1925" s="161" t="str">
        <f ca="1">IF(ISERROR($S1925),"",OFFSET('Smelter Reference List'!$D$4,$S1925-4,0)&amp;"")</f>
        <v/>
      </c>
      <c r="F1925" s="161" t="str">
        <f ca="1">IF(ISERROR($S1925),"",OFFSET('Smelter Reference List'!$E$4,$S1925-4,0))</f>
        <v/>
      </c>
      <c r="G1925" s="161" t="str">
        <f ca="1">IF(C1925=$U$4,"Enter smelter details", IF(ISERROR($S1925),"",OFFSET('Smelter Reference List'!$F$4,$S1925-4,0)))</f>
        <v/>
      </c>
      <c r="H1925" s="247" t="str">
        <f ca="1">IF(ISERROR($S1925),"",OFFSET('Smelter Reference List'!$G$4,$S1925-4,0))</f>
        <v/>
      </c>
      <c r="I1925" s="248" t="str">
        <f ca="1">IF(ISERROR($S1925),"",OFFSET('Smelter Reference List'!$H$4,$S1925-4,0))</f>
        <v/>
      </c>
      <c r="J1925" s="248" t="str">
        <f ca="1">IF(ISERROR($S1925),"",OFFSET('Smelter Reference List'!$I$4,$S1925-4,0))</f>
        <v/>
      </c>
      <c r="K1925" s="245"/>
      <c r="L1925" s="245"/>
      <c r="M1925" s="245"/>
      <c r="N1925" s="245"/>
      <c r="O1925" s="245"/>
      <c r="P1925" s="245"/>
      <c r="Q1925" s="246"/>
      <c r="R1925" s="233"/>
      <c r="S1925" s="234" t="e">
        <f>IF(C1925="",NA(),MATCH($B1925&amp;$C1925,'Smelter Reference List'!$J:$J,0))</f>
        <v>#N/A</v>
      </c>
      <c r="T1925" s="235"/>
      <c r="U1925" s="235">
        <f t="shared" ca="1" si="60"/>
        <v>0</v>
      </c>
      <c r="V1925" s="235"/>
      <c r="W1925" s="235"/>
      <c r="Y1925" s="228" t="str">
        <f t="shared" si="61"/>
        <v/>
      </c>
    </row>
    <row r="1926" spans="1:25" s="228" customFormat="1" ht="20.399999999999999">
      <c r="A1926" s="257"/>
      <c r="B1926" s="232" t="str">
        <f>IF(LEN(A1926)=0,"",INDEX('Smelter Reference List'!$A:$A,MATCH($A1926,'Smelter Reference List'!$E:$E,0)))</f>
        <v/>
      </c>
      <c r="C1926" s="297" t="str">
        <f>IF(LEN(A1926)=0,"",INDEX('Smelter Reference List'!$C:$C,MATCH($A1926,'Smelter Reference List'!$E:$E,0)))</f>
        <v/>
      </c>
      <c r="D1926" s="161" t="str">
        <f ca="1">IF(ISERROR($S1926),"",OFFSET('Smelter Reference List'!$C$4,$S1926-4,0)&amp;"")</f>
        <v/>
      </c>
      <c r="E1926" s="161" t="str">
        <f ca="1">IF(ISERROR($S1926),"",OFFSET('Smelter Reference List'!$D$4,$S1926-4,0)&amp;"")</f>
        <v/>
      </c>
      <c r="F1926" s="161" t="str">
        <f ca="1">IF(ISERROR($S1926),"",OFFSET('Smelter Reference List'!$E$4,$S1926-4,0))</f>
        <v/>
      </c>
      <c r="G1926" s="161" t="str">
        <f ca="1">IF(C1926=$U$4,"Enter smelter details", IF(ISERROR($S1926),"",OFFSET('Smelter Reference List'!$F$4,$S1926-4,0)))</f>
        <v/>
      </c>
      <c r="H1926" s="247" t="str">
        <f ca="1">IF(ISERROR($S1926),"",OFFSET('Smelter Reference List'!$G$4,$S1926-4,0))</f>
        <v/>
      </c>
      <c r="I1926" s="248" t="str">
        <f ca="1">IF(ISERROR($S1926),"",OFFSET('Smelter Reference List'!$H$4,$S1926-4,0))</f>
        <v/>
      </c>
      <c r="J1926" s="248" t="str">
        <f ca="1">IF(ISERROR($S1926),"",OFFSET('Smelter Reference List'!$I$4,$S1926-4,0))</f>
        <v/>
      </c>
      <c r="K1926" s="245"/>
      <c r="L1926" s="245"/>
      <c r="M1926" s="245"/>
      <c r="N1926" s="245"/>
      <c r="O1926" s="245"/>
      <c r="P1926" s="245"/>
      <c r="Q1926" s="246"/>
      <c r="R1926" s="233"/>
      <c r="S1926" s="234" t="e">
        <f>IF(C1926="",NA(),MATCH($B1926&amp;$C1926,'Smelter Reference List'!$J:$J,0))</f>
        <v>#N/A</v>
      </c>
      <c r="T1926" s="235"/>
      <c r="U1926" s="235">
        <f t="shared" ca="1" si="60"/>
        <v>0</v>
      </c>
      <c r="V1926" s="235"/>
      <c r="W1926" s="235"/>
      <c r="Y1926" s="228" t="str">
        <f t="shared" si="61"/>
        <v/>
      </c>
    </row>
    <row r="1927" spans="1:25" s="228" customFormat="1" ht="20.399999999999999">
      <c r="A1927" s="257"/>
      <c r="B1927" s="232" t="str">
        <f>IF(LEN(A1927)=0,"",INDEX('Smelter Reference List'!$A:$A,MATCH($A1927,'Smelter Reference List'!$E:$E,0)))</f>
        <v/>
      </c>
      <c r="C1927" s="297" t="str">
        <f>IF(LEN(A1927)=0,"",INDEX('Smelter Reference List'!$C:$C,MATCH($A1927,'Smelter Reference List'!$E:$E,0)))</f>
        <v/>
      </c>
      <c r="D1927" s="161" t="str">
        <f ca="1">IF(ISERROR($S1927),"",OFFSET('Smelter Reference List'!$C$4,$S1927-4,0)&amp;"")</f>
        <v/>
      </c>
      <c r="E1927" s="161" t="str">
        <f ca="1">IF(ISERROR($S1927),"",OFFSET('Smelter Reference List'!$D$4,$S1927-4,0)&amp;"")</f>
        <v/>
      </c>
      <c r="F1927" s="161" t="str">
        <f ca="1">IF(ISERROR($S1927),"",OFFSET('Smelter Reference List'!$E$4,$S1927-4,0))</f>
        <v/>
      </c>
      <c r="G1927" s="161" t="str">
        <f ca="1">IF(C1927=$U$4,"Enter smelter details", IF(ISERROR($S1927),"",OFFSET('Smelter Reference List'!$F$4,$S1927-4,0)))</f>
        <v/>
      </c>
      <c r="H1927" s="247" t="str">
        <f ca="1">IF(ISERROR($S1927),"",OFFSET('Smelter Reference List'!$G$4,$S1927-4,0))</f>
        <v/>
      </c>
      <c r="I1927" s="248" t="str">
        <f ca="1">IF(ISERROR($S1927),"",OFFSET('Smelter Reference List'!$H$4,$S1927-4,0))</f>
        <v/>
      </c>
      <c r="J1927" s="248" t="str">
        <f ca="1">IF(ISERROR($S1927),"",OFFSET('Smelter Reference List'!$I$4,$S1927-4,0))</f>
        <v/>
      </c>
      <c r="K1927" s="245"/>
      <c r="L1927" s="245"/>
      <c r="M1927" s="245"/>
      <c r="N1927" s="245"/>
      <c r="O1927" s="245"/>
      <c r="P1927" s="245"/>
      <c r="Q1927" s="246"/>
      <c r="R1927" s="233"/>
      <c r="S1927" s="234" t="e">
        <f>IF(C1927="",NA(),MATCH($B1927&amp;$C1927,'Smelter Reference List'!$J:$J,0))</f>
        <v>#N/A</v>
      </c>
      <c r="T1927" s="235"/>
      <c r="U1927" s="235">
        <f t="shared" ca="1" si="60"/>
        <v>0</v>
      </c>
      <c r="V1927" s="235"/>
      <c r="W1927" s="235"/>
      <c r="Y1927" s="228" t="str">
        <f t="shared" si="61"/>
        <v/>
      </c>
    </row>
    <row r="1928" spans="1:25" s="228" customFormat="1" ht="20.399999999999999">
      <c r="A1928" s="257"/>
      <c r="B1928" s="232" t="str">
        <f>IF(LEN(A1928)=0,"",INDEX('Smelter Reference List'!$A:$A,MATCH($A1928,'Smelter Reference List'!$E:$E,0)))</f>
        <v/>
      </c>
      <c r="C1928" s="297" t="str">
        <f>IF(LEN(A1928)=0,"",INDEX('Smelter Reference List'!$C:$C,MATCH($A1928,'Smelter Reference List'!$E:$E,0)))</f>
        <v/>
      </c>
      <c r="D1928" s="161" t="str">
        <f ca="1">IF(ISERROR($S1928),"",OFFSET('Smelter Reference List'!$C$4,$S1928-4,0)&amp;"")</f>
        <v/>
      </c>
      <c r="E1928" s="161" t="str">
        <f ca="1">IF(ISERROR($S1928),"",OFFSET('Smelter Reference List'!$D$4,$S1928-4,0)&amp;"")</f>
        <v/>
      </c>
      <c r="F1928" s="161" t="str">
        <f ca="1">IF(ISERROR($S1928),"",OFFSET('Smelter Reference List'!$E$4,$S1928-4,0))</f>
        <v/>
      </c>
      <c r="G1928" s="161" t="str">
        <f ca="1">IF(C1928=$U$4,"Enter smelter details", IF(ISERROR($S1928),"",OFFSET('Smelter Reference List'!$F$4,$S1928-4,0)))</f>
        <v/>
      </c>
      <c r="H1928" s="247" t="str">
        <f ca="1">IF(ISERROR($S1928),"",OFFSET('Smelter Reference List'!$G$4,$S1928-4,0))</f>
        <v/>
      </c>
      <c r="I1928" s="248" t="str">
        <f ca="1">IF(ISERROR($S1928),"",OFFSET('Smelter Reference List'!$H$4,$S1928-4,0))</f>
        <v/>
      </c>
      <c r="J1928" s="248" t="str">
        <f ca="1">IF(ISERROR($S1928),"",OFFSET('Smelter Reference List'!$I$4,$S1928-4,0))</f>
        <v/>
      </c>
      <c r="K1928" s="245"/>
      <c r="L1928" s="245"/>
      <c r="M1928" s="245"/>
      <c r="N1928" s="245"/>
      <c r="O1928" s="245"/>
      <c r="P1928" s="245"/>
      <c r="Q1928" s="246"/>
      <c r="R1928" s="233"/>
      <c r="S1928" s="234" t="e">
        <f>IF(C1928="",NA(),MATCH($B1928&amp;$C1928,'Smelter Reference List'!$J:$J,0))</f>
        <v>#N/A</v>
      </c>
      <c r="T1928" s="235"/>
      <c r="U1928" s="235">
        <f t="shared" ca="1" si="60"/>
        <v>0</v>
      </c>
      <c r="V1928" s="235"/>
      <c r="W1928" s="235"/>
      <c r="Y1928" s="228" t="str">
        <f t="shared" si="61"/>
        <v/>
      </c>
    </row>
    <row r="1929" spans="1:25" s="228" customFormat="1" ht="20.399999999999999">
      <c r="A1929" s="257"/>
      <c r="B1929" s="232" t="str">
        <f>IF(LEN(A1929)=0,"",INDEX('Smelter Reference List'!$A:$A,MATCH($A1929,'Smelter Reference List'!$E:$E,0)))</f>
        <v/>
      </c>
      <c r="C1929" s="297" t="str">
        <f>IF(LEN(A1929)=0,"",INDEX('Smelter Reference List'!$C:$C,MATCH($A1929,'Smelter Reference List'!$E:$E,0)))</f>
        <v/>
      </c>
      <c r="D1929" s="161" t="str">
        <f ca="1">IF(ISERROR($S1929),"",OFFSET('Smelter Reference List'!$C$4,$S1929-4,0)&amp;"")</f>
        <v/>
      </c>
      <c r="E1929" s="161" t="str">
        <f ca="1">IF(ISERROR($S1929),"",OFFSET('Smelter Reference List'!$D$4,$S1929-4,0)&amp;"")</f>
        <v/>
      </c>
      <c r="F1929" s="161" t="str">
        <f ca="1">IF(ISERROR($S1929),"",OFFSET('Smelter Reference List'!$E$4,$S1929-4,0))</f>
        <v/>
      </c>
      <c r="G1929" s="161" t="str">
        <f ca="1">IF(C1929=$U$4,"Enter smelter details", IF(ISERROR($S1929),"",OFFSET('Smelter Reference List'!$F$4,$S1929-4,0)))</f>
        <v/>
      </c>
      <c r="H1929" s="247" t="str">
        <f ca="1">IF(ISERROR($S1929),"",OFFSET('Smelter Reference List'!$G$4,$S1929-4,0))</f>
        <v/>
      </c>
      <c r="I1929" s="248" t="str">
        <f ca="1">IF(ISERROR($S1929),"",OFFSET('Smelter Reference List'!$H$4,$S1929-4,0))</f>
        <v/>
      </c>
      <c r="J1929" s="248" t="str">
        <f ca="1">IF(ISERROR($S1929),"",OFFSET('Smelter Reference List'!$I$4,$S1929-4,0))</f>
        <v/>
      </c>
      <c r="K1929" s="245"/>
      <c r="L1929" s="245"/>
      <c r="M1929" s="245"/>
      <c r="N1929" s="245"/>
      <c r="O1929" s="245"/>
      <c r="P1929" s="245"/>
      <c r="Q1929" s="246"/>
      <c r="R1929" s="233"/>
      <c r="S1929" s="234" t="e">
        <f>IF(C1929="",NA(),MATCH($B1929&amp;$C1929,'Smelter Reference List'!$J:$J,0))</f>
        <v>#N/A</v>
      </c>
      <c r="T1929" s="235"/>
      <c r="U1929" s="235">
        <f t="shared" ca="1" si="60"/>
        <v>0</v>
      </c>
      <c r="V1929" s="235"/>
      <c r="W1929" s="235"/>
      <c r="Y1929" s="228" t="str">
        <f t="shared" si="61"/>
        <v/>
      </c>
    </row>
    <row r="1930" spans="1:25" s="228" customFormat="1" ht="20.399999999999999">
      <c r="A1930" s="257"/>
      <c r="B1930" s="232" t="str">
        <f>IF(LEN(A1930)=0,"",INDEX('Smelter Reference List'!$A:$A,MATCH($A1930,'Smelter Reference List'!$E:$E,0)))</f>
        <v/>
      </c>
      <c r="C1930" s="297" t="str">
        <f>IF(LEN(A1930)=0,"",INDEX('Smelter Reference List'!$C:$C,MATCH($A1930,'Smelter Reference List'!$E:$E,0)))</f>
        <v/>
      </c>
      <c r="D1930" s="161" t="str">
        <f ca="1">IF(ISERROR($S1930),"",OFFSET('Smelter Reference List'!$C$4,$S1930-4,0)&amp;"")</f>
        <v/>
      </c>
      <c r="E1930" s="161" t="str">
        <f ca="1">IF(ISERROR($S1930),"",OFFSET('Smelter Reference List'!$D$4,$S1930-4,0)&amp;"")</f>
        <v/>
      </c>
      <c r="F1930" s="161" t="str">
        <f ca="1">IF(ISERROR($S1930),"",OFFSET('Smelter Reference List'!$E$4,$S1930-4,0))</f>
        <v/>
      </c>
      <c r="G1930" s="161" t="str">
        <f ca="1">IF(C1930=$U$4,"Enter smelter details", IF(ISERROR($S1930),"",OFFSET('Smelter Reference List'!$F$4,$S1930-4,0)))</f>
        <v/>
      </c>
      <c r="H1930" s="247" t="str">
        <f ca="1">IF(ISERROR($S1930),"",OFFSET('Smelter Reference List'!$G$4,$S1930-4,0))</f>
        <v/>
      </c>
      <c r="I1930" s="248" t="str">
        <f ca="1">IF(ISERROR($S1930),"",OFFSET('Smelter Reference List'!$H$4,$S1930-4,0))</f>
        <v/>
      </c>
      <c r="J1930" s="248" t="str">
        <f ca="1">IF(ISERROR($S1930),"",OFFSET('Smelter Reference List'!$I$4,$S1930-4,0))</f>
        <v/>
      </c>
      <c r="K1930" s="245"/>
      <c r="L1930" s="245"/>
      <c r="M1930" s="245"/>
      <c r="N1930" s="245"/>
      <c r="O1930" s="245"/>
      <c r="P1930" s="245"/>
      <c r="Q1930" s="246"/>
      <c r="R1930" s="233"/>
      <c r="S1930" s="234" t="e">
        <f>IF(C1930="",NA(),MATCH($B1930&amp;$C1930,'Smelter Reference List'!$J:$J,0))</f>
        <v>#N/A</v>
      </c>
      <c r="T1930" s="235"/>
      <c r="U1930" s="235">
        <f t="shared" ca="1" si="60"/>
        <v>0</v>
      </c>
      <c r="V1930" s="235"/>
      <c r="W1930" s="235"/>
      <c r="Y1930" s="228" t="str">
        <f t="shared" si="61"/>
        <v/>
      </c>
    </row>
    <row r="1931" spans="1:25" s="228" customFormat="1" ht="20.399999999999999">
      <c r="A1931" s="257"/>
      <c r="B1931" s="232" t="str">
        <f>IF(LEN(A1931)=0,"",INDEX('Smelter Reference List'!$A:$A,MATCH($A1931,'Smelter Reference List'!$E:$E,0)))</f>
        <v/>
      </c>
      <c r="C1931" s="297" t="str">
        <f>IF(LEN(A1931)=0,"",INDEX('Smelter Reference List'!$C:$C,MATCH($A1931,'Smelter Reference List'!$E:$E,0)))</f>
        <v/>
      </c>
      <c r="D1931" s="161" t="str">
        <f ca="1">IF(ISERROR($S1931),"",OFFSET('Smelter Reference List'!$C$4,$S1931-4,0)&amp;"")</f>
        <v/>
      </c>
      <c r="E1931" s="161" t="str">
        <f ca="1">IF(ISERROR($S1931),"",OFFSET('Smelter Reference List'!$D$4,$S1931-4,0)&amp;"")</f>
        <v/>
      </c>
      <c r="F1931" s="161" t="str">
        <f ca="1">IF(ISERROR($S1931),"",OFFSET('Smelter Reference List'!$E$4,$S1931-4,0))</f>
        <v/>
      </c>
      <c r="G1931" s="161" t="str">
        <f ca="1">IF(C1931=$U$4,"Enter smelter details", IF(ISERROR($S1931),"",OFFSET('Smelter Reference List'!$F$4,$S1931-4,0)))</f>
        <v/>
      </c>
      <c r="H1931" s="247" t="str">
        <f ca="1">IF(ISERROR($S1931),"",OFFSET('Smelter Reference List'!$G$4,$S1931-4,0))</f>
        <v/>
      </c>
      <c r="I1931" s="248" t="str">
        <f ca="1">IF(ISERROR($S1931),"",OFFSET('Smelter Reference List'!$H$4,$S1931-4,0))</f>
        <v/>
      </c>
      <c r="J1931" s="248" t="str">
        <f ca="1">IF(ISERROR($S1931),"",OFFSET('Smelter Reference List'!$I$4,$S1931-4,0))</f>
        <v/>
      </c>
      <c r="K1931" s="245"/>
      <c r="L1931" s="245"/>
      <c r="M1931" s="245"/>
      <c r="N1931" s="245"/>
      <c r="O1931" s="245"/>
      <c r="P1931" s="245"/>
      <c r="Q1931" s="246"/>
      <c r="R1931" s="233"/>
      <c r="S1931" s="234" t="e">
        <f>IF(C1931="",NA(),MATCH($B1931&amp;$C1931,'Smelter Reference List'!$J:$J,0))</f>
        <v>#N/A</v>
      </c>
      <c r="T1931" s="235"/>
      <c r="U1931" s="235">
        <f t="shared" ca="1" si="60"/>
        <v>0</v>
      </c>
      <c r="V1931" s="235"/>
      <c r="W1931" s="235"/>
      <c r="Y1931" s="228" t="str">
        <f t="shared" si="61"/>
        <v/>
      </c>
    </row>
    <row r="1932" spans="1:25" s="228" customFormat="1" ht="20.399999999999999">
      <c r="A1932" s="257"/>
      <c r="B1932" s="232" t="str">
        <f>IF(LEN(A1932)=0,"",INDEX('Smelter Reference List'!$A:$A,MATCH($A1932,'Smelter Reference List'!$E:$E,0)))</f>
        <v/>
      </c>
      <c r="C1932" s="297" t="str">
        <f>IF(LEN(A1932)=0,"",INDEX('Smelter Reference List'!$C:$C,MATCH($A1932,'Smelter Reference List'!$E:$E,0)))</f>
        <v/>
      </c>
      <c r="D1932" s="161" t="str">
        <f ca="1">IF(ISERROR($S1932),"",OFFSET('Smelter Reference List'!$C$4,$S1932-4,0)&amp;"")</f>
        <v/>
      </c>
      <c r="E1932" s="161" t="str">
        <f ca="1">IF(ISERROR($S1932),"",OFFSET('Smelter Reference List'!$D$4,$S1932-4,0)&amp;"")</f>
        <v/>
      </c>
      <c r="F1932" s="161" t="str">
        <f ca="1">IF(ISERROR($S1932),"",OFFSET('Smelter Reference List'!$E$4,$S1932-4,0))</f>
        <v/>
      </c>
      <c r="G1932" s="161" t="str">
        <f ca="1">IF(C1932=$U$4,"Enter smelter details", IF(ISERROR($S1932),"",OFFSET('Smelter Reference List'!$F$4,$S1932-4,0)))</f>
        <v/>
      </c>
      <c r="H1932" s="247" t="str">
        <f ca="1">IF(ISERROR($S1932),"",OFFSET('Smelter Reference List'!$G$4,$S1932-4,0))</f>
        <v/>
      </c>
      <c r="I1932" s="248" t="str">
        <f ca="1">IF(ISERROR($S1932),"",OFFSET('Smelter Reference List'!$H$4,$S1932-4,0))</f>
        <v/>
      </c>
      <c r="J1932" s="248" t="str">
        <f ca="1">IF(ISERROR($S1932),"",OFFSET('Smelter Reference List'!$I$4,$S1932-4,0))</f>
        <v/>
      </c>
      <c r="K1932" s="245"/>
      <c r="L1932" s="245"/>
      <c r="M1932" s="245"/>
      <c r="N1932" s="245"/>
      <c r="O1932" s="245"/>
      <c r="P1932" s="245"/>
      <c r="Q1932" s="246"/>
      <c r="R1932" s="233"/>
      <c r="S1932" s="234" t="e">
        <f>IF(C1932="",NA(),MATCH($B1932&amp;$C1932,'Smelter Reference List'!$J:$J,0))</f>
        <v>#N/A</v>
      </c>
      <c r="T1932" s="235"/>
      <c r="U1932" s="235">
        <f t="shared" ca="1" si="60"/>
        <v>0</v>
      </c>
      <c r="V1932" s="235"/>
      <c r="W1932" s="235"/>
      <c r="Y1932" s="228" t="str">
        <f t="shared" si="61"/>
        <v/>
      </c>
    </row>
    <row r="1933" spans="1:25" s="228" customFormat="1" ht="20.399999999999999">
      <c r="A1933" s="257"/>
      <c r="B1933" s="232" t="str">
        <f>IF(LEN(A1933)=0,"",INDEX('Smelter Reference List'!$A:$A,MATCH($A1933,'Smelter Reference List'!$E:$E,0)))</f>
        <v/>
      </c>
      <c r="C1933" s="297" t="str">
        <f>IF(LEN(A1933)=0,"",INDEX('Smelter Reference List'!$C:$C,MATCH($A1933,'Smelter Reference List'!$E:$E,0)))</f>
        <v/>
      </c>
      <c r="D1933" s="161" t="str">
        <f ca="1">IF(ISERROR($S1933),"",OFFSET('Smelter Reference List'!$C$4,$S1933-4,0)&amp;"")</f>
        <v/>
      </c>
      <c r="E1933" s="161" t="str">
        <f ca="1">IF(ISERROR($S1933),"",OFFSET('Smelter Reference List'!$D$4,$S1933-4,0)&amp;"")</f>
        <v/>
      </c>
      <c r="F1933" s="161" t="str">
        <f ca="1">IF(ISERROR($S1933),"",OFFSET('Smelter Reference List'!$E$4,$S1933-4,0))</f>
        <v/>
      </c>
      <c r="G1933" s="161" t="str">
        <f ca="1">IF(C1933=$U$4,"Enter smelter details", IF(ISERROR($S1933),"",OFFSET('Smelter Reference List'!$F$4,$S1933-4,0)))</f>
        <v/>
      </c>
      <c r="H1933" s="247" t="str">
        <f ca="1">IF(ISERROR($S1933),"",OFFSET('Smelter Reference List'!$G$4,$S1933-4,0))</f>
        <v/>
      </c>
      <c r="I1933" s="248" t="str">
        <f ca="1">IF(ISERROR($S1933),"",OFFSET('Smelter Reference List'!$H$4,$S1933-4,0))</f>
        <v/>
      </c>
      <c r="J1933" s="248" t="str">
        <f ca="1">IF(ISERROR($S1933),"",OFFSET('Smelter Reference List'!$I$4,$S1933-4,0))</f>
        <v/>
      </c>
      <c r="K1933" s="245"/>
      <c r="L1933" s="245"/>
      <c r="M1933" s="245"/>
      <c r="N1933" s="245"/>
      <c r="O1933" s="245"/>
      <c r="P1933" s="245"/>
      <c r="Q1933" s="246"/>
      <c r="R1933" s="233"/>
      <c r="S1933" s="234" t="e">
        <f>IF(C1933="",NA(),MATCH($B1933&amp;$C1933,'Smelter Reference List'!$J:$J,0))</f>
        <v>#N/A</v>
      </c>
      <c r="T1933" s="235"/>
      <c r="U1933" s="235">
        <f t="shared" ca="1" si="60"/>
        <v>0</v>
      </c>
      <c r="V1933" s="235"/>
      <c r="W1933" s="235"/>
      <c r="Y1933" s="228" t="str">
        <f t="shared" si="61"/>
        <v/>
      </c>
    </row>
    <row r="1934" spans="1:25" s="228" customFormat="1" ht="20.399999999999999">
      <c r="A1934" s="257"/>
      <c r="B1934" s="232" t="str">
        <f>IF(LEN(A1934)=0,"",INDEX('Smelter Reference List'!$A:$A,MATCH($A1934,'Smelter Reference List'!$E:$E,0)))</f>
        <v/>
      </c>
      <c r="C1934" s="297" t="str">
        <f>IF(LEN(A1934)=0,"",INDEX('Smelter Reference List'!$C:$C,MATCH($A1934,'Smelter Reference List'!$E:$E,0)))</f>
        <v/>
      </c>
      <c r="D1934" s="161" t="str">
        <f ca="1">IF(ISERROR($S1934),"",OFFSET('Smelter Reference List'!$C$4,$S1934-4,0)&amp;"")</f>
        <v/>
      </c>
      <c r="E1934" s="161" t="str">
        <f ca="1">IF(ISERROR($S1934),"",OFFSET('Smelter Reference List'!$D$4,$S1934-4,0)&amp;"")</f>
        <v/>
      </c>
      <c r="F1934" s="161" t="str">
        <f ca="1">IF(ISERROR($S1934),"",OFFSET('Smelter Reference List'!$E$4,$S1934-4,0))</f>
        <v/>
      </c>
      <c r="G1934" s="161" t="str">
        <f ca="1">IF(C1934=$U$4,"Enter smelter details", IF(ISERROR($S1934),"",OFFSET('Smelter Reference List'!$F$4,$S1934-4,0)))</f>
        <v/>
      </c>
      <c r="H1934" s="247" t="str">
        <f ca="1">IF(ISERROR($S1934),"",OFFSET('Smelter Reference List'!$G$4,$S1934-4,0))</f>
        <v/>
      </c>
      <c r="I1934" s="248" t="str">
        <f ca="1">IF(ISERROR($S1934),"",OFFSET('Smelter Reference List'!$H$4,$S1934-4,0))</f>
        <v/>
      </c>
      <c r="J1934" s="248" t="str">
        <f ca="1">IF(ISERROR($S1934),"",OFFSET('Smelter Reference List'!$I$4,$S1934-4,0))</f>
        <v/>
      </c>
      <c r="K1934" s="245"/>
      <c r="L1934" s="245"/>
      <c r="M1934" s="245"/>
      <c r="N1934" s="245"/>
      <c r="O1934" s="245"/>
      <c r="P1934" s="245"/>
      <c r="Q1934" s="246"/>
      <c r="R1934" s="233"/>
      <c r="S1934" s="234" t="e">
        <f>IF(C1934="",NA(),MATCH($B1934&amp;$C1934,'Smelter Reference List'!$J:$J,0))</f>
        <v>#N/A</v>
      </c>
      <c r="T1934" s="235"/>
      <c r="U1934" s="235">
        <f t="shared" ca="1" si="60"/>
        <v>0</v>
      </c>
      <c r="V1934" s="235"/>
      <c r="W1934" s="235"/>
      <c r="Y1934" s="228" t="str">
        <f t="shared" si="61"/>
        <v/>
      </c>
    </row>
    <row r="1935" spans="1:25" s="228" customFormat="1" ht="20.399999999999999">
      <c r="A1935" s="257"/>
      <c r="B1935" s="232" t="str">
        <f>IF(LEN(A1935)=0,"",INDEX('Smelter Reference List'!$A:$A,MATCH($A1935,'Smelter Reference List'!$E:$E,0)))</f>
        <v/>
      </c>
      <c r="C1935" s="297" t="str">
        <f>IF(LEN(A1935)=0,"",INDEX('Smelter Reference List'!$C:$C,MATCH($A1935,'Smelter Reference List'!$E:$E,0)))</f>
        <v/>
      </c>
      <c r="D1935" s="161" t="str">
        <f ca="1">IF(ISERROR($S1935),"",OFFSET('Smelter Reference List'!$C$4,$S1935-4,0)&amp;"")</f>
        <v/>
      </c>
      <c r="E1935" s="161" t="str">
        <f ca="1">IF(ISERROR($S1935),"",OFFSET('Smelter Reference List'!$D$4,$S1935-4,0)&amp;"")</f>
        <v/>
      </c>
      <c r="F1935" s="161" t="str">
        <f ca="1">IF(ISERROR($S1935),"",OFFSET('Smelter Reference List'!$E$4,$S1935-4,0))</f>
        <v/>
      </c>
      <c r="G1935" s="161" t="str">
        <f ca="1">IF(C1935=$U$4,"Enter smelter details", IF(ISERROR($S1935),"",OFFSET('Smelter Reference List'!$F$4,$S1935-4,0)))</f>
        <v/>
      </c>
      <c r="H1935" s="247" t="str">
        <f ca="1">IF(ISERROR($S1935),"",OFFSET('Smelter Reference List'!$G$4,$S1935-4,0))</f>
        <v/>
      </c>
      <c r="I1935" s="248" t="str">
        <f ca="1">IF(ISERROR($S1935),"",OFFSET('Smelter Reference List'!$H$4,$S1935-4,0))</f>
        <v/>
      </c>
      <c r="J1935" s="248" t="str">
        <f ca="1">IF(ISERROR($S1935),"",OFFSET('Smelter Reference List'!$I$4,$S1935-4,0))</f>
        <v/>
      </c>
      <c r="K1935" s="245"/>
      <c r="L1935" s="245"/>
      <c r="M1935" s="245"/>
      <c r="N1935" s="245"/>
      <c r="O1935" s="245"/>
      <c r="P1935" s="245"/>
      <c r="Q1935" s="246"/>
      <c r="R1935" s="233"/>
      <c r="S1935" s="234" t="e">
        <f>IF(C1935="",NA(),MATCH($B1935&amp;$C1935,'Smelter Reference List'!$J:$J,0))</f>
        <v>#N/A</v>
      </c>
      <c r="T1935" s="235"/>
      <c r="U1935" s="235">
        <f t="shared" ca="1" si="60"/>
        <v>0</v>
      </c>
      <c r="V1935" s="235"/>
      <c r="W1935" s="235"/>
      <c r="Y1935" s="228" t="str">
        <f t="shared" si="61"/>
        <v/>
      </c>
    </row>
    <row r="1936" spans="1:25" s="228" customFormat="1" ht="20.399999999999999">
      <c r="A1936" s="257"/>
      <c r="B1936" s="232" t="str">
        <f>IF(LEN(A1936)=0,"",INDEX('Smelter Reference List'!$A:$A,MATCH($A1936,'Smelter Reference List'!$E:$E,0)))</f>
        <v/>
      </c>
      <c r="C1936" s="297" t="str">
        <f>IF(LEN(A1936)=0,"",INDEX('Smelter Reference List'!$C:$C,MATCH($A1936,'Smelter Reference List'!$E:$E,0)))</f>
        <v/>
      </c>
      <c r="D1936" s="161" t="str">
        <f ca="1">IF(ISERROR($S1936),"",OFFSET('Smelter Reference List'!$C$4,$S1936-4,0)&amp;"")</f>
        <v/>
      </c>
      <c r="E1936" s="161" t="str">
        <f ca="1">IF(ISERROR($S1936),"",OFFSET('Smelter Reference List'!$D$4,$S1936-4,0)&amp;"")</f>
        <v/>
      </c>
      <c r="F1936" s="161" t="str">
        <f ca="1">IF(ISERROR($S1936),"",OFFSET('Smelter Reference List'!$E$4,$S1936-4,0))</f>
        <v/>
      </c>
      <c r="G1936" s="161" t="str">
        <f ca="1">IF(C1936=$U$4,"Enter smelter details", IF(ISERROR($S1936),"",OFFSET('Smelter Reference List'!$F$4,$S1936-4,0)))</f>
        <v/>
      </c>
      <c r="H1936" s="247" t="str">
        <f ca="1">IF(ISERROR($S1936),"",OFFSET('Smelter Reference List'!$G$4,$S1936-4,0))</f>
        <v/>
      </c>
      <c r="I1936" s="248" t="str">
        <f ca="1">IF(ISERROR($S1936),"",OFFSET('Smelter Reference List'!$H$4,$S1936-4,0))</f>
        <v/>
      </c>
      <c r="J1936" s="248" t="str">
        <f ca="1">IF(ISERROR($S1936),"",OFFSET('Smelter Reference List'!$I$4,$S1936-4,0))</f>
        <v/>
      </c>
      <c r="K1936" s="245"/>
      <c r="L1936" s="245"/>
      <c r="M1936" s="245"/>
      <c r="N1936" s="245"/>
      <c r="O1936" s="245"/>
      <c r="P1936" s="245"/>
      <c r="Q1936" s="246"/>
      <c r="R1936" s="233"/>
      <c r="S1936" s="234" t="e">
        <f>IF(C1936="",NA(),MATCH($B1936&amp;$C1936,'Smelter Reference List'!$J:$J,0))</f>
        <v>#N/A</v>
      </c>
      <c r="T1936" s="235"/>
      <c r="U1936" s="235">
        <f t="shared" ca="1" si="60"/>
        <v>0</v>
      </c>
      <c r="V1936" s="235"/>
      <c r="W1936" s="235"/>
      <c r="Y1936" s="228" t="str">
        <f t="shared" si="61"/>
        <v/>
      </c>
    </row>
    <row r="1937" spans="1:25" s="228" customFormat="1" ht="20.399999999999999">
      <c r="A1937" s="257"/>
      <c r="B1937" s="232" t="str">
        <f>IF(LEN(A1937)=0,"",INDEX('Smelter Reference List'!$A:$A,MATCH($A1937,'Smelter Reference List'!$E:$E,0)))</f>
        <v/>
      </c>
      <c r="C1937" s="297" t="str">
        <f>IF(LEN(A1937)=0,"",INDEX('Smelter Reference List'!$C:$C,MATCH($A1937,'Smelter Reference List'!$E:$E,0)))</f>
        <v/>
      </c>
      <c r="D1937" s="161" t="str">
        <f ca="1">IF(ISERROR($S1937),"",OFFSET('Smelter Reference List'!$C$4,$S1937-4,0)&amp;"")</f>
        <v/>
      </c>
      <c r="E1937" s="161" t="str">
        <f ca="1">IF(ISERROR($S1937),"",OFFSET('Smelter Reference List'!$D$4,$S1937-4,0)&amp;"")</f>
        <v/>
      </c>
      <c r="F1937" s="161" t="str">
        <f ca="1">IF(ISERROR($S1937),"",OFFSET('Smelter Reference List'!$E$4,$S1937-4,0))</f>
        <v/>
      </c>
      <c r="G1937" s="161" t="str">
        <f ca="1">IF(C1937=$U$4,"Enter smelter details", IF(ISERROR($S1937),"",OFFSET('Smelter Reference List'!$F$4,$S1937-4,0)))</f>
        <v/>
      </c>
      <c r="H1937" s="247" t="str">
        <f ca="1">IF(ISERROR($S1937),"",OFFSET('Smelter Reference List'!$G$4,$S1937-4,0))</f>
        <v/>
      </c>
      <c r="I1937" s="248" t="str">
        <f ca="1">IF(ISERROR($S1937),"",OFFSET('Smelter Reference List'!$H$4,$S1937-4,0))</f>
        <v/>
      </c>
      <c r="J1937" s="248" t="str">
        <f ca="1">IF(ISERROR($S1937),"",OFFSET('Smelter Reference List'!$I$4,$S1937-4,0))</f>
        <v/>
      </c>
      <c r="K1937" s="245"/>
      <c r="L1937" s="245"/>
      <c r="M1937" s="245"/>
      <c r="N1937" s="245"/>
      <c r="O1937" s="245"/>
      <c r="P1937" s="245"/>
      <c r="Q1937" s="246"/>
      <c r="R1937" s="233"/>
      <c r="S1937" s="234" t="e">
        <f>IF(C1937="",NA(),MATCH($B1937&amp;$C1937,'Smelter Reference List'!$J:$J,0))</f>
        <v>#N/A</v>
      </c>
      <c r="T1937" s="235"/>
      <c r="U1937" s="235">
        <f t="shared" ca="1" si="60"/>
        <v>0</v>
      </c>
      <c r="V1937" s="235"/>
      <c r="W1937" s="235"/>
      <c r="Y1937" s="228" t="str">
        <f t="shared" si="61"/>
        <v/>
      </c>
    </row>
    <row r="1938" spans="1:25" s="228" customFormat="1" ht="20.399999999999999">
      <c r="A1938" s="257"/>
      <c r="B1938" s="232" t="str">
        <f>IF(LEN(A1938)=0,"",INDEX('Smelter Reference List'!$A:$A,MATCH($A1938,'Smelter Reference List'!$E:$E,0)))</f>
        <v/>
      </c>
      <c r="C1938" s="297" t="str">
        <f>IF(LEN(A1938)=0,"",INDEX('Smelter Reference List'!$C:$C,MATCH($A1938,'Smelter Reference List'!$E:$E,0)))</f>
        <v/>
      </c>
      <c r="D1938" s="161" t="str">
        <f ca="1">IF(ISERROR($S1938),"",OFFSET('Smelter Reference List'!$C$4,$S1938-4,0)&amp;"")</f>
        <v/>
      </c>
      <c r="E1938" s="161" t="str">
        <f ca="1">IF(ISERROR($S1938),"",OFFSET('Smelter Reference List'!$D$4,$S1938-4,0)&amp;"")</f>
        <v/>
      </c>
      <c r="F1938" s="161" t="str">
        <f ca="1">IF(ISERROR($S1938),"",OFFSET('Smelter Reference List'!$E$4,$S1938-4,0))</f>
        <v/>
      </c>
      <c r="G1938" s="161" t="str">
        <f ca="1">IF(C1938=$U$4,"Enter smelter details", IF(ISERROR($S1938),"",OFFSET('Smelter Reference List'!$F$4,$S1938-4,0)))</f>
        <v/>
      </c>
      <c r="H1938" s="247" t="str">
        <f ca="1">IF(ISERROR($S1938),"",OFFSET('Smelter Reference List'!$G$4,$S1938-4,0))</f>
        <v/>
      </c>
      <c r="I1938" s="248" t="str">
        <f ca="1">IF(ISERROR($S1938),"",OFFSET('Smelter Reference List'!$H$4,$S1938-4,0))</f>
        <v/>
      </c>
      <c r="J1938" s="248" t="str">
        <f ca="1">IF(ISERROR($S1938),"",OFFSET('Smelter Reference List'!$I$4,$S1938-4,0))</f>
        <v/>
      </c>
      <c r="K1938" s="245"/>
      <c r="L1938" s="245"/>
      <c r="M1938" s="245"/>
      <c r="N1938" s="245"/>
      <c r="O1938" s="245"/>
      <c r="P1938" s="245"/>
      <c r="Q1938" s="246"/>
      <c r="R1938" s="233"/>
      <c r="S1938" s="234" t="e">
        <f>IF(C1938="",NA(),MATCH($B1938&amp;$C1938,'Smelter Reference List'!$J:$J,0))</f>
        <v>#N/A</v>
      </c>
      <c r="T1938" s="235"/>
      <c r="U1938" s="235">
        <f t="shared" ca="1" si="60"/>
        <v>0</v>
      </c>
      <c r="V1938" s="235"/>
      <c r="W1938" s="235"/>
      <c r="Y1938" s="228" t="str">
        <f t="shared" si="61"/>
        <v/>
      </c>
    </row>
    <row r="1939" spans="1:25" s="228" customFormat="1" ht="20.399999999999999">
      <c r="A1939" s="257"/>
      <c r="B1939" s="232" t="str">
        <f>IF(LEN(A1939)=0,"",INDEX('Smelter Reference List'!$A:$A,MATCH($A1939,'Smelter Reference List'!$E:$E,0)))</f>
        <v/>
      </c>
      <c r="C1939" s="297" t="str">
        <f>IF(LEN(A1939)=0,"",INDEX('Smelter Reference List'!$C:$C,MATCH($A1939,'Smelter Reference List'!$E:$E,0)))</f>
        <v/>
      </c>
      <c r="D1939" s="161" t="str">
        <f ca="1">IF(ISERROR($S1939),"",OFFSET('Smelter Reference List'!$C$4,$S1939-4,0)&amp;"")</f>
        <v/>
      </c>
      <c r="E1939" s="161" t="str">
        <f ca="1">IF(ISERROR($S1939),"",OFFSET('Smelter Reference List'!$D$4,$S1939-4,0)&amp;"")</f>
        <v/>
      </c>
      <c r="F1939" s="161" t="str">
        <f ca="1">IF(ISERROR($S1939),"",OFFSET('Smelter Reference List'!$E$4,$S1939-4,0))</f>
        <v/>
      </c>
      <c r="G1939" s="161" t="str">
        <f ca="1">IF(C1939=$U$4,"Enter smelter details", IF(ISERROR($S1939),"",OFFSET('Smelter Reference List'!$F$4,$S1939-4,0)))</f>
        <v/>
      </c>
      <c r="H1939" s="247" t="str">
        <f ca="1">IF(ISERROR($S1939),"",OFFSET('Smelter Reference List'!$G$4,$S1939-4,0))</f>
        <v/>
      </c>
      <c r="I1939" s="248" t="str">
        <f ca="1">IF(ISERROR($S1939),"",OFFSET('Smelter Reference List'!$H$4,$S1939-4,0))</f>
        <v/>
      </c>
      <c r="J1939" s="248" t="str">
        <f ca="1">IF(ISERROR($S1939),"",OFFSET('Smelter Reference List'!$I$4,$S1939-4,0))</f>
        <v/>
      </c>
      <c r="K1939" s="245"/>
      <c r="L1939" s="245"/>
      <c r="M1939" s="245"/>
      <c r="N1939" s="245"/>
      <c r="O1939" s="245"/>
      <c r="P1939" s="245"/>
      <c r="Q1939" s="246"/>
      <c r="R1939" s="233"/>
      <c r="S1939" s="234" t="e">
        <f>IF(C1939="",NA(),MATCH($B1939&amp;$C1939,'Smelter Reference List'!$J:$J,0))</f>
        <v>#N/A</v>
      </c>
      <c r="T1939" s="235"/>
      <c r="U1939" s="235">
        <f t="shared" ca="1" si="60"/>
        <v>0</v>
      </c>
      <c r="V1939" s="235"/>
      <c r="W1939" s="235"/>
      <c r="Y1939" s="228" t="str">
        <f t="shared" si="61"/>
        <v/>
      </c>
    </row>
    <row r="1940" spans="1:25" s="228" customFormat="1" ht="20.399999999999999">
      <c r="A1940" s="257"/>
      <c r="B1940" s="232" t="str">
        <f>IF(LEN(A1940)=0,"",INDEX('Smelter Reference List'!$A:$A,MATCH($A1940,'Smelter Reference List'!$E:$E,0)))</f>
        <v/>
      </c>
      <c r="C1940" s="297" t="str">
        <f>IF(LEN(A1940)=0,"",INDEX('Smelter Reference List'!$C:$C,MATCH($A1940,'Smelter Reference List'!$E:$E,0)))</f>
        <v/>
      </c>
      <c r="D1940" s="161" t="str">
        <f ca="1">IF(ISERROR($S1940),"",OFFSET('Smelter Reference List'!$C$4,$S1940-4,0)&amp;"")</f>
        <v/>
      </c>
      <c r="E1940" s="161" t="str">
        <f ca="1">IF(ISERROR($S1940),"",OFFSET('Smelter Reference List'!$D$4,$S1940-4,0)&amp;"")</f>
        <v/>
      </c>
      <c r="F1940" s="161" t="str">
        <f ca="1">IF(ISERROR($S1940),"",OFFSET('Smelter Reference List'!$E$4,$S1940-4,0))</f>
        <v/>
      </c>
      <c r="G1940" s="161" t="str">
        <f ca="1">IF(C1940=$U$4,"Enter smelter details", IF(ISERROR($S1940),"",OFFSET('Smelter Reference List'!$F$4,$S1940-4,0)))</f>
        <v/>
      </c>
      <c r="H1940" s="247" t="str">
        <f ca="1">IF(ISERROR($S1940),"",OFFSET('Smelter Reference List'!$G$4,$S1940-4,0))</f>
        <v/>
      </c>
      <c r="I1940" s="248" t="str">
        <f ca="1">IF(ISERROR($S1940),"",OFFSET('Smelter Reference List'!$H$4,$S1940-4,0))</f>
        <v/>
      </c>
      <c r="J1940" s="248" t="str">
        <f ca="1">IF(ISERROR($S1940),"",OFFSET('Smelter Reference List'!$I$4,$S1940-4,0))</f>
        <v/>
      </c>
      <c r="K1940" s="245"/>
      <c r="L1940" s="245"/>
      <c r="M1940" s="245"/>
      <c r="N1940" s="245"/>
      <c r="O1940" s="245"/>
      <c r="P1940" s="245"/>
      <c r="Q1940" s="246"/>
      <c r="R1940" s="233"/>
      <c r="S1940" s="234" t="e">
        <f>IF(C1940="",NA(),MATCH($B1940&amp;$C1940,'Smelter Reference List'!$J:$J,0))</f>
        <v>#N/A</v>
      </c>
      <c r="T1940" s="235"/>
      <c r="U1940" s="235">
        <f t="shared" ca="1" si="60"/>
        <v>0</v>
      </c>
      <c r="V1940" s="235"/>
      <c r="W1940" s="235"/>
      <c r="Y1940" s="228" t="str">
        <f t="shared" si="61"/>
        <v/>
      </c>
    </row>
    <row r="1941" spans="1:25" s="228" customFormat="1" ht="20.399999999999999">
      <c r="A1941" s="257"/>
      <c r="B1941" s="232" t="str">
        <f>IF(LEN(A1941)=0,"",INDEX('Smelter Reference List'!$A:$A,MATCH($A1941,'Smelter Reference List'!$E:$E,0)))</f>
        <v/>
      </c>
      <c r="C1941" s="297" t="str">
        <f>IF(LEN(A1941)=0,"",INDEX('Smelter Reference List'!$C:$C,MATCH($A1941,'Smelter Reference List'!$E:$E,0)))</f>
        <v/>
      </c>
      <c r="D1941" s="161" t="str">
        <f ca="1">IF(ISERROR($S1941),"",OFFSET('Smelter Reference List'!$C$4,$S1941-4,0)&amp;"")</f>
        <v/>
      </c>
      <c r="E1941" s="161" t="str">
        <f ca="1">IF(ISERROR($S1941),"",OFFSET('Smelter Reference List'!$D$4,$S1941-4,0)&amp;"")</f>
        <v/>
      </c>
      <c r="F1941" s="161" t="str">
        <f ca="1">IF(ISERROR($S1941),"",OFFSET('Smelter Reference List'!$E$4,$S1941-4,0))</f>
        <v/>
      </c>
      <c r="G1941" s="161" t="str">
        <f ca="1">IF(C1941=$U$4,"Enter smelter details", IF(ISERROR($S1941),"",OFFSET('Smelter Reference List'!$F$4,$S1941-4,0)))</f>
        <v/>
      </c>
      <c r="H1941" s="247" t="str">
        <f ca="1">IF(ISERROR($S1941),"",OFFSET('Smelter Reference List'!$G$4,$S1941-4,0))</f>
        <v/>
      </c>
      <c r="I1941" s="248" t="str">
        <f ca="1">IF(ISERROR($S1941),"",OFFSET('Smelter Reference List'!$H$4,$S1941-4,0))</f>
        <v/>
      </c>
      <c r="J1941" s="248" t="str">
        <f ca="1">IF(ISERROR($S1941),"",OFFSET('Smelter Reference List'!$I$4,$S1941-4,0))</f>
        <v/>
      </c>
      <c r="K1941" s="245"/>
      <c r="L1941" s="245"/>
      <c r="M1941" s="245"/>
      <c r="N1941" s="245"/>
      <c r="O1941" s="245"/>
      <c r="P1941" s="245"/>
      <c r="Q1941" s="246"/>
      <c r="R1941" s="233"/>
      <c r="S1941" s="234" t="e">
        <f>IF(C1941="",NA(),MATCH($B1941&amp;$C1941,'Smelter Reference List'!$J:$J,0))</f>
        <v>#N/A</v>
      </c>
      <c r="T1941" s="235"/>
      <c r="U1941" s="235">
        <f t="shared" ca="1" si="60"/>
        <v>0</v>
      </c>
      <c r="V1941" s="235"/>
      <c r="W1941" s="235"/>
      <c r="Y1941" s="228" t="str">
        <f t="shared" si="61"/>
        <v/>
      </c>
    </row>
    <row r="1942" spans="1:25" s="228" customFormat="1" ht="20.399999999999999">
      <c r="A1942" s="257"/>
      <c r="B1942" s="232" t="str">
        <f>IF(LEN(A1942)=0,"",INDEX('Smelter Reference List'!$A:$A,MATCH($A1942,'Smelter Reference List'!$E:$E,0)))</f>
        <v/>
      </c>
      <c r="C1942" s="297" t="str">
        <f>IF(LEN(A1942)=0,"",INDEX('Smelter Reference List'!$C:$C,MATCH($A1942,'Smelter Reference List'!$E:$E,0)))</f>
        <v/>
      </c>
      <c r="D1942" s="161" t="str">
        <f ca="1">IF(ISERROR($S1942),"",OFFSET('Smelter Reference List'!$C$4,$S1942-4,0)&amp;"")</f>
        <v/>
      </c>
      <c r="E1942" s="161" t="str">
        <f ca="1">IF(ISERROR($S1942),"",OFFSET('Smelter Reference List'!$D$4,$S1942-4,0)&amp;"")</f>
        <v/>
      </c>
      <c r="F1942" s="161" t="str">
        <f ca="1">IF(ISERROR($S1942),"",OFFSET('Smelter Reference List'!$E$4,$S1942-4,0))</f>
        <v/>
      </c>
      <c r="G1942" s="161" t="str">
        <f ca="1">IF(C1942=$U$4,"Enter smelter details", IF(ISERROR($S1942),"",OFFSET('Smelter Reference List'!$F$4,$S1942-4,0)))</f>
        <v/>
      </c>
      <c r="H1942" s="247" t="str">
        <f ca="1">IF(ISERROR($S1942),"",OFFSET('Smelter Reference List'!$G$4,$S1942-4,0))</f>
        <v/>
      </c>
      <c r="I1942" s="248" t="str">
        <f ca="1">IF(ISERROR($S1942),"",OFFSET('Smelter Reference List'!$H$4,$S1942-4,0))</f>
        <v/>
      </c>
      <c r="J1942" s="248" t="str">
        <f ca="1">IF(ISERROR($S1942),"",OFFSET('Smelter Reference List'!$I$4,$S1942-4,0))</f>
        <v/>
      </c>
      <c r="K1942" s="245"/>
      <c r="L1942" s="245"/>
      <c r="M1942" s="245"/>
      <c r="N1942" s="245"/>
      <c r="O1942" s="245"/>
      <c r="P1942" s="245"/>
      <c r="Q1942" s="246"/>
      <c r="R1942" s="233"/>
      <c r="S1942" s="234" t="e">
        <f>IF(C1942="",NA(),MATCH($B1942&amp;$C1942,'Smelter Reference List'!$J:$J,0))</f>
        <v>#N/A</v>
      </c>
      <c r="T1942" s="235"/>
      <c r="U1942" s="235">
        <f t="shared" ca="1" si="60"/>
        <v>0</v>
      </c>
      <c r="V1942" s="235"/>
      <c r="W1942" s="235"/>
      <c r="Y1942" s="228" t="str">
        <f t="shared" si="61"/>
        <v/>
      </c>
    </row>
    <row r="1943" spans="1:25" s="228" customFormat="1" ht="20.399999999999999">
      <c r="A1943" s="257"/>
      <c r="B1943" s="232" t="str">
        <f>IF(LEN(A1943)=0,"",INDEX('Smelter Reference List'!$A:$A,MATCH($A1943,'Smelter Reference List'!$E:$E,0)))</f>
        <v/>
      </c>
      <c r="C1943" s="297" t="str">
        <f>IF(LEN(A1943)=0,"",INDEX('Smelter Reference List'!$C:$C,MATCH($A1943,'Smelter Reference List'!$E:$E,0)))</f>
        <v/>
      </c>
      <c r="D1943" s="161" t="str">
        <f ca="1">IF(ISERROR($S1943),"",OFFSET('Smelter Reference List'!$C$4,$S1943-4,0)&amp;"")</f>
        <v/>
      </c>
      <c r="E1943" s="161" t="str">
        <f ca="1">IF(ISERROR($S1943),"",OFFSET('Smelter Reference List'!$D$4,$S1943-4,0)&amp;"")</f>
        <v/>
      </c>
      <c r="F1943" s="161" t="str">
        <f ca="1">IF(ISERROR($S1943),"",OFFSET('Smelter Reference List'!$E$4,$S1943-4,0))</f>
        <v/>
      </c>
      <c r="G1943" s="161" t="str">
        <f ca="1">IF(C1943=$U$4,"Enter smelter details", IF(ISERROR($S1943),"",OFFSET('Smelter Reference List'!$F$4,$S1943-4,0)))</f>
        <v/>
      </c>
      <c r="H1943" s="247" t="str">
        <f ca="1">IF(ISERROR($S1943),"",OFFSET('Smelter Reference List'!$G$4,$S1943-4,0))</f>
        <v/>
      </c>
      <c r="I1943" s="248" t="str">
        <f ca="1">IF(ISERROR($S1943),"",OFFSET('Smelter Reference List'!$H$4,$S1943-4,0))</f>
        <v/>
      </c>
      <c r="J1943" s="248" t="str">
        <f ca="1">IF(ISERROR($S1943),"",OFFSET('Smelter Reference List'!$I$4,$S1943-4,0))</f>
        <v/>
      </c>
      <c r="K1943" s="245"/>
      <c r="L1943" s="245"/>
      <c r="M1943" s="245"/>
      <c r="N1943" s="245"/>
      <c r="O1943" s="245"/>
      <c r="P1943" s="245"/>
      <c r="Q1943" s="246"/>
      <c r="R1943" s="233"/>
      <c r="S1943" s="234" t="e">
        <f>IF(C1943="",NA(),MATCH($B1943&amp;$C1943,'Smelter Reference List'!$J:$J,0))</f>
        <v>#N/A</v>
      </c>
      <c r="T1943" s="235"/>
      <c r="U1943" s="235">
        <f t="shared" ca="1" si="60"/>
        <v>0</v>
      </c>
      <c r="V1943" s="235"/>
      <c r="W1943" s="235"/>
      <c r="Y1943" s="228" t="str">
        <f t="shared" si="61"/>
        <v/>
      </c>
    </row>
    <row r="1944" spans="1:25" s="228" customFormat="1" ht="20.399999999999999">
      <c r="A1944" s="257"/>
      <c r="B1944" s="232" t="str">
        <f>IF(LEN(A1944)=0,"",INDEX('Smelter Reference List'!$A:$A,MATCH($A1944,'Smelter Reference List'!$E:$E,0)))</f>
        <v/>
      </c>
      <c r="C1944" s="297" t="str">
        <f>IF(LEN(A1944)=0,"",INDEX('Smelter Reference List'!$C:$C,MATCH($A1944,'Smelter Reference List'!$E:$E,0)))</f>
        <v/>
      </c>
      <c r="D1944" s="161" t="str">
        <f ca="1">IF(ISERROR($S1944),"",OFFSET('Smelter Reference List'!$C$4,$S1944-4,0)&amp;"")</f>
        <v/>
      </c>
      <c r="E1944" s="161" t="str">
        <f ca="1">IF(ISERROR($S1944),"",OFFSET('Smelter Reference List'!$D$4,$S1944-4,0)&amp;"")</f>
        <v/>
      </c>
      <c r="F1944" s="161" t="str">
        <f ca="1">IF(ISERROR($S1944),"",OFFSET('Smelter Reference List'!$E$4,$S1944-4,0))</f>
        <v/>
      </c>
      <c r="G1944" s="161" t="str">
        <f ca="1">IF(C1944=$U$4,"Enter smelter details", IF(ISERROR($S1944),"",OFFSET('Smelter Reference List'!$F$4,$S1944-4,0)))</f>
        <v/>
      </c>
      <c r="H1944" s="247" t="str">
        <f ca="1">IF(ISERROR($S1944),"",OFFSET('Smelter Reference List'!$G$4,$S1944-4,0))</f>
        <v/>
      </c>
      <c r="I1944" s="248" t="str">
        <f ca="1">IF(ISERROR($S1944),"",OFFSET('Smelter Reference List'!$H$4,$S1944-4,0))</f>
        <v/>
      </c>
      <c r="J1944" s="248" t="str">
        <f ca="1">IF(ISERROR($S1944),"",OFFSET('Smelter Reference List'!$I$4,$S1944-4,0))</f>
        <v/>
      </c>
      <c r="K1944" s="245"/>
      <c r="L1944" s="245"/>
      <c r="M1944" s="245"/>
      <c r="N1944" s="245"/>
      <c r="O1944" s="245"/>
      <c r="P1944" s="245"/>
      <c r="Q1944" s="246"/>
      <c r="R1944" s="233"/>
      <c r="S1944" s="234" t="e">
        <f>IF(C1944="",NA(),MATCH($B1944&amp;$C1944,'Smelter Reference List'!$J:$J,0))</f>
        <v>#N/A</v>
      </c>
      <c r="T1944" s="235"/>
      <c r="U1944" s="235">
        <f t="shared" ca="1" si="60"/>
        <v>0</v>
      </c>
      <c r="V1944" s="235"/>
      <c r="W1944" s="235"/>
      <c r="Y1944" s="228" t="str">
        <f t="shared" si="61"/>
        <v/>
      </c>
    </row>
    <row r="1945" spans="1:25" s="228" customFormat="1" ht="20.399999999999999">
      <c r="A1945" s="257"/>
      <c r="B1945" s="232" t="str">
        <f>IF(LEN(A1945)=0,"",INDEX('Smelter Reference List'!$A:$A,MATCH($A1945,'Smelter Reference List'!$E:$E,0)))</f>
        <v/>
      </c>
      <c r="C1945" s="297" t="str">
        <f>IF(LEN(A1945)=0,"",INDEX('Smelter Reference List'!$C:$C,MATCH($A1945,'Smelter Reference List'!$E:$E,0)))</f>
        <v/>
      </c>
      <c r="D1945" s="161" t="str">
        <f ca="1">IF(ISERROR($S1945),"",OFFSET('Smelter Reference List'!$C$4,$S1945-4,0)&amp;"")</f>
        <v/>
      </c>
      <c r="E1945" s="161" t="str">
        <f ca="1">IF(ISERROR($S1945),"",OFFSET('Smelter Reference List'!$D$4,$S1945-4,0)&amp;"")</f>
        <v/>
      </c>
      <c r="F1945" s="161" t="str">
        <f ca="1">IF(ISERROR($S1945),"",OFFSET('Smelter Reference List'!$E$4,$S1945-4,0))</f>
        <v/>
      </c>
      <c r="G1945" s="161" t="str">
        <f ca="1">IF(C1945=$U$4,"Enter smelter details", IF(ISERROR($S1945),"",OFFSET('Smelter Reference List'!$F$4,$S1945-4,0)))</f>
        <v/>
      </c>
      <c r="H1945" s="247" t="str">
        <f ca="1">IF(ISERROR($S1945),"",OFFSET('Smelter Reference List'!$G$4,$S1945-4,0))</f>
        <v/>
      </c>
      <c r="I1945" s="248" t="str">
        <f ca="1">IF(ISERROR($S1945),"",OFFSET('Smelter Reference List'!$H$4,$S1945-4,0))</f>
        <v/>
      </c>
      <c r="J1945" s="248" t="str">
        <f ca="1">IF(ISERROR($S1945),"",OFFSET('Smelter Reference List'!$I$4,$S1945-4,0))</f>
        <v/>
      </c>
      <c r="K1945" s="245"/>
      <c r="L1945" s="245"/>
      <c r="M1945" s="245"/>
      <c r="N1945" s="245"/>
      <c r="O1945" s="245"/>
      <c r="P1945" s="245"/>
      <c r="Q1945" s="246"/>
      <c r="R1945" s="233"/>
      <c r="S1945" s="234" t="e">
        <f>IF(C1945="",NA(),MATCH($B1945&amp;$C1945,'Smelter Reference List'!$J:$J,0))</f>
        <v>#N/A</v>
      </c>
      <c r="T1945" s="235"/>
      <c r="U1945" s="235">
        <f t="shared" ca="1" si="60"/>
        <v>0</v>
      </c>
      <c r="V1945" s="235"/>
      <c r="W1945" s="235"/>
      <c r="Y1945" s="228" t="str">
        <f t="shared" si="61"/>
        <v/>
      </c>
    </row>
    <row r="1946" spans="1:25" s="228" customFormat="1" ht="20.399999999999999">
      <c r="A1946" s="257"/>
      <c r="B1946" s="232" t="str">
        <f>IF(LEN(A1946)=0,"",INDEX('Smelter Reference List'!$A:$A,MATCH($A1946,'Smelter Reference List'!$E:$E,0)))</f>
        <v/>
      </c>
      <c r="C1946" s="297" t="str">
        <f>IF(LEN(A1946)=0,"",INDEX('Smelter Reference List'!$C:$C,MATCH($A1946,'Smelter Reference List'!$E:$E,0)))</f>
        <v/>
      </c>
      <c r="D1946" s="161" t="str">
        <f ca="1">IF(ISERROR($S1946),"",OFFSET('Smelter Reference List'!$C$4,$S1946-4,0)&amp;"")</f>
        <v/>
      </c>
      <c r="E1946" s="161" t="str">
        <f ca="1">IF(ISERROR($S1946),"",OFFSET('Smelter Reference List'!$D$4,$S1946-4,0)&amp;"")</f>
        <v/>
      </c>
      <c r="F1946" s="161" t="str">
        <f ca="1">IF(ISERROR($S1946),"",OFFSET('Smelter Reference List'!$E$4,$S1946-4,0))</f>
        <v/>
      </c>
      <c r="G1946" s="161" t="str">
        <f ca="1">IF(C1946=$U$4,"Enter smelter details", IF(ISERROR($S1946),"",OFFSET('Smelter Reference List'!$F$4,$S1946-4,0)))</f>
        <v/>
      </c>
      <c r="H1946" s="247" t="str">
        <f ca="1">IF(ISERROR($S1946),"",OFFSET('Smelter Reference List'!$G$4,$S1946-4,0))</f>
        <v/>
      </c>
      <c r="I1946" s="248" t="str">
        <f ca="1">IF(ISERROR($S1946),"",OFFSET('Smelter Reference List'!$H$4,$S1946-4,0))</f>
        <v/>
      </c>
      <c r="J1946" s="248" t="str">
        <f ca="1">IF(ISERROR($S1946),"",OFFSET('Smelter Reference List'!$I$4,$S1946-4,0))</f>
        <v/>
      </c>
      <c r="K1946" s="245"/>
      <c r="L1946" s="245"/>
      <c r="M1946" s="245"/>
      <c r="N1946" s="245"/>
      <c r="O1946" s="245"/>
      <c r="P1946" s="245"/>
      <c r="Q1946" s="246"/>
      <c r="R1946" s="233"/>
      <c r="S1946" s="234" t="e">
        <f>IF(C1946="",NA(),MATCH($B1946&amp;$C1946,'Smelter Reference List'!$J:$J,0))</f>
        <v>#N/A</v>
      </c>
      <c r="T1946" s="235"/>
      <c r="U1946" s="235">
        <f t="shared" ca="1" si="60"/>
        <v>0</v>
      </c>
      <c r="V1946" s="235"/>
      <c r="W1946" s="235"/>
      <c r="Y1946" s="228" t="str">
        <f t="shared" si="61"/>
        <v/>
      </c>
    </row>
    <row r="1947" spans="1:25" s="228" customFormat="1" ht="20.399999999999999">
      <c r="A1947" s="257"/>
      <c r="B1947" s="232" t="str">
        <f>IF(LEN(A1947)=0,"",INDEX('Smelter Reference List'!$A:$A,MATCH($A1947,'Smelter Reference List'!$E:$E,0)))</f>
        <v/>
      </c>
      <c r="C1947" s="297" t="str">
        <f>IF(LEN(A1947)=0,"",INDEX('Smelter Reference List'!$C:$C,MATCH($A1947,'Smelter Reference List'!$E:$E,0)))</f>
        <v/>
      </c>
      <c r="D1947" s="161" t="str">
        <f ca="1">IF(ISERROR($S1947),"",OFFSET('Smelter Reference List'!$C$4,$S1947-4,0)&amp;"")</f>
        <v/>
      </c>
      <c r="E1947" s="161" t="str">
        <f ca="1">IF(ISERROR($S1947),"",OFFSET('Smelter Reference List'!$D$4,$S1947-4,0)&amp;"")</f>
        <v/>
      </c>
      <c r="F1947" s="161" t="str">
        <f ca="1">IF(ISERROR($S1947),"",OFFSET('Smelter Reference List'!$E$4,$S1947-4,0))</f>
        <v/>
      </c>
      <c r="G1947" s="161" t="str">
        <f ca="1">IF(C1947=$U$4,"Enter smelter details", IF(ISERROR($S1947),"",OFFSET('Smelter Reference List'!$F$4,$S1947-4,0)))</f>
        <v/>
      </c>
      <c r="H1947" s="247" t="str">
        <f ca="1">IF(ISERROR($S1947),"",OFFSET('Smelter Reference List'!$G$4,$S1947-4,0))</f>
        <v/>
      </c>
      <c r="I1947" s="248" t="str">
        <f ca="1">IF(ISERROR($S1947),"",OFFSET('Smelter Reference List'!$H$4,$S1947-4,0))</f>
        <v/>
      </c>
      <c r="J1947" s="248" t="str">
        <f ca="1">IF(ISERROR($S1947),"",OFFSET('Smelter Reference List'!$I$4,$S1947-4,0))</f>
        <v/>
      </c>
      <c r="K1947" s="245"/>
      <c r="L1947" s="245"/>
      <c r="M1947" s="245"/>
      <c r="N1947" s="245"/>
      <c r="O1947" s="245"/>
      <c r="P1947" s="245"/>
      <c r="Q1947" s="246"/>
      <c r="R1947" s="233"/>
      <c r="S1947" s="234" t="e">
        <f>IF(C1947="",NA(),MATCH($B1947&amp;$C1947,'Smelter Reference List'!$J:$J,0))</f>
        <v>#N/A</v>
      </c>
      <c r="T1947" s="235"/>
      <c r="U1947" s="235">
        <f t="shared" ca="1" si="60"/>
        <v>0</v>
      </c>
      <c r="V1947" s="235"/>
      <c r="W1947" s="235"/>
      <c r="Y1947" s="228" t="str">
        <f t="shared" si="61"/>
        <v/>
      </c>
    </row>
    <row r="1948" spans="1:25" s="228" customFormat="1" ht="20.399999999999999">
      <c r="A1948" s="257"/>
      <c r="B1948" s="232" t="str">
        <f>IF(LEN(A1948)=0,"",INDEX('Smelter Reference List'!$A:$A,MATCH($A1948,'Smelter Reference List'!$E:$E,0)))</f>
        <v/>
      </c>
      <c r="C1948" s="297" t="str">
        <f>IF(LEN(A1948)=0,"",INDEX('Smelter Reference List'!$C:$C,MATCH($A1948,'Smelter Reference List'!$E:$E,0)))</f>
        <v/>
      </c>
      <c r="D1948" s="161" t="str">
        <f ca="1">IF(ISERROR($S1948),"",OFFSET('Smelter Reference List'!$C$4,$S1948-4,0)&amp;"")</f>
        <v/>
      </c>
      <c r="E1948" s="161" t="str">
        <f ca="1">IF(ISERROR($S1948),"",OFFSET('Smelter Reference List'!$D$4,$S1948-4,0)&amp;"")</f>
        <v/>
      </c>
      <c r="F1948" s="161" t="str">
        <f ca="1">IF(ISERROR($S1948),"",OFFSET('Smelter Reference List'!$E$4,$S1948-4,0))</f>
        <v/>
      </c>
      <c r="G1948" s="161" t="str">
        <f ca="1">IF(C1948=$U$4,"Enter smelter details", IF(ISERROR($S1948),"",OFFSET('Smelter Reference List'!$F$4,$S1948-4,0)))</f>
        <v/>
      </c>
      <c r="H1948" s="247" t="str">
        <f ca="1">IF(ISERROR($S1948),"",OFFSET('Smelter Reference List'!$G$4,$S1948-4,0))</f>
        <v/>
      </c>
      <c r="I1948" s="248" t="str">
        <f ca="1">IF(ISERROR($S1948),"",OFFSET('Smelter Reference List'!$H$4,$S1948-4,0))</f>
        <v/>
      </c>
      <c r="J1948" s="248" t="str">
        <f ca="1">IF(ISERROR($S1948),"",OFFSET('Smelter Reference List'!$I$4,$S1948-4,0))</f>
        <v/>
      </c>
      <c r="K1948" s="245"/>
      <c r="L1948" s="245"/>
      <c r="M1948" s="245"/>
      <c r="N1948" s="245"/>
      <c r="O1948" s="245"/>
      <c r="P1948" s="245"/>
      <c r="Q1948" s="246"/>
      <c r="R1948" s="233"/>
      <c r="S1948" s="234" t="e">
        <f>IF(C1948="",NA(),MATCH($B1948&amp;$C1948,'Smelter Reference List'!$J:$J,0))</f>
        <v>#N/A</v>
      </c>
      <c r="T1948" s="235"/>
      <c r="U1948" s="235">
        <f t="shared" ca="1" si="60"/>
        <v>0</v>
      </c>
      <c r="V1948" s="235"/>
      <c r="W1948" s="235"/>
      <c r="Y1948" s="228" t="str">
        <f t="shared" si="61"/>
        <v/>
      </c>
    </row>
    <row r="1949" spans="1:25" s="228" customFormat="1" ht="20.399999999999999">
      <c r="A1949" s="257"/>
      <c r="B1949" s="232" t="str">
        <f>IF(LEN(A1949)=0,"",INDEX('Smelter Reference List'!$A:$A,MATCH($A1949,'Smelter Reference List'!$E:$E,0)))</f>
        <v/>
      </c>
      <c r="C1949" s="297" t="str">
        <f>IF(LEN(A1949)=0,"",INDEX('Smelter Reference List'!$C:$C,MATCH($A1949,'Smelter Reference List'!$E:$E,0)))</f>
        <v/>
      </c>
      <c r="D1949" s="161" t="str">
        <f ca="1">IF(ISERROR($S1949),"",OFFSET('Smelter Reference List'!$C$4,$S1949-4,0)&amp;"")</f>
        <v/>
      </c>
      <c r="E1949" s="161" t="str">
        <f ca="1">IF(ISERROR($S1949),"",OFFSET('Smelter Reference List'!$D$4,$S1949-4,0)&amp;"")</f>
        <v/>
      </c>
      <c r="F1949" s="161" t="str">
        <f ca="1">IF(ISERROR($S1949),"",OFFSET('Smelter Reference List'!$E$4,$S1949-4,0))</f>
        <v/>
      </c>
      <c r="G1949" s="161" t="str">
        <f ca="1">IF(C1949=$U$4,"Enter smelter details", IF(ISERROR($S1949),"",OFFSET('Smelter Reference List'!$F$4,$S1949-4,0)))</f>
        <v/>
      </c>
      <c r="H1949" s="247" t="str">
        <f ca="1">IF(ISERROR($S1949),"",OFFSET('Smelter Reference List'!$G$4,$S1949-4,0))</f>
        <v/>
      </c>
      <c r="I1949" s="248" t="str">
        <f ca="1">IF(ISERROR($S1949),"",OFFSET('Smelter Reference List'!$H$4,$S1949-4,0))</f>
        <v/>
      </c>
      <c r="J1949" s="248" t="str">
        <f ca="1">IF(ISERROR($S1949),"",OFFSET('Smelter Reference List'!$I$4,$S1949-4,0))</f>
        <v/>
      </c>
      <c r="K1949" s="245"/>
      <c r="L1949" s="245"/>
      <c r="M1949" s="245"/>
      <c r="N1949" s="245"/>
      <c r="O1949" s="245"/>
      <c r="P1949" s="245"/>
      <c r="Q1949" s="246"/>
      <c r="R1949" s="233"/>
      <c r="S1949" s="234" t="e">
        <f>IF(C1949="",NA(),MATCH($B1949&amp;$C1949,'Smelter Reference List'!$J:$J,0))</f>
        <v>#N/A</v>
      </c>
      <c r="T1949" s="235"/>
      <c r="U1949" s="235">
        <f t="shared" ca="1" si="60"/>
        <v>0</v>
      </c>
      <c r="V1949" s="235"/>
      <c r="W1949" s="235"/>
      <c r="Y1949" s="228" t="str">
        <f t="shared" si="61"/>
        <v/>
      </c>
    </row>
    <row r="1950" spans="1:25" s="228" customFormat="1" ht="20.399999999999999">
      <c r="A1950" s="257"/>
      <c r="B1950" s="232" t="str">
        <f>IF(LEN(A1950)=0,"",INDEX('Smelter Reference List'!$A:$A,MATCH($A1950,'Smelter Reference List'!$E:$E,0)))</f>
        <v/>
      </c>
      <c r="C1950" s="297" t="str">
        <f>IF(LEN(A1950)=0,"",INDEX('Smelter Reference List'!$C:$C,MATCH($A1950,'Smelter Reference List'!$E:$E,0)))</f>
        <v/>
      </c>
      <c r="D1950" s="161" t="str">
        <f ca="1">IF(ISERROR($S1950),"",OFFSET('Smelter Reference List'!$C$4,$S1950-4,0)&amp;"")</f>
        <v/>
      </c>
      <c r="E1950" s="161" t="str">
        <f ca="1">IF(ISERROR($S1950),"",OFFSET('Smelter Reference List'!$D$4,$S1950-4,0)&amp;"")</f>
        <v/>
      </c>
      <c r="F1950" s="161" t="str">
        <f ca="1">IF(ISERROR($S1950),"",OFFSET('Smelter Reference List'!$E$4,$S1950-4,0))</f>
        <v/>
      </c>
      <c r="G1950" s="161" t="str">
        <f ca="1">IF(C1950=$U$4,"Enter smelter details", IF(ISERROR($S1950),"",OFFSET('Smelter Reference List'!$F$4,$S1950-4,0)))</f>
        <v/>
      </c>
      <c r="H1950" s="247" t="str">
        <f ca="1">IF(ISERROR($S1950),"",OFFSET('Smelter Reference List'!$G$4,$S1950-4,0))</f>
        <v/>
      </c>
      <c r="I1950" s="248" t="str">
        <f ca="1">IF(ISERROR($S1950),"",OFFSET('Smelter Reference List'!$H$4,$S1950-4,0))</f>
        <v/>
      </c>
      <c r="J1950" s="248" t="str">
        <f ca="1">IF(ISERROR($S1950),"",OFFSET('Smelter Reference List'!$I$4,$S1950-4,0))</f>
        <v/>
      </c>
      <c r="K1950" s="245"/>
      <c r="L1950" s="245"/>
      <c r="M1950" s="245"/>
      <c r="N1950" s="245"/>
      <c r="O1950" s="245"/>
      <c r="P1950" s="245"/>
      <c r="Q1950" s="246"/>
      <c r="R1950" s="233"/>
      <c r="S1950" s="234" t="e">
        <f>IF(C1950="",NA(),MATCH($B1950&amp;$C1950,'Smelter Reference List'!$J:$J,0))</f>
        <v>#N/A</v>
      </c>
      <c r="T1950" s="235"/>
      <c r="U1950" s="235">
        <f t="shared" ca="1" si="60"/>
        <v>0</v>
      </c>
      <c r="V1950" s="235"/>
      <c r="W1950" s="235"/>
      <c r="Y1950" s="228" t="str">
        <f t="shared" si="61"/>
        <v/>
      </c>
    </row>
    <row r="1951" spans="1:25" s="228" customFormat="1" ht="20.399999999999999">
      <c r="A1951" s="257"/>
      <c r="B1951" s="232" t="str">
        <f>IF(LEN(A1951)=0,"",INDEX('Smelter Reference List'!$A:$A,MATCH($A1951,'Smelter Reference List'!$E:$E,0)))</f>
        <v/>
      </c>
      <c r="C1951" s="297" t="str">
        <f>IF(LEN(A1951)=0,"",INDEX('Smelter Reference List'!$C:$C,MATCH($A1951,'Smelter Reference List'!$E:$E,0)))</f>
        <v/>
      </c>
      <c r="D1951" s="161" t="str">
        <f ca="1">IF(ISERROR($S1951),"",OFFSET('Smelter Reference List'!$C$4,$S1951-4,0)&amp;"")</f>
        <v/>
      </c>
      <c r="E1951" s="161" t="str">
        <f ca="1">IF(ISERROR($S1951),"",OFFSET('Smelter Reference List'!$D$4,$S1951-4,0)&amp;"")</f>
        <v/>
      </c>
      <c r="F1951" s="161" t="str">
        <f ca="1">IF(ISERROR($S1951),"",OFFSET('Smelter Reference List'!$E$4,$S1951-4,0))</f>
        <v/>
      </c>
      <c r="G1951" s="161" t="str">
        <f ca="1">IF(C1951=$U$4,"Enter smelter details", IF(ISERROR($S1951),"",OFFSET('Smelter Reference List'!$F$4,$S1951-4,0)))</f>
        <v/>
      </c>
      <c r="H1951" s="247" t="str">
        <f ca="1">IF(ISERROR($S1951),"",OFFSET('Smelter Reference List'!$G$4,$S1951-4,0))</f>
        <v/>
      </c>
      <c r="I1951" s="248" t="str">
        <f ca="1">IF(ISERROR($S1951),"",OFFSET('Smelter Reference List'!$H$4,$S1951-4,0))</f>
        <v/>
      </c>
      <c r="J1951" s="248" t="str">
        <f ca="1">IF(ISERROR($S1951),"",OFFSET('Smelter Reference List'!$I$4,$S1951-4,0))</f>
        <v/>
      </c>
      <c r="K1951" s="245"/>
      <c r="L1951" s="245"/>
      <c r="M1951" s="245"/>
      <c r="N1951" s="245"/>
      <c r="O1951" s="245"/>
      <c r="P1951" s="245"/>
      <c r="Q1951" s="246"/>
      <c r="R1951" s="233"/>
      <c r="S1951" s="234" t="e">
        <f>IF(C1951="",NA(),MATCH($B1951&amp;$C1951,'Smelter Reference List'!$J:$J,0))</f>
        <v>#N/A</v>
      </c>
      <c r="T1951" s="235"/>
      <c r="U1951" s="235">
        <f t="shared" ca="1" si="60"/>
        <v>0</v>
      </c>
      <c r="V1951" s="235"/>
      <c r="W1951" s="235"/>
      <c r="Y1951" s="228" t="str">
        <f t="shared" si="61"/>
        <v/>
      </c>
    </row>
    <row r="1952" spans="1:25" s="228" customFormat="1" ht="20.399999999999999">
      <c r="A1952" s="257"/>
      <c r="B1952" s="232" t="str">
        <f>IF(LEN(A1952)=0,"",INDEX('Smelter Reference List'!$A:$A,MATCH($A1952,'Smelter Reference List'!$E:$E,0)))</f>
        <v/>
      </c>
      <c r="C1952" s="297" t="str">
        <f>IF(LEN(A1952)=0,"",INDEX('Smelter Reference List'!$C:$C,MATCH($A1952,'Smelter Reference List'!$E:$E,0)))</f>
        <v/>
      </c>
      <c r="D1952" s="161" t="str">
        <f ca="1">IF(ISERROR($S1952),"",OFFSET('Smelter Reference List'!$C$4,$S1952-4,0)&amp;"")</f>
        <v/>
      </c>
      <c r="E1952" s="161" t="str">
        <f ca="1">IF(ISERROR($S1952),"",OFFSET('Smelter Reference List'!$D$4,$S1952-4,0)&amp;"")</f>
        <v/>
      </c>
      <c r="F1952" s="161" t="str">
        <f ca="1">IF(ISERROR($S1952),"",OFFSET('Smelter Reference List'!$E$4,$S1952-4,0))</f>
        <v/>
      </c>
      <c r="G1952" s="161" t="str">
        <f ca="1">IF(C1952=$U$4,"Enter smelter details", IF(ISERROR($S1952),"",OFFSET('Smelter Reference List'!$F$4,$S1952-4,0)))</f>
        <v/>
      </c>
      <c r="H1952" s="247" t="str">
        <f ca="1">IF(ISERROR($S1952),"",OFFSET('Smelter Reference List'!$G$4,$S1952-4,0))</f>
        <v/>
      </c>
      <c r="I1952" s="248" t="str">
        <f ca="1">IF(ISERROR($S1952),"",OFFSET('Smelter Reference List'!$H$4,$S1952-4,0))</f>
        <v/>
      </c>
      <c r="J1952" s="248" t="str">
        <f ca="1">IF(ISERROR($S1952),"",OFFSET('Smelter Reference List'!$I$4,$S1952-4,0))</f>
        <v/>
      </c>
      <c r="K1952" s="245"/>
      <c r="L1952" s="245"/>
      <c r="M1952" s="245"/>
      <c r="N1952" s="245"/>
      <c r="O1952" s="245"/>
      <c r="P1952" s="245"/>
      <c r="Q1952" s="246"/>
      <c r="R1952" s="233"/>
      <c r="S1952" s="234" t="e">
        <f>IF(C1952="",NA(),MATCH($B1952&amp;$C1952,'Smelter Reference List'!$J:$J,0))</f>
        <v>#N/A</v>
      </c>
      <c r="T1952" s="235"/>
      <c r="U1952" s="235">
        <f t="shared" ca="1" si="60"/>
        <v>0</v>
      </c>
      <c r="V1952" s="235"/>
      <c r="W1952" s="235"/>
      <c r="Y1952" s="228" t="str">
        <f t="shared" si="61"/>
        <v/>
      </c>
    </row>
    <row r="1953" spans="1:25" s="228" customFormat="1" ht="20.399999999999999">
      <c r="A1953" s="257"/>
      <c r="B1953" s="232" t="str">
        <f>IF(LEN(A1953)=0,"",INDEX('Smelter Reference List'!$A:$A,MATCH($A1953,'Smelter Reference List'!$E:$E,0)))</f>
        <v/>
      </c>
      <c r="C1953" s="297" t="str">
        <f>IF(LEN(A1953)=0,"",INDEX('Smelter Reference List'!$C:$C,MATCH($A1953,'Smelter Reference List'!$E:$E,0)))</f>
        <v/>
      </c>
      <c r="D1953" s="161" t="str">
        <f ca="1">IF(ISERROR($S1953),"",OFFSET('Smelter Reference List'!$C$4,$S1953-4,0)&amp;"")</f>
        <v/>
      </c>
      <c r="E1953" s="161" t="str">
        <f ca="1">IF(ISERROR($S1953),"",OFFSET('Smelter Reference List'!$D$4,$S1953-4,0)&amp;"")</f>
        <v/>
      </c>
      <c r="F1953" s="161" t="str">
        <f ca="1">IF(ISERROR($S1953),"",OFFSET('Smelter Reference List'!$E$4,$S1953-4,0))</f>
        <v/>
      </c>
      <c r="G1953" s="161" t="str">
        <f ca="1">IF(C1953=$U$4,"Enter smelter details", IF(ISERROR($S1953),"",OFFSET('Smelter Reference List'!$F$4,$S1953-4,0)))</f>
        <v/>
      </c>
      <c r="H1953" s="247" t="str">
        <f ca="1">IF(ISERROR($S1953),"",OFFSET('Smelter Reference List'!$G$4,$S1953-4,0))</f>
        <v/>
      </c>
      <c r="I1953" s="248" t="str">
        <f ca="1">IF(ISERROR($S1953),"",OFFSET('Smelter Reference List'!$H$4,$S1953-4,0))</f>
        <v/>
      </c>
      <c r="J1953" s="248" t="str">
        <f ca="1">IF(ISERROR($S1953),"",OFFSET('Smelter Reference List'!$I$4,$S1953-4,0))</f>
        <v/>
      </c>
      <c r="K1953" s="245"/>
      <c r="L1953" s="245"/>
      <c r="M1953" s="245"/>
      <c r="N1953" s="245"/>
      <c r="O1953" s="245"/>
      <c r="P1953" s="245"/>
      <c r="Q1953" s="246"/>
      <c r="R1953" s="233"/>
      <c r="S1953" s="234" t="e">
        <f>IF(C1953="",NA(),MATCH($B1953&amp;$C1953,'Smelter Reference List'!$J:$J,0))</f>
        <v>#N/A</v>
      </c>
      <c r="T1953" s="235"/>
      <c r="U1953" s="235">
        <f t="shared" ca="1" si="60"/>
        <v>0</v>
      </c>
      <c r="V1953" s="235"/>
      <c r="W1953" s="235"/>
      <c r="Y1953" s="228" t="str">
        <f t="shared" si="61"/>
        <v/>
      </c>
    </row>
    <row r="1954" spans="1:25" s="228" customFormat="1" ht="20.399999999999999">
      <c r="A1954" s="257"/>
      <c r="B1954" s="232" t="str">
        <f>IF(LEN(A1954)=0,"",INDEX('Smelter Reference List'!$A:$A,MATCH($A1954,'Smelter Reference List'!$E:$E,0)))</f>
        <v/>
      </c>
      <c r="C1954" s="297" t="str">
        <f>IF(LEN(A1954)=0,"",INDEX('Smelter Reference List'!$C:$C,MATCH($A1954,'Smelter Reference List'!$E:$E,0)))</f>
        <v/>
      </c>
      <c r="D1954" s="161" t="str">
        <f ca="1">IF(ISERROR($S1954),"",OFFSET('Smelter Reference List'!$C$4,$S1954-4,0)&amp;"")</f>
        <v/>
      </c>
      <c r="E1954" s="161" t="str">
        <f ca="1">IF(ISERROR($S1954),"",OFFSET('Smelter Reference List'!$D$4,$S1954-4,0)&amp;"")</f>
        <v/>
      </c>
      <c r="F1954" s="161" t="str">
        <f ca="1">IF(ISERROR($S1954),"",OFFSET('Smelter Reference List'!$E$4,$S1954-4,0))</f>
        <v/>
      </c>
      <c r="G1954" s="161" t="str">
        <f ca="1">IF(C1954=$U$4,"Enter smelter details", IF(ISERROR($S1954),"",OFFSET('Smelter Reference List'!$F$4,$S1954-4,0)))</f>
        <v/>
      </c>
      <c r="H1954" s="247" t="str">
        <f ca="1">IF(ISERROR($S1954),"",OFFSET('Smelter Reference List'!$G$4,$S1954-4,0))</f>
        <v/>
      </c>
      <c r="I1954" s="248" t="str">
        <f ca="1">IF(ISERROR($S1954),"",OFFSET('Smelter Reference List'!$H$4,$S1954-4,0))</f>
        <v/>
      </c>
      <c r="J1954" s="248" t="str">
        <f ca="1">IF(ISERROR($S1954),"",OFFSET('Smelter Reference List'!$I$4,$S1954-4,0))</f>
        <v/>
      </c>
      <c r="K1954" s="245"/>
      <c r="L1954" s="245"/>
      <c r="M1954" s="245"/>
      <c r="N1954" s="245"/>
      <c r="O1954" s="245"/>
      <c r="P1954" s="245"/>
      <c r="Q1954" s="246"/>
      <c r="R1954" s="233"/>
      <c r="S1954" s="234" t="e">
        <f>IF(C1954="",NA(),MATCH($B1954&amp;$C1954,'Smelter Reference List'!$J:$J,0))</f>
        <v>#N/A</v>
      </c>
      <c r="T1954" s="235"/>
      <c r="U1954" s="235">
        <f t="shared" ca="1" si="60"/>
        <v>0</v>
      </c>
      <c r="V1954" s="235"/>
      <c r="W1954" s="235"/>
      <c r="Y1954" s="228" t="str">
        <f t="shared" si="61"/>
        <v/>
      </c>
    </row>
    <row r="1955" spans="1:25" s="228" customFormat="1" ht="20.399999999999999">
      <c r="A1955" s="257"/>
      <c r="B1955" s="232" t="str">
        <f>IF(LEN(A1955)=0,"",INDEX('Smelter Reference List'!$A:$A,MATCH($A1955,'Smelter Reference List'!$E:$E,0)))</f>
        <v/>
      </c>
      <c r="C1955" s="297" t="str">
        <f>IF(LEN(A1955)=0,"",INDEX('Smelter Reference List'!$C:$C,MATCH($A1955,'Smelter Reference List'!$E:$E,0)))</f>
        <v/>
      </c>
      <c r="D1955" s="161" t="str">
        <f ca="1">IF(ISERROR($S1955),"",OFFSET('Smelter Reference List'!$C$4,$S1955-4,0)&amp;"")</f>
        <v/>
      </c>
      <c r="E1955" s="161" t="str">
        <f ca="1">IF(ISERROR($S1955),"",OFFSET('Smelter Reference List'!$D$4,$S1955-4,0)&amp;"")</f>
        <v/>
      </c>
      <c r="F1955" s="161" t="str">
        <f ca="1">IF(ISERROR($S1955),"",OFFSET('Smelter Reference List'!$E$4,$S1955-4,0))</f>
        <v/>
      </c>
      <c r="G1955" s="161" t="str">
        <f ca="1">IF(C1955=$U$4,"Enter smelter details", IF(ISERROR($S1955),"",OFFSET('Smelter Reference List'!$F$4,$S1955-4,0)))</f>
        <v/>
      </c>
      <c r="H1955" s="247" t="str">
        <f ca="1">IF(ISERROR($S1955),"",OFFSET('Smelter Reference List'!$G$4,$S1955-4,0))</f>
        <v/>
      </c>
      <c r="I1955" s="248" t="str">
        <f ca="1">IF(ISERROR($S1955),"",OFFSET('Smelter Reference List'!$H$4,$S1955-4,0))</f>
        <v/>
      </c>
      <c r="J1955" s="248" t="str">
        <f ca="1">IF(ISERROR($S1955),"",OFFSET('Smelter Reference List'!$I$4,$S1955-4,0))</f>
        <v/>
      </c>
      <c r="K1955" s="245"/>
      <c r="L1955" s="245"/>
      <c r="M1955" s="245"/>
      <c r="N1955" s="245"/>
      <c r="O1955" s="245"/>
      <c r="P1955" s="245"/>
      <c r="Q1955" s="246"/>
      <c r="R1955" s="233"/>
      <c r="S1955" s="234" t="e">
        <f>IF(C1955="",NA(),MATCH($B1955&amp;$C1955,'Smelter Reference List'!$J:$J,0))</f>
        <v>#N/A</v>
      </c>
      <c r="T1955" s="235"/>
      <c r="U1955" s="235">
        <f t="shared" ca="1" si="60"/>
        <v>0</v>
      </c>
      <c r="V1955" s="235"/>
      <c r="W1955" s="235"/>
      <c r="Y1955" s="228" t="str">
        <f t="shared" si="61"/>
        <v/>
      </c>
    </row>
    <row r="1956" spans="1:25" s="228" customFormat="1" ht="20.399999999999999">
      <c r="A1956" s="257"/>
      <c r="B1956" s="232" t="str">
        <f>IF(LEN(A1956)=0,"",INDEX('Smelter Reference List'!$A:$A,MATCH($A1956,'Smelter Reference List'!$E:$E,0)))</f>
        <v/>
      </c>
      <c r="C1956" s="297" t="str">
        <f>IF(LEN(A1956)=0,"",INDEX('Smelter Reference List'!$C:$C,MATCH($A1956,'Smelter Reference List'!$E:$E,0)))</f>
        <v/>
      </c>
      <c r="D1956" s="161" t="str">
        <f ca="1">IF(ISERROR($S1956),"",OFFSET('Smelter Reference List'!$C$4,$S1956-4,0)&amp;"")</f>
        <v/>
      </c>
      <c r="E1956" s="161" t="str">
        <f ca="1">IF(ISERROR($S1956),"",OFFSET('Smelter Reference List'!$D$4,$S1956-4,0)&amp;"")</f>
        <v/>
      </c>
      <c r="F1956" s="161" t="str">
        <f ca="1">IF(ISERROR($S1956),"",OFFSET('Smelter Reference List'!$E$4,$S1956-4,0))</f>
        <v/>
      </c>
      <c r="G1956" s="161" t="str">
        <f ca="1">IF(C1956=$U$4,"Enter smelter details", IF(ISERROR($S1956),"",OFFSET('Smelter Reference List'!$F$4,$S1956-4,0)))</f>
        <v/>
      </c>
      <c r="H1956" s="247" t="str">
        <f ca="1">IF(ISERROR($S1956),"",OFFSET('Smelter Reference List'!$G$4,$S1956-4,0))</f>
        <v/>
      </c>
      <c r="I1956" s="248" t="str">
        <f ca="1">IF(ISERROR($S1956),"",OFFSET('Smelter Reference List'!$H$4,$S1956-4,0))</f>
        <v/>
      </c>
      <c r="J1956" s="248" t="str">
        <f ca="1">IF(ISERROR($S1956),"",OFFSET('Smelter Reference List'!$I$4,$S1956-4,0))</f>
        <v/>
      </c>
      <c r="K1956" s="245"/>
      <c r="L1956" s="245"/>
      <c r="M1956" s="245"/>
      <c r="N1956" s="245"/>
      <c r="O1956" s="245"/>
      <c r="P1956" s="245"/>
      <c r="Q1956" s="246"/>
      <c r="R1956" s="233"/>
      <c r="S1956" s="234" t="e">
        <f>IF(C1956="",NA(),MATCH($B1956&amp;$C1956,'Smelter Reference List'!$J:$J,0))</f>
        <v>#N/A</v>
      </c>
      <c r="T1956" s="235"/>
      <c r="U1956" s="235">
        <f t="shared" ca="1" si="60"/>
        <v>0</v>
      </c>
      <c r="V1956" s="235"/>
      <c r="W1956" s="235"/>
      <c r="Y1956" s="228" t="str">
        <f t="shared" si="61"/>
        <v/>
      </c>
    </row>
    <row r="1957" spans="1:25" s="228" customFormat="1" ht="20.399999999999999">
      <c r="A1957" s="257"/>
      <c r="B1957" s="232" t="str">
        <f>IF(LEN(A1957)=0,"",INDEX('Smelter Reference List'!$A:$A,MATCH($A1957,'Smelter Reference List'!$E:$E,0)))</f>
        <v/>
      </c>
      <c r="C1957" s="297" t="str">
        <f>IF(LEN(A1957)=0,"",INDEX('Smelter Reference List'!$C:$C,MATCH($A1957,'Smelter Reference List'!$E:$E,0)))</f>
        <v/>
      </c>
      <c r="D1957" s="161" t="str">
        <f ca="1">IF(ISERROR($S1957),"",OFFSET('Smelter Reference List'!$C$4,$S1957-4,0)&amp;"")</f>
        <v/>
      </c>
      <c r="E1957" s="161" t="str">
        <f ca="1">IF(ISERROR($S1957),"",OFFSET('Smelter Reference List'!$D$4,$S1957-4,0)&amp;"")</f>
        <v/>
      </c>
      <c r="F1957" s="161" t="str">
        <f ca="1">IF(ISERROR($S1957),"",OFFSET('Smelter Reference List'!$E$4,$S1957-4,0))</f>
        <v/>
      </c>
      <c r="G1957" s="161" t="str">
        <f ca="1">IF(C1957=$U$4,"Enter smelter details", IF(ISERROR($S1957),"",OFFSET('Smelter Reference List'!$F$4,$S1957-4,0)))</f>
        <v/>
      </c>
      <c r="H1957" s="247" t="str">
        <f ca="1">IF(ISERROR($S1957),"",OFFSET('Smelter Reference List'!$G$4,$S1957-4,0))</f>
        <v/>
      </c>
      <c r="I1957" s="248" t="str">
        <f ca="1">IF(ISERROR($S1957),"",OFFSET('Smelter Reference List'!$H$4,$S1957-4,0))</f>
        <v/>
      </c>
      <c r="J1957" s="248" t="str">
        <f ca="1">IF(ISERROR($S1957),"",OFFSET('Smelter Reference List'!$I$4,$S1957-4,0))</f>
        <v/>
      </c>
      <c r="K1957" s="245"/>
      <c r="L1957" s="245"/>
      <c r="M1957" s="245"/>
      <c r="N1957" s="245"/>
      <c r="O1957" s="245"/>
      <c r="P1957" s="245"/>
      <c r="Q1957" s="246"/>
      <c r="R1957" s="233"/>
      <c r="S1957" s="234" t="e">
        <f>IF(C1957="",NA(),MATCH($B1957&amp;$C1957,'Smelter Reference List'!$J:$J,0))</f>
        <v>#N/A</v>
      </c>
      <c r="T1957" s="235"/>
      <c r="U1957" s="235">
        <f t="shared" ca="1" si="60"/>
        <v>0</v>
      </c>
      <c r="V1957" s="235"/>
      <c r="W1957" s="235"/>
      <c r="Y1957" s="228" t="str">
        <f t="shared" si="61"/>
        <v/>
      </c>
    </row>
    <row r="1958" spans="1:25" s="228" customFormat="1" ht="20.399999999999999">
      <c r="A1958" s="257"/>
      <c r="B1958" s="232" t="str">
        <f>IF(LEN(A1958)=0,"",INDEX('Smelter Reference List'!$A:$A,MATCH($A1958,'Smelter Reference List'!$E:$E,0)))</f>
        <v/>
      </c>
      <c r="C1958" s="297" t="str">
        <f>IF(LEN(A1958)=0,"",INDEX('Smelter Reference List'!$C:$C,MATCH($A1958,'Smelter Reference List'!$E:$E,0)))</f>
        <v/>
      </c>
      <c r="D1958" s="161" t="str">
        <f ca="1">IF(ISERROR($S1958),"",OFFSET('Smelter Reference List'!$C$4,$S1958-4,0)&amp;"")</f>
        <v/>
      </c>
      <c r="E1958" s="161" t="str">
        <f ca="1">IF(ISERROR($S1958),"",OFFSET('Smelter Reference List'!$D$4,$S1958-4,0)&amp;"")</f>
        <v/>
      </c>
      <c r="F1958" s="161" t="str">
        <f ca="1">IF(ISERROR($S1958),"",OFFSET('Smelter Reference List'!$E$4,$S1958-4,0))</f>
        <v/>
      </c>
      <c r="G1958" s="161" t="str">
        <f ca="1">IF(C1958=$U$4,"Enter smelter details", IF(ISERROR($S1958),"",OFFSET('Smelter Reference List'!$F$4,$S1958-4,0)))</f>
        <v/>
      </c>
      <c r="H1958" s="247" t="str">
        <f ca="1">IF(ISERROR($S1958),"",OFFSET('Smelter Reference List'!$G$4,$S1958-4,0))</f>
        <v/>
      </c>
      <c r="I1958" s="248" t="str">
        <f ca="1">IF(ISERROR($S1958),"",OFFSET('Smelter Reference List'!$H$4,$S1958-4,0))</f>
        <v/>
      </c>
      <c r="J1958" s="248" t="str">
        <f ca="1">IF(ISERROR($S1958),"",OFFSET('Smelter Reference List'!$I$4,$S1958-4,0))</f>
        <v/>
      </c>
      <c r="K1958" s="245"/>
      <c r="L1958" s="245"/>
      <c r="M1958" s="245"/>
      <c r="N1958" s="245"/>
      <c r="O1958" s="245"/>
      <c r="P1958" s="245"/>
      <c r="Q1958" s="246"/>
      <c r="R1958" s="233"/>
      <c r="S1958" s="234" t="e">
        <f>IF(C1958="",NA(),MATCH($B1958&amp;$C1958,'Smelter Reference List'!$J:$J,0))</f>
        <v>#N/A</v>
      </c>
      <c r="T1958" s="235"/>
      <c r="U1958" s="235">
        <f t="shared" ca="1" si="60"/>
        <v>0</v>
      </c>
      <c r="V1958" s="235"/>
      <c r="W1958" s="235"/>
      <c r="Y1958" s="228" t="str">
        <f t="shared" si="61"/>
        <v/>
      </c>
    </row>
    <row r="1959" spans="1:25" s="228" customFormat="1" ht="20.399999999999999">
      <c r="A1959" s="257"/>
      <c r="B1959" s="232" t="str">
        <f>IF(LEN(A1959)=0,"",INDEX('Smelter Reference List'!$A:$A,MATCH($A1959,'Smelter Reference List'!$E:$E,0)))</f>
        <v/>
      </c>
      <c r="C1959" s="297" t="str">
        <f>IF(LEN(A1959)=0,"",INDEX('Smelter Reference List'!$C:$C,MATCH($A1959,'Smelter Reference List'!$E:$E,0)))</f>
        <v/>
      </c>
      <c r="D1959" s="161" t="str">
        <f ca="1">IF(ISERROR($S1959),"",OFFSET('Smelter Reference List'!$C$4,$S1959-4,0)&amp;"")</f>
        <v/>
      </c>
      <c r="E1959" s="161" t="str">
        <f ca="1">IF(ISERROR($S1959),"",OFFSET('Smelter Reference List'!$D$4,$S1959-4,0)&amp;"")</f>
        <v/>
      </c>
      <c r="F1959" s="161" t="str">
        <f ca="1">IF(ISERROR($S1959),"",OFFSET('Smelter Reference List'!$E$4,$S1959-4,0))</f>
        <v/>
      </c>
      <c r="G1959" s="161" t="str">
        <f ca="1">IF(C1959=$U$4,"Enter smelter details", IF(ISERROR($S1959),"",OFFSET('Smelter Reference List'!$F$4,$S1959-4,0)))</f>
        <v/>
      </c>
      <c r="H1959" s="247" t="str">
        <f ca="1">IF(ISERROR($S1959),"",OFFSET('Smelter Reference List'!$G$4,$S1959-4,0))</f>
        <v/>
      </c>
      <c r="I1959" s="248" t="str">
        <f ca="1">IF(ISERROR($S1959),"",OFFSET('Smelter Reference List'!$H$4,$S1959-4,0))</f>
        <v/>
      </c>
      <c r="J1959" s="248" t="str">
        <f ca="1">IF(ISERROR($S1959),"",OFFSET('Smelter Reference List'!$I$4,$S1959-4,0))</f>
        <v/>
      </c>
      <c r="K1959" s="245"/>
      <c r="L1959" s="245"/>
      <c r="M1959" s="245"/>
      <c r="N1959" s="245"/>
      <c r="O1959" s="245"/>
      <c r="P1959" s="245"/>
      <c r="Q1959" s="246"/>
      <c r="R1959" s="233"/>
      <c r="S1959" s="234" t="e">
        <f>IF(C1959="",NA(),MATCH($B1959&amp;$C1959,'Smelter Reference List'!$J:$J,0))</f>
        <v>#N/A</v>
      </c>
      <c r="T1959" s="235"/>
      <c r="U1959" s="235">
        <f t="shared" ca="1" si="60"/>
        <v>0</v>
      </c>
      <c r="V1959" s="235"/>
      <c r="W1959" s="235"/>
      <c r="Y1959" s="228" t="str">
        <f t="shared" si="61"/>
        <v/>
      </c>
    </row>
    <row r="1960" spans="1:25" s="228" customFormat="1" ht="20.399999999999999">
      <c r="A1960" s="257"/>
      <c r="B1960" s="232" t="str">
        <f>IF(LEN(A1960)=0,"",INDEX('Smelter Reference List'!$A:$A,MATCH($A1960,'Smelter Reference List'!$E:$E,0)))</f>
        <v/>
      </c>
      <c r="C1960" s="297" t="str">
        <f>IF(LEN(A1960)=0,"",INDEX('Smelter Reference List'!$C:$C,MATCH($A1960,'Smelter Reference List'!$E:$E,0)))</f>
        <v/>
      </c>
      <c r="D1960" s="161" t="str">
        <f ca="1">IF(ISERROR($S1960),"",OFFSET('Smelter Reference List'!$C$4,$S1960-4,0)&amp;"")</f>
        <v/>
      </c>
      <c r="E1960" s="161" t="str">
        <f ca="1">IF(ISERROR($S1960),"",OFFSET('Smelter Reference List'!$D$4,$S1960-4,0)&amp;"")</f>
        <v/>
      </c>
      <c r="F1960" s="161" t="str">
        <f ca="1">IF(ISERROR($S1960),"",OFFSET('Smelter Reference List'!$E$4,$S1960-4,0))</f>
        <v/>
      </c>
      <c r="G1960" s="161" t="str">
        <f ca="1">IF(C1960=$U$4,"Enter smelter details", IF(ISERROR($S1960),"",OFFSET('Smelter Reference List'!$F$4,$S1960-4,0)))</f>
        <v/>
      </c>
      <c r="H1960" s="247" t="str">
        <f ca="1">IF(ISERROR($S1960),"",OFFSET('Smelter Reference List'!$G$4,$S1960-4,0))</f>
        <v/>
      </c>
      <c r="I1960" s="248" t="str">
        <f ca="1">IF(ISERROR($S1960),"",OFFSET('Smelter Reference List'!$H$4,$S1960-4,0))</f>
        <v/>
      </c>
      <c r="J1960" s="248" t="str">
        <f ca="1">IF(ISERROR($S1960),"",OFFSET('Smelter Reference List'!$I$4,$S1960-4,0))</f>
        <v/>
      </c>
      <c r="K1960" s="245"/>
      <c r="L1960" s="245"/>
      <c r="M1960" s="245"/>
      <c r="N1960" s="245"/>
      <c r="O1960" s="245"/>
      <c r="P1960" s="245"/>
      <c r="Q1960" s="246"/>
      <c r="R1960" s="233"/>
      <c r="S1960" s="234" t="e">
        <f>IF(C1960="",NA(),MATCH($B1960&amp;$C1960,'Smelter Reference List'!$J:$J,0))</f>
        <v>#N/A</v>
      </c>
      <c r="T1960" s="235"/>
      <c r="U1960" s="235">
        <f t="shared" ca="1" si="60"/>
        <v>0</v>
      </c>
      <c r="V1960" s="235"/>
      <c r="W1960" s="235"/>
      <c r="Y1960" s="228" t="str">
        <f t="shared" si="61"/>
        <v/>
      </c>
    </row>
    <row r="1961" spans="1:25" s="228" customFormat="1" ht="20.399999999999999">
      <c r="A1961" s="257"/>
      <c r="B1961" s="232" t="str">
        <f>IF(LEN(A1961)=0,"",INDEX('Smelter Reference List'!$A:$A,MATCH($A1961,'Smelter Reference List'!$E:$E,0)))</f>
        <v/>
      </c>
      <c r="C1961" s="297" t="str">
        <f>IF(LEN(A1961)=0,"",INDEX('Smelter Reference List'!$C:$C,MATCH($A1961,'Smelter Reference List'!$E:$E,0)))</f>
        <v/>
      </c>
      <c r="D1961" s="161" t="str">
        <f ca="1">IF(ISERROR($S1961),"",OFFSET('Smelter Reference List'!$C$4,$S1961-4,0)&amp;"")</f>
        <v/>
      </c>
      <c r="E1961" s="161" t="str">
        <f ca="1">IF(ISERROR($S1961),"",OFFSET('Smelter Reference List'!$D$4,$S1961-4,0)&amp;"")</f>
        <v/>
      </c>
      <c r="F1961" s="161" t="str">
        <f ca="1">IF(ISERROR($S1961),"",OFFSET('Smelter Reference List'!$E$4,$S1961-4,0))</f>
        <v/>
      </c>
      <c r="G1961" s="161" t="str">
        <f ca="1">IF(C1961=$U$4,"Enter smelter details", IF(ISERROR($S1961),"",OFFSET('Smelter Reference List'!$F$4,$S1961-4,0)))</f>
        <v/>
      </c>
      <c r="H1961" s="247" t="str">
        <f ca="1">IF(ISERROR($S1961),"",OFFSET('Smelter Reference List'!$G$4,$S1961-4,0))</f>
        <v/>
      </c>
      <c r="I1961" s="248" t="str">
        <f ca="1">IF(ISERROR($S1961),"",OFFSET('Smelter Reference List'!$H$4,$S1961-4,0))</f>
        <v/>
      </c>
      <c r="J1961" s="248" t="str">
        <f ca="1">IF(ISERROR($S1961),"",OFFSET('Smelter Reference List'!$I$4,$S1961-4,0))</f>
        <v/>
      </c>
      <c r="K1961" s="245"/>
      <c r="L1961" s="245"/>
      <c r="M1961" s="245"/>
      <c r="N1961" s="245"/>
      <c r="O1961" s="245"/>
      <c r="P1961" s="245"/>
      <c r="Q1961" s="246"/>
      <c r="R1961" s="233"/>
      <c r="S1961" s="234" t="e">
        <f>IF(C1961="",NA(),MATCH($B1961&amp;$C1961,'Smelter Reference List'!$J:$J,0))</f>
        <v>#N/A</v>
      </c>
      <c r="T1961" s="235"/>
      <c r="U1961" s="235">
        <f t="shared" ca="1" si="60"/>
        <v>0</v>
      </c>
      <c r="V1961" s="235"/>
      <c r="W1961" s="235"/>
      <c r="Y1961" s="228" t="str">
        <f t="shared" si="61"/>
        <v/>
      </c>
    </row>
    <row r="1962" spans="1:25" s="228" customFormat="1" ht="20.399999999999999">
      <c r="A1962" s="257"/>
      <c r="B1962" s="232" t="str">
        <f>IF(LEN(A1962)=0,"",INDEX('Smelter Reference List'!$A:$A,MATCH($A1962,'Smelter Reference List'!$E:$E,0)))</f>
        <v/>
      </c>
      <c r="C1962" s="297" t="str">
        <f>IF(LEN(A1962)=0,"",INDEX('Smelter Reference List'!$C:$C,MATCH($A1962,'Smelter Reference List'!$E:$E,0)))</f>
        <v/>
      </c>
      <c r="D1962" s="161" t="str">
        <f ca="1">IF(ISERROR($S1962),"",OFFSET('Smelter Reference List'!$C$4,$S1962-4,0)&amp;"")</f>
        <v/>
      </c>
      <c r="E1962" s="161" t="str">
        <f ca="1">IF(ISERROR($S1962),"",OFFSET('Smelter Reference List'!$D$4,$S1962-4,0)&amp;"")</f>
        <v/>
      </c>
      <c r="F1962" s="161" t="str">
        <f ca="1">IF(ISERROR($S1962),"",OFFSET('Smelter Reference List'!$E$4,$S1962-4,0))</f>
        <v/>
      </c>
      <c r="G1962" s="161" t="str">
        <f ca="1">IF(C1962=$U$4,"Enter smelter details", IF(ISERROR($S1962),"",OFFSET('Smelter Reference List'!$F$4,$S1962-4,0)))</f>
        <v/>
      </c>
      <c r="H1962" s="247" t="str">
        <f ca="1">IF(ISERROR($S1962),"",OFFSET('Smelter Reference List'!$G$4,$S1962-4,0))</f>
        <v/>
      </c>
      <c r="I1962" s="248" t="str">
        <f ca="1">IF(ISERROR($S1962),"",OFFSET('Smelter Reference List'!$H$4,$S1962-4,0))</f>
        <v/>
      </c>
      <c r="J1962" s="248" t="str">
        <f ca="1">IF(ISERROR($S1962),"",OFFSET('Smelter Reference List'!$I$4,$S1962-4,0))</f>
        <v/>
      </c>
      <c r="K1962" s="245"/>
      <c r="L1962" s="245"/>
      <c r="M1962" s="245"/>
      <c r="N1962" s="245"/>
      <c r="O1962" s="245"/>
      <c r="P1962" s="245"/>
      <c r="Q1962" s="246"/>
      <c r="R1962" s="233"/>
      <c r="S1962" s="234" t="e">
        <f>IF(C1962="",NA(),MATCH($B1962&amp;$C1962,'Smelter Reference List'!$J:$J,0))</f>
        <v>#N/A</v>
      </c>
      <c r="T1962" s="235"/>
      <c r="U1962" s="235">
        <f t="shared" ca="1" si="60"/>
        <v>0</v>
      </c>
      <c r="V1962" s="235"/>
      <c r="W1962" s="235"/>
      <c r="Y1962" s="228" t="str">
        <f t="shared" si="61"/>
        <v/>
      </c>
    </row>
    <row r="1963" spans="1:25" s="228" customFormat="1" ht="20.399999999999999">
      <c r="A1963" s="257"/>
      <c r="B1963" s="232" t="str">
        <f>IF(LEN(A1963)=0,"",INDEX('Smelter Reference List'!$A:$A,MATCH($A1963,'Smelter Reference List'!$E:$E,0)))</f>
        <v/>
      </c>
      <c r="C1963" s="297" t="str">
        <f>IF(LEN(A1963)=0,"",INDEX('Smelter Reference List'!$C:$C,MATCH($A1963,'Smelter Reference List'!$E:$E,0)))</f>
        <v/>
      </c>
      <c r="D1963" s="161" t="str">
        <f ca="1">IF(ISERROR($S1963),"",OFFSET('Smelter Reference List'!$C$4,$S1963-4,0)&amp;"")</f>
        <v/>
      </c>
      <c r="E1963" s="161" t="str">
        <f ca="1">IF(ISERROR($S1963),"",OFFSET('Smelter Reference List'!$D$4,$S1963-4,0)&amp;"")</f>
        <v/>
      </c>
      <c r="F1963" s="161" t="str">
        <f ca="1">IF(ISERROR($S1963),"",OFFSET('Smelter Reference List'!$E$4,$S1963-4,0))</f>
        <v/>
      </c>
      <c r="G1963" s="161" t="str">
        <f ca="1">IF(C1963=$U$4,"Enter smelter details", IF(ISERROR($S1963),"",OFFSET('Smelter Reference List'!$F$4,$S1963-4,0)))</f>
        <v/>
      </c>
      <c r="H1963" s="247" t="str">
        <f ca="1">IF(ISERROR($S1963),"",OFFSET('Smelter Reference List'!$G$4,$S1963-4,0))</f>
        <v/>
      </c>
      <c r="I1963" s="248" t="str">
        <f ca="1">IF(ISERROR($S1963),"",OFFSET('Smelter Reference List'!$H$4,$S1963-4,0))</f>
        <v/>
      </c>
      <c r="J1963" s="248" t="str">
        <f ca="1">IF(ISERROR($S1963),"",OFFSET('Smelter Reference List'!$I$4,$S1963-4,0))</f>
        <v/>
      </c>
      <c r="K1963" s="245"/>
      <c r="L1963" s="245"/>
      <c r="M1963" s="245"/>
      <c r="N1963" s="245"/>
      <c r="O1963" s="245"/>
      <c r="P1963" s="245"/>
      <c r="Q1963" s="246"/>
      <c r="R1963" s="233"/>
      <c r="S1963" s="234" t="e">
        <f>IF(C1963="",NA(),MATCH($B1963&amp;$C1963,'Smelter Reference List'!$J:$J,0))</f>
        <v>#N/A</v>
      </c>
      <c r="T1963" s="235"/>
      <c r="U1963" s="235">
        <f t="shared" ca="1" si="60"/>
        <v>0</v>
      </c>
      <c r="V1963" s="235"/>
      <c r="W1963" s="235"/>
      <c r="Y1963" s="228" t="str">
        <f t="shared" si="61"/>
        <v/>
      </c>
    </row>
    <row r="1964" spans="1:25" s="228" customFormat="1" ht="20.399999999999999">
      <c r="A1964" s="257"/>
      <c r="B1964" s="232" t="str">
        <f>IF(LEN(A1964)=0,"",INDEX('Smelter Reference List'!$A:$A,MATCH($A1964,'Smelter Reference List'!$E:$E,0)))</f>
        <v/>
      </c>
      <c r="C1964" s="297" t="str">
        <f>IF(LEN(A1964)=0,"",INDEX('Smelter Reference List'!$C:$C,MATCH($A1964,'Smelter Reference List'!$E:$E,0)))</f>
        <v/>
      </c>
      <c r="D1964" s="161" t="str">
        <f ca="1">IF(ISERROR($S1964),"",OFFSET('Smelter Reference List'!$C$4,$S1964-4,0)&amp;"")</f>
        <v/>
      </c>
      <c r="E1964" s="161" t="str">
        <f ca="1">IF(ISERROR($S1964),"",OFFSET('Smelter Reference List'!$D$4,$S1964-4,0)&amp;"")</f>
        <v/>
      </c>
      <c r="F1964" s="161" t="str">
        <f ca="1">IF(ISERROR($S1964),"",OFFSET('Smelter Reference List'!$E$4,$S1964-4,0))</f>
        <v/>
      </c>
      <c r="G1964" s="161" t="str">
        <f ca="1">IF(C1964=$U$4,"Enter smelter details", IF(ISERROR($S1964),"",OFFSET('Smelter Reference List'!$F$4,$S1964-4,0)))</f>
        <v/>
      </c>
      <c r="H1964" s="247" t="str">
        <f ca="1">IF(ISERROR($S1964),"",OFFSET('Smelter Reference List'!$G$4,$S1964-4,0))</f>
        <v/>
      </c>
      <c r="I1964" s="248" t="str">
        <f ca="1">IF(ISERROR($S1964),"",OFFSET('Smelter Reference List'!$H$4,$S1964-4,0))</f>
        <v/>
      </c>
      <c r="J1964" s="248" t="str">
        <f ca="1">IF(ISERROR($S1964),"",OFFSET('Smelter Reference List'!$I$4,$S1964-4,0))</f>
        <v/>
      </c>
      <c r="K1964" s="245"/>
      <c r="L1964" s="245"/>
      <c r="M1964" s="245"/>
      <c r="N1964" s="245"/>
      <c r="O1964" s="245"/>
      <c r="P1964" s="245"/>
      <c r="Q1964" s="246"/>
      <c r="R1964" s="233"/>
      <c r="S1964" s="234" t="e">
        <f>IF(C1964="",NA(),MATCH($B1964&amp;$C1964,'Smelter Reference List'!$J:$J,0))</f>
        <v>#N/A</v>
      </c>
      <c r="T1964" s="235"/>
      <c r="U1964" s="235">
        <f t="shared" ca="1" si="60"/>
        <v>0</v>
      </c>
      <c r="V1964" s="235"/>
      <c r="W1964" s="235"/>
      <c r="Y1964" s="228" t="str">
        <f t="shared" si="61"/>
        <v/>
      </c>
    </row>
    <row r="1965" spans="1:25" s="228" customFormat="1" ht="20.399999999999999">
      <c r="A1965" s="257"/>
      <c r="B1965" s="232" t="str">
        <f>IF(LEN(A1965)=0,"",INDEX('Smelter Reference List'!$A:$A,MATCH($A1965,'Smelter Reference List'!$E:$E,0)))</f>
        <v/>
      </c>
      <c r="C1965" s="297" t="str">
        <f>IF(LEN(A1965)=0,"",INDEX('Smelter Reference List'!$C:$C,MATCH($A1965,'Smelter Reference List'!$E:$E,0)))</f>
        <v/>
      </c>
      <c r="D1965" s="161" t="str">
        <f ca="1">IF(ISERROR($S1965),"",OFFSET('Smelter Reference List'!$C$4,$S1965-4,0)&amp;"")</f>
        <v/>
      </c>
      <c r="E1965" s="161" t="str">
        <f ca="1">IF(ISERROR($S1965),"",OFFSET('Smelter Reference List'!$D$4,$S1965-4,0)&amp;"")</f>
        <v/>
      </c>
      <c r="F1965" s="161" t="str">
        <f ca="1">IF(ISERROR($S1965),"",OFFSET('Smelter Reference List'!$E$4,$S1965-4,0))</f>
        <v/>
      </c>
      <c r="G1965" s="161" t="str">
        <f ca="1">IF(C1965=$U$4,"Enter smelter details", IF(ISERROR($S1965),"",OFFSET('Smelter Reference List'!$F$4,$S1965-4,0)))</f>
        <v/>
      </c>
      <c r="H1965" s="247" t="str">
        <f ca="1">IF(ISERROR($S1965),"",OFFSET('Smelter Reference List'!$G$4,$S1965-4,0))</f>
        <v/>
      </c>
      <c r="I1965" s="248" t="str">
        <f ca="1">IF(ISERROR($S1965),"",OFFSET('Smelter Reference List'!$H$4,$S1965-4,0))</f>
        <v/>
      </c>
      <c r="J1965" s="248" t="str">
        <f ca="1">IF(ISERROR($S1965),"",OFFSET('Smelter Reference List'!$I$4,$S1965-4,0))</f>
        <v/>
      </c>
      <c r="K1965" s="245"/>
      <c r="L1965" s="245"/>
      <c r="M1965" s="245"/>
      <c r="N1965" s="245"/>
      <c r="O1965" s="245"/>
      <c r="P1965" s="245"/>
      <c r="Q1965" s="246"/>
      <c r="R1965" s="233"/>
      <c r="S1965" s="234" t="e">
        <f>IF(C1965="",NA(),MATCH($B1965&amp;$C1965,'Smelter Reference List'!$J:$J,0))</f>
        <v>#N/A</v>
      </c>
      <c r="T1965" s="235"/>
      <c r="U1965" s="235">
        <f t="shared" ca="1" si="60"/>
        <v>0</v>
      </c>
      <c r="V1965" s="235"/>
      <c r="W1965" s="235"/>
      <c r="Y1965" s="228" t="str">
        <f t="shared" si="61"/>
        <v/>
      </c>
    </row>
    <row r="1966" spans="1:25" s="228" customFormat="1" ht="20.399999999999999">
      <c r="A1966" s="257"/>
      <c r="B1966" s="232" t="str">
        <f>IF(LEN(A1966)=0,"",INDEX('Smelter Reference List'!$A:$A,MATCH($A1966,'Smelter Reference List'!$E:$E,0)))</f>
        <v/>
      </c>
      <c r="C1966" s="297" t="str">
        <f>IF(LEN(A1966)=0,"",INDEX('Smelter Reference List'!$C:$C,MATCH($A1966,'Smelter Reference List'!$E:$E,0)))</f>
        <v/>
      </c>
      <c r="D1966" s="161" t="str">
        <f ca="1">IF(ISERROR($S1966),"",OFFSET('Smelter Reference List'!$C$4,$S1966-4,0)&amp;"")</f>
        <v/>
      </c>
      <c r="E1966" s="161" t="str">
        <f ca="1">IF(ISERROR($S1966),"",OFFSET('Smelter Reference List'!$D$4,$S1966-4,0)&amp;"")</f>
        <v/>
      </c>
      <c r="F1966" s="161" t="str">
        <f ca="1">IF(ISERROR($S1966),"",OFFSET('Smelter Reference List'!$E$4,$S1966-4,0))</f>
        <v/>
      </c>
      <c r="G1966" s="161" t="str">
        <f ca="1">IF(C1966=$U$4,"Enter smelter details", IF(ISERROR($S1966),"",OFFSET('Smelter Reference List'!$F$4,$S1966-4,0)))</f>
        <v/>
      </c>
      <c r="H1966" s="247" t="str">
        <f ca="1">IF(ISERROR($S1966),"",OFFSET('Smelter Reference List'!$G$4,$S1966-4,0))</f>
        <v/>
      </c>
      <c r="I1966" s="248" t="str">
        <f ca="1">IF(ISERROR($S1966),"",OFFSET('Smelter Reference List'!$H$4,$S1966-4,0))</f>
        <v/>
      </c>
      <c r="J1966" s="248" t="str">
        <f ca="1">IF(ISERROR($S1966),"",OFFSET('Smelter Reference List'!$I$4,$S1966-4,0))</f>
        <v/>
      </c>
      <c r="K1966" s="245"/>
      <c r="L1966" s="245"/>
      <c r="M1966" s="245"/>
      <c r="N1966" s="245"/>
      <c r="O1966" s="245"/>
      <c r="P1966" s="245"/>
      <c r="Q1966" s="246"/>
      <c r="R1966" s="233"/>
      <c r="S1966" s="234" t="e">
        <f>IF(C1966="",NA(),MATCH($B1966&amp;$C1966,'Smelter Reference List'!$J:$J,0))</f>
        <v>#N/A</v>
      </c>
      <c r="T1966" s="235"/>
      <c r="U1966" s="235">
        <f t="shared" ca="1" si="60"/>
        <v>0</v>
      </c>
      <c r="V1966" s="235"/>
      <c r="W1966" s="235"/>
      <c r="Y1966" s="228" t="str">
        <f t="shared" si="61"/>
        <v/>
      </c>
    </row>
    <row r="1967" spans="1:25" s="228" customFormat="1" ht="20.399999999999999">
      <c r="A1967" s="257"/>
      <c r="B1967" s="232" t="str">
        <f>IF(LEN(A1967)=0,"",INDEX('Smelter Reference List'!$A:$A,MATCH($A1967,'Smelter Reference List'!$E:$E,0)))</f>
        <v/>
      </c>
      <c r="C1967" s="297" t="str">
        <f>IF(LEN(A1967)=0,"",INDEX('Smelter Reference List'!$C:$C,MATCH($A1967,'Smelter Reference List'!$E:$E,0)))</f>
        <v/>
      </c>
      <c r="D1967" s="161" t="str">
        <f ca="1">IF(ISERROR($S1967),"",OFFSET('Smelter Reference List'!$C$4,$S1967-4,0)&amp;"")</f>
        <v/>
      </c>
      <c r="E1967" s="161" t="str">
        <f ca="1">IF(ISERROR($S1967),"",OFFSET('Smelter Reference List'!$D$4,$S1967-4,0)&amp;"")</f>
        <v/>
      </c>
      <c r="F1967" s="161" t="str">
        <f ca="1">IF(ISERROR($S1967),"",OFFSET('Smelter Reference List'!$E$4,$S1967-4,0))</f>
        <v/>
      </c>
      <c r="G1967" s="161" t="str">
        <f ca="1">IF(C1967=$U$4,"Enter smelter details", IF(ISERROR($S1967),"",OFFSET('Smelter Reference List'!$F$4,$S1967-4,0)))</f>
        <v/>
      </c>
      <c r="H1967" s="247" t="str">
        <f ca="1">IF(ISERROR($S1967),"",OFFSET('Smelter Reference List'!$G$4,$S1967-4,0))</f>
        <v/>
      </c>
      <c r="I1967" s="248" t="str">
        <f ca="1">IF(ISERROR($S1967),"",OFFSET('Smelter Reference List'!$H$4,$S1967-4,0))</f>
        <v/>
      </c>
      <c r="J1967" s="248" t="str">
        <f ca="1">IF(ISERROR($S1967),"",OFFSET('Smelter Reference List'!$I$4,$S1967-4,0))</f>
        <v/>
      </c>
      <c r="K1967" s="245"/>
      <c r="L1967" s="245"/>
      <c r="M1967" s="245"/>
      <c r="N1967" s="245"/>
      <c r="O1967" s="245"/>
      <c r="P1967" s="245"/>
      <c r="Q1967" s="246"/>
      <c r="R1967" s="233"/>
      <c r="S1967" s="234" t="e">
        <f>IF(C1967="",NA(),MATCH($B1967&amp;$C1967,'Smelter Reference List'!$J:$J,0))</f>
        <v>#N/A</v>
      </c>
      <c r="T1967" s="235"/>
      <c r="U1967" s="235">
        <f t="shared" ca="1" si="60"/>
        <v>0</v>
      </c>
      <c r="V1967" s="235"/>
      <c r="W1967" s="235"/>
      <c r="Y1967" s="228" t="str">
        <f t="shared" si="61"/>
        <v/>
      </c>
    </row>
    <row r="1968" spans="1:25" s="228" customFormat="1" ht="20.399999999999999">
      <c r="A1968" s="257"/>
      <c r="B1968" s="232" t="str">
        <f>IF(LEN(A1968)=0,"",INDEX('Smelter Reference List'!$A:$A,MATCH($A1968,'Smelter Reference List'!$E:$E,0)))</f>
        <v/>
      </c>
      <c r="C1968" s="297" t="str">
        <f>IF(LEN(A1968)=0,"",INDEX('Smelter Reference List'!$C:$C,MATCH($A1968,'Smelter Reference List'!$E:$E,0)))</f>
        <v/>
      </c>
      <c r="D1968" s="161" t="str">
        <f ca="1">IF(ISERROR($S1968),"",OFFSET('Smelter Reference List'!$C$4,$S1968-4,0)&amp;"")</f>
        <v/>
      </c>
      <c r="E1968" s="161" t="str">
        <f ca="1">IF(ISERROR($S1968),"",OFFSET('Smelter Reference List'!$D$4,$S1968-4,0)&amp;"")</f>
        <v/>
      </c>
      <c r="F1968" s="161" t="str">
        <f ca="1">IF(ISERROR($S1968),"",OFFSET('Smelter Reference List'!$E$4,$S1968-4,0))</f>
        <v/>
      </c>
      <c r="G1968" s="161" t="str">
        <f ca="1">IF(C1968=$U$4,"Enter smelter details", IF(ISERROR($S1968),"",OFFSET('Smelter Reference List'!$F$4,$S1968-4,0)))</f>
        <v/>
      </c>
      <c r="H1968" s="247" t="str">
        <f ca="1">IF(ISERROR($S1968),"",OFFSET('Smelter Reference List'!$G$4,$S1968-4,0))</f>
        <v/>
      </c>
      <c r="I1968" s="248" t="str">
        <f ca="1">IF(ISERROR($S1968),"",OFFSET('Smelter Reference List'!$H$4,$S1968-4,0))</f>
        <v/>
      </c>
      <c r="J1968" s="248" t="str">
        <f ca="1">IF(ISERROR($S1968),"",OFFSET('Smelter Reference List'!$I$4,$S1968-4,0))</f>
        <v/>
      </c>
      <c r="K1968" s="245"/>
      <c r="L1968" s="245"/>
      <c r="M1968" s="245"/>
      <c r="N1968" s="245"/>
      <c r="O1968" s="245"/>
      <c r="P1968" s="245"/>
      <c r="Q1968" s="246"/>
      <c r="R1968" s="233"/>
      <c r="S1968" s="234" t="e">
        <f>IF(C1968="",NA(),MATCH($B1968&amp;$C1968,'Smelter Reference List'!$J:$J,0))</f>
        <v>#N/A</v>
      </c>
      <c r="T1968" s="235"/>
      <c r="U1968" s="235">
        <f t="shared" ca="1" si="60"/>
        <v>0</v>
      </c>
      <c r="V1968" s="235"/>
      <c r="W1968" s="235"/>
      <c r="Y1968" s="228" t="str">
        <f t="shared" si="61"/>
        <v/>
      </c>
    </row>
    <row r="1969" spans="1:25" s="228" customFormat="1" ht="20.399999999999999">
      <c r="A1969" s="257"/>
      <c r="B1969" s="232" t="str">
        <f>IF(LEN(A1969)=0,"",INDEX('Smelter Reference List'!$A:$A,MATCH($A1969,'Smelter Reference List'!$E:$E,0)))</f>
        <v/>
      </c>
      <c r="C1969" s="297" t="str">
        <f>IF(LEN(A1969)=0,"",INDEX('Smelter Reference List'!$C:$C,MATCH($A1969,'Smelter Reference List'!$E:$E,0)))</f>
        <v/>
      </c>
      <c r="D1969" s="161" t="str">
        <f ca="1">IF(ISERROR($S1969),"",OFFSET('Smelter Reference List'!$C$4,$S1969-4,0)&amp;"")</f>
        <v/>
      </c>
      <c r="E1969" s="161" t="str">
        <f ca="1">IF(ISERROR($S1969),"",OFFSET('Smelter Reference List'!$D$4,$S1969-4,0)&amp;"")</f>
        <v/>
      </c>
      <c r="F1969" s="161" t="str">
        <f ca="1">IF(ISERROR($S1969),"",OFFSET('Smelter Reference List'!$E$4,$S1969-4,0))</f>
        <v/>
      </c>
      <c r="G1969" s="161" t="str">
        <f ca="1">IF(C1969=$U$4,"Enter smelter details", IF(ISERROR($S1969),"",OFFSET('Smelter Reference List'!$F$4,$S1969-4,0)))</f>
        <v/>
      </c>
      <c r="H1969" s="247" t="str">
        <f ca="1">IF(ISERROR($S1969),"",OFFSET('Smelter Reference List'!$G$4,$S1969-4,0))</f>
        <v/>
      </c>
      <c r="I1969" s="248" t="str">
        <f ca="1">IF(ISERROR($S1969),"",OFFSET('Smelter Reference List'!$H$4,$S1969-4,0))</f>
        <v/>
      </c>
      <c r="J1969" s="248" t="str">
        <f ca="1">IF(ISERROR($S1969),"",OFFSET('Smelter Reference List'!$I$4,$S1969-4,0))</f>
        <v/>
      </c>
      <c r="K1969" s="245"/>
      <c r="L1969" s="245"/>
      <c r="M1969" s="245"/>
      <c r="N1969" s="245"/>
      <c r="O1969" s="245"/>
      <c r="P1969" s="245"/>
      <c r="Q1969" s="246"/>
      <c r="R1969" s="233"/>
      <c r="S1969" s="234" t="e">
        <f>IF(C1969="",NA(),MATCH($B1969&amp;$C1969,'Smelter Reference List'!$J:$J,0))</f>
        <v>#N/A</v>
      </c>
      <c r="T1969" s="235"/>
      <c r="U1969" s="235">
        <f t="shared" ca="1" si="60"/>
        <v>0</v>
      </c>
      <c r="V1969" s="235"/>
      <c r="W1969" s="235"/>
      <c r="Y1969" s="228" t="str">
        <f t="shared" si="61"/>
        <v/>
      </c>
    </row>
    <row r="1970" spans="1:25" s="228" customFormat="1" ht="20.399999999999999">
      <c r="A1970" s="257"/>
      <c r="B1970" s="232" t="str">
        <f>IF(LEN(A1970)=0,"",INDEX('Smelter Reference List'!$A:$A,MATCH($A1970,'Smelter Reference List'!$E:$E,0)))</f>
        <v/>
      </c>
      <c r="C1970" s="297" t="str">
        <f>IF(LEN(A1970)=0,"",INDEX('Smelter Reference List'!$C:$C,MATCH($A1970,'Smelter Reference List'!$E:$E,0)))</f>
        <v/>
      </c>
      <c r="D1970" s="161" t="str">
        <f ca="1">IF(ISERROR($S1970),"",OFFSET('Smelter Reference List'!$C$4,$S1970-4,0)&amp;"")</f>
        <v/>
      </c>
      <c r="E1970" s="161" t="str">
        <f ca="1">IF(ISERROR($S1970),"",OFFSET('Smelter Reference List'!$D$4,$S1970-4,0)&amp;"")</f>
        <v/>
      </c>
      <c r="F1970" s="161" t="str">
        <f ca="1">IF(ISERROR($S1970),"",OFFSET('Smelter Reference List'!$E$4,$S1970-4,0))</f>
        <v/>
      </c>
      <c r="G1970" s="161" t="str">
        <f ca="1">IF(C1970=$U$4,"Enter smelter details", IF(ISERROR($S1970),"",OFFSET('Smelter Reference List'!$F$4,$S1970-4,0)))</f>
        <v/>
      </c>
      <c r="H1970" s="247" t="str">
        <f ca="1">IF(ISERROR($S1970),"",OFFSET('Smelter Reference List'!$G$4,$S1970-4,0))</f>
        <v/>
      </c>
      <c r="I1970" s="248" t="str">
        <f ca="1">IF(ISERROR($S1970),"",OFFSET('Smelter Reference List'!$H$4,$S1970-4,0))</f>
        <v/>
      </c>
      <c r="J1970" s="248" t="str">
        <f ca="1">IF(ISERROR($S1970),"",OFFSET('Smelter Reference List'!$I$4,$S1970-4,0))</f>
        <v/>
      </c>
      <c r="K1970" s="245"/>
      <c r="L1970" s="245"/>
      <c r="M1970" s="245"/>
      <c r="N1970" s="245"/>
      <c r="O1970" s="245"/>
      <c r="P1970" s="245"/>
      <c r="Q1970" s="246"/>
      <c r="R1970" s="233"/>
      <c r="S1970" s="234" t="e">
        <f>IF(C1970="",NA(),MATCH($B1970&amp;$C1970,'Smelter Reference List'!$J:$J,0))</f>
        <v>#N/A</v>
      </c>
      <c r="T1970" s="235"/>
      <c r="U1970" s="235">
        <f t="shared" ca="1" si="60"/>
        <v>0</v>
      </c>
      <c r="V1970" s="235"/>
      <c r="W1970" s="235"/>
      <c r="Y1970" s="228" t="str">
        <f t="shared" si="61"/>
        <v/>
      </c>
    </row>
    <row r="1971" spans="1:25" s="228" customFormat="1" ht="20.399999999999999">
      <c r="A1971" s="257"/>
      <c r="B1971" s="232" t="str">
        <f>IF(LEN(A1971)=0,"",INDEX('Smelter Reference List'!$A:$A,MATCH($A1971,'Smelter Reference List'!$E:$E,0)))</f>
        <v/>
      </c>
      <c r="C1971" s="297" t="str">
        <f>IF(LEN(A1971)=0,"",INDEX('Smelter Reference List'!$C:$C,MATCH($A1971,'Smelter Reference List'!$E:$E,0)))</f>
        <v/>
      </c>
      <c r="D1971" s="161" t="str">
        <f ca="1">IF(ISERROR($S1971),"",OFFSET('Smelter Reference List'!$C$4,$S1971-4,0)&amp;"")</f>
        <v/>
      </c>
      <c r="E1971" s="161" t="str">
        <f ca="1">IF(ISERROR($S1971),"",OFFSET('Smelter Reference List'!$D$4,$S1971-4,0)&amp;"")</f>
        <v/>
      </c>
      <c r="F1971" s="161" t="str">
        <f ca="1">IF(ISERROR($S1971),"",OFFSET('Smelter Reference List'!$E$4,$S1971-4,0))</f>
        <v/>
      </c>
      <c r="G1971" s="161" t="str">
        <f ca="1">IF(C1971=$U$4,"Enter smelter details", IF(ISERROR($S1971),"",OFFSET('Smelter Reference List'!$F$4,$S1971-4,0)))</f>
        <v/>
      </c>
      <c r="H1971" s="247" t="str">
        <f ca="1">IF(ISERROR($S1971),"",OFFSET('Smelter Reference List'!$G$4,$S1971-4,0))</f>
        <v/>
      </c>
      <c r="I1971" s="248" t="str">
        <f ca="1">IF(ISERROR($S1971),"",OFFSET('Smelter Reference List'!$H$4,$S1971-4,0))</f>
        <v/>
      </c>
      <c r="J1971" s="248" t="str">
        <f ca="1">IF(ISERROR($S1971),"",OFFSET('Smelter Reference List'!$I$4,$S1971-4,0))</f>
        <v/>
      </c>
      <c r="K1971" s="245"/>
      <c r="L1971" s="245"/>
      <c r="M1971" s="245"/>
      <c r="N1971" s="245"/>
      <c r="O1971" s="245"/>
      <c r="P1971" s="245"/>
      <c r="Q1971" s="246"/>
      <c r="R1971" s="233"/>
      <c r="S1971" s="234" t="e">
        <f>IF(C1971="",NA(),MATCH($B1971&amp;$C1971,'Smelter Reference List'!$J:$J,0))</f>
        <v>#N/A</v>
      </c>
      <c r="T1971" s="235"/>
      <c r="U1971" s="235">
        <f t="shared" ca="1" si="60"/>
        <v>0</v>
      </c>
      <c r="V1971" s="235"/>
      <c r="W1971" s="235"/>
      <c r="Y1971" s="228" t="str">
        <f t="shared" si="61"/>
        <v/>
      </c>
    </row>
    <row r="1972" spans="1:25" s="228" customFormat="1" ht="20.399999999999999">
      <c r="A1972" s="257"/>
      <c r="B1972" s="232" t="str">
        <f>IF(LEN(A1972)=0,"",INDEX('Smelter Reference List'!$A:$A,MATCH($A1972,'Smelter Reference List'!$E:$E,0)))</f>
        <v/>
      </c>
      <c r="C1972" s="297" t="str">
        <f>IF(LEN(A1972)=0,"",INDEX('Smelter Reference List'!$C:$C,MATCH($A1972,'Smelter Reference List'!$E:$E,0)))</f>
        <v/>
      </c>
      <c r="D1972" s="161" t="str">
        <f ca="1">IF(ISERROR($S1972),"",OFFSET('Smelter Reference List'!$C$4,$S1972-4,0)&amp;"")</f>
        <v/>
      </c>
      <c r="E1972" s="161" t="str">
        <f ca="1">IF(ISERROR($S1972),"",OFFSET('Smelter Reference List'!$D$4,$S1972-4,0)&amp;"")</f>
        <v/>
      </c>
      <c r="F1972" s="161" t="str">
        <f ca="1">IF(ISERROR($S1972),"",OFFSET('Smelter Reference List'!$E$4,$S1972-4,0))</f>
        <v/>
      </c>
      <c r="G1972" s="161" t="str">
        <f ca="1">IF(C1972=$U$4,"Enter smelter details", IF(ISERROR($S1972),"",OFFSET('Smelter Reference List'!$F$4,$S1972-4,0)))</f>
        <v/>
      </c>
      <c r="H1972" s="247" t="str">
        <f ca="1">IF(ISERROR($S1972),"",OFFSET('Smelter Reference List'!$G$4,$S1972-4,0))</f>
        <v/>
      </c>
      <c r="I1972" s="248" t="str">
        <f ca="1">IF(ISERROR($S1972),"",OFFSET('Smelter Reference List'!$H$4,$S1972-4,0))</f>
        <v/>
      </c>
      <c r="J1972" s="248" t="str">
        <f ca="1">IF(ISERROR($S1972),"",OFFSET('Smelter Reference List'!$I$4,$S1972-4,0))</f>
        <v/>
      </c>
      <c r="K1972" s="245"/>
      <c r="L1972" s="245"/>
      <c r="M1972" s="245"/>
      <c r="N1972" s="245"/>
      <c r="O1972" s="245"/>
      <c r="P1972" s="245"/>
      <c r="Q1972" s="246"/>
      <c r="R1972" s="233"/>
      <c r="S1972" s="234" t="e">
        <f>IF(C1972="",NA(),MATCH($B1972&amp;$C1972,'Smelter Reference List'!$J:$J,0))</f>
        <v>#N/A</v>
      </c>
      <c r="T1972" s="235"/>
      <c r="U1972" s="235">
        <f t="shared" ca="1" si="60"/>
        <v>0</v>
      </c>
      <c r="V1972" s="235"/>
      <c r="W1972" s="235"/>
      <c r="Y1972" s="228" t="str">
        <f t="shared" si="61"/>
        <v/>
      </c>
    </row>
    <row r="1973" spans="1:25" s="228" customFormat="1" ht="20.399999999999999">
      <c r="A1973" s="257"/>
      <c r="B1973" s="232" t="str">
        <f>IF(LEN(A1973)=0,"",INDEX('Smelter Reference List'!$A:$A,MATCH($A1973,'Smelter Reference List'!$E:$E,0)))</f>
        <v/>
      </c>
      <c r="C1973" s="297" t="str">
        <f>IF(LEN(A1973)=0,"",INDEX('Smelter Reference List'!$C:$C,MATCH($A1973,'Smelter Reference List'!$E:$E,0)))</f>
        <v/>
      </c>
      <c r="D1973" s="161" t="str">
        <f ca="1">IF(ISERROR($S1973),"",OFFSET('Smelter Reference List'!$C$4,$S1973-4,0)&amp;"")</f>
        <v/>
      </c>
      <c r="E1973" s="161" t="str">
        <f ca="1">IF(ISERROR($S1973),"",OFFSET('Smelter Reference List'!$D$4,$S1973-4,0)&amp;"")</f>
        <v/>
      </c>
      <c r="F1973" s="161" t="str">
        <f ca="1">IF(ISERROR($S1973),"",OFFSET('Smelter Reference List'!$E$4,$S1973-4,0))</f>
        <v/>
      </c>
      <c r="G1973" s="161" t="str">
        <f ca="1">IF(C1973=$U$4,"Enter smelter details", IF(ISERROR($S1973),"",OFFSET('Smelter Reference List'!$F$4,$S1973-4,0)))</f>
        <v/>
      </c>
      <c r="H1973" s="247" t="str">
        <f ca="1">IF(ISERROR($S1973),"",OFFSET('Smelter Reference List'!$G$4,$S1973-4,0))</f>
        <v/>
      </c>
      <c r="I1973" s="248" t="str">
        <f ca="1">IF(ISERROR($S1973),"",OFFSET('Smelter Reference List'!$H$4,$S1973-4,0))</f>
        <v/>
      </c>
      <c r="J1973" s="248" t="str">
        <f ca="1">IF(ISERROR($S1973),"",OFFSET('Smelter Reference List'!$I$4,$S1973-4,0))</f>
        <v/>
      </c>
      <c r="K1973" s="245"/>
      <c r="L1973" s="245"/>
      <c r="M1973" s="245"/>
      <c r="N1973" s="245"/>
      <c r="O1973" s="245"/>
      <c r="P1973" s="245"/>
      <c r="Q1973" s="246"/>
      <c r="R1973" s="233"/>
      <c r="S1973" s="234" t="e">
        <f>IF(C1973="",NA(),MATCH($B1973&amp;$C1973,'Smelter Reference List'!$J:$J,0))</f>
        <v>#N/A</v>
      </c>
      <c r="T1973" s="235"/>
      <c r="U1973" s="235">
        <f t="shared" ca="1" si="60"/>
        <v>0</v>
      </c>
      <c r="V1973" s="235"/>
      <c r="W1973" s="235"/>
      <c r="Y1973" s="228" t="str">
        <f t="shared" si="61"/>
        <v/>
      </c>
    </row>
    <row r="1974" spans="1:25" s="228" customFormat="1" ht="20.399999999999999">
      <c r="A1974" s="257"/>
      <c r="B1974" s="232" t="str">
        <f>IF(LEN(A1974)=0,"",INDEX('Smelter Reference List'!$A:$A,MATCH($A1974,'Smelter Reference List'!$E:$E,0)))</f>
        <v/>
      </c>
      <c r="C1974" s="297" t="str">
        <f>IF(LEN(A1974)=0,"",INDEX('Smelter Reference List'!$C:$C,MATCH($A1974,'Smelter Reference List'!$E:$E,0)))</f>
        <v/>
      </c>
      <c r="D1974" s="161" t="str">
        <f ca="1">IF(ISERROR($S1974),"",OFFSET('Smelter Reference List'!$C$4,$S1974-4,0)&amp;"")</f>
        <v/>
      </c>
      <c r="E1974" s="161" t="str">
        <f ca="1">IF(ISERROR($S1974),"",OFFSET('Smelter Reference List'!$D$4,$S1974-4,0)&amp;"")</f>
        <v/>
      </c>
      <c r="F1974" s="161" t="str">
        <f ca="1">IF(ISERROR($S1974),"",OFFSET('Smelter Reference List'!$E$4,$S1974-4,0))</f>
        <v/>
      </c>
      <c r="G1974" s="161" t="str">
        <f ca="1">IF(C1974=$U$4,"Enter smelter details", IF(ISERROR($S1974),"",OFFSET('Smelter Reference List'!$F$4,$S1974-4,0)))</f>
        <v/>
      </c>
      <c r="H1974" s="247" t="str">
        <f ca="1">IF(ISERROR($S1974),"",OFFSET('Smelter Reference List'!$G$4,$S1974-4,0))</f>
        <v/>
      </c>
      <c r="I1974" s="248" t="str">
        <f ca="1">IF(ISERROR($S1974),"",OFFSET('Smelter Reference List'!$H$4,$S1974-4,0))</f>
        <v/>
      </c>
      <c r="J1974" s="248" t="str">
        <f ca="1">IF(ISERROR($S1974),"",OFFSET('Smelter Reference List'!$I$4,$S1974-4,0))</f>
        <v/>
      </c>
      <c r="K1974" s="245"/>
      <c r="L1974" s="245"/>
      <c r="M1974" s="245"/>
      <c r="N1974" s="245"/>
      <c r="O1974" s="245"/>
      <c r="P1974" s="245"/>
      <c r="Q1974" s="246"/>
      <c r="R1974" s="233"/>
      <c r="S1974" s="234" t="e">
        <f>IF(C1974="",NA(),MATCH($B1974&amp;$C1974,'Smelter Reference List'!$J:$J,0))</f>
        <v>#N/A</v>
      </c>
      <c r="T1974" s="235"/>
      <c r="U1974" s="235">
        <f t="shared" ca="1" si="60"/>
        <v>0</v>
      </c>
      <c r="V1974" s="235"/>
      <c r="W1974" s="235"/>
      <c r="Y1974" s="228" t="str">
        <f t="shared" si="61"/>
        <v/>
      </c>
    </row>
    <row r="1975" spans="1:25" s="228" customFormat="1" ht="20.399999999999999">
      <c r="A1975" s="257"/>
      <c r="B1975" s="232" t="str">
        <f>IF(LEN(A1975)=0,"",INDEX('Smelter Reference List'!$A:$A,MATCH($A1975,'Smelter Reference List'!$E:$E,0)))</f>
        <v/>
      </c>
      <c r="C1975" s="297" t="str">
        <f>IF(LEN(A1975)=0,"",INDEX('Smelter Reference List'!$C:$C,MATCH($A1975,'Smelter Reference List'!$E:$E,0)))</f>
        <v/>
      </c>
      <c r="D1975" s="161" t="str">
        <f ca="1">IF(ISERROR($S1975),"",OFFSET('Smelter Reference List'!$C$4,$S1975-4,0)&amp;"")</f>
        <v/>
      </c>
      <c r="E1975" s="161" t="str">
        <f ca="1">IF(ISERROR($S1975),"",OFFSET('Smelter Reference List'!$D$4,$S1975-4,0)&amp;"")</f>
        <v/>
      </c>
      <c r="F1975" s="161" t="str">
        <f ca="1">IF(ISERROR($S1975),"",OFFSET('Smelter Reference List'!$E$4,$S1975-4,0))</f>
        <v/>
      </c>
      <c r="G1975" s="161" t="str">
        <f ca="1">IF(C1975=$U$4,"Enter smelter details", IF(ISERROR($S1975),"",OFFSET('Smelter Reference List'!$F$4,$S1975-4,0)))</f>
        <v/>
      </c>
      <c r="H1975" s="247" t="str">
        <f ca="1">IF(ISERROR($S1975),"",OFFSET('Smelter Reference List'!$G$4,$S1975-4,0))</f>
        <v/>
      </c>
      <c r="I1975" s="248" t="str">
        <f ca="1">IF(ISERROR($S1975),"",OFFSET('Smelter Reference List'!$H$4,$S1975-4,0))</f>
        <v/>
      </c>
      <c r="J1975" s="248" t="str">
        <f ca="1">IF(ISERROR($S1975),"",OFFSET('Smelter Reference List'!$I$4,$S1975-4,0))</f>
        <v/>
      </c>
      <c r="K1975" s="245"/>
      <c r="L1975" s="245"/>
      <c r="M1975" s="245"/>
      <c r="N1975" s="245"/>
      <c r="O1975" s="245"/>
      <c r="P1975" s="245"/>
      <c r="Q1975" s="246"/>
      <c r="R1975" s="233"/>
      <c r="S1975" s="234" t="e">
        <f>IF(C1975="",NA(),MATCH($B1975&amp;$C1975,'Smelter Reference List'!$J:$J,0))</f>
        <v>#N/A</v>
      </c>
      <c r="T1975" s="235"/>
      <c r="U1975" s="235">
        <f t="shared" ca="1" si="60"/>
        <v>0</v>
      </c>
      <c r="V1975" s="235"/>
      <c r="W1975" s="235"/>
      <c r="Y1975" s="228" t="str">
        <f t="shared" si="61"/>
        <v/>
      </c>
    </row>
    <row r="1976" spans="1:25" s="228" customFormat="1" ht="20.399999999999999">
      <c r="A1976" s="257"/>
      <c r="B1976" s="232" t="str">
        <f>IF(LEN(A1976)=0,"",INDEX('Smelter Reference List'!$A:$A,MATCH($A1976,'Smelter Reference List'!$E:$E,0)))</f>
        <v/>
      </c>
      <c r="C1976" s="297" t="str">
        <f>IF(LEN(A1976)=0,"",INDEX('Smelter Reference List'!$C:$C,MATCH($A1976,'Smelter Reference List'!$E:$E,0)))</f>
        <v/>
      </c>
      <c r="D1976" s="161" t="str">
        <f ca="1">IF(ISERROR($S1976),"",OFFSET('Smelter Reference List'!$C$4,$S1976-4,0)&amp;"")</f>
        <v/>
      </c>
      <c r="E1976" s="161" t="str">
        <f ca="1">IF(ISERROR($S1976),"",OFFSET('Smelter Reference List'!$D$4,$S1976-4,0)&amp;"")</f>
        <v/>
      </c>
      <c r="F1976" s="161" t="str">
        <f ca="1">IF(ISERROR($S1976),"",OFFSET('Smelter Reference List'!$E$4,$S1976-4,0))</f>
        <v/>
      </c>
      <c r="G1976" s="161" t="str">
        <f ca="1">IF(C1976=$U$4,"Enter smelter details", IF(ISERROR($S1976),"",OFFSET('Smelter Reference List'!$F$4,$S1976-4,0)))</f>
        <v/>
      </c>
      <c r="H1976" s="247" t="str">
        <f ca="1">IF(ISERROR($S1976),"",OFFSET('Smelter Reference List'!$G$4,$S1976-4,0))</f>
        <v/>
      </c>
      <c r="I1976" s="248" t="str">
        <f ca="1">IF(ISERROR($S1976),"",OFFSET('Smelter Reference List'!$H$4,$S1976-4,0))</f>
        <v/>
      </c>
      <c r="J1976" s="248" t="str">
        <f ca="1">IF(ISERROR($S1976),"",OFFSET('Smelter Reference List'!$I$4,$S1976-4,0))</f>
        <v/>
      </c>
      <c r="K1976" s="245"/>
      <c r="L1976" s="245"/>
      <c r="M1976" s="245"/>
      <c r="N1976" s="245"/>
      <c r="O1976" s="245"/>
      <c r="P1976" s="245"/>
      <c r="Q1976" s="246"/>
      <c r="R1976" s="233"/>
      <c r="S1976" s="234" t="e">
        <f>IF(C1976="",NA(),MATCH($B1976&amp;$C1976,'Smelter Reference List'!$J:$J,0))</f>
        <v>#N/A</v>
      </c>
      <c r="T1976" s="235"/>
      <c r="U1976" s="235">
        <f t="shared" ref="U1976:U2039" ca="1" si="62">IF(AND(C1976="Smelter not listed",OR(LEN(D1976)=0,LEN(E1976)=0)),1,0)</f>
        <v>0</v>
      </c>
      <c r="V1976" s="235"/>
      <c r="W1976" s="235"/>
      <c r="Y1976" s="228" t="str">
        <f t="shared" ref="Y1976:Y2039" si="63">B1976&amp;C1976</f>
        <v/>
      </c>
    </row>
    <row r="1977" spans="1:25" s="228" customFormat="1" ht="20.399999999999999">
      <c r="A1977" s="257"/>
      <c r="B1977" s="232" t="str">
        <f>IF(LEN(A1977)=0,"",INDEX('Smelter Reference List'!$A:$A,MATCH($A1977,'Smelter Reference List'!$E:$E,0)))</f>
        <v/>
      </c>
      <c r="C1977" s="297" t="str">
        <f>IF(LEN(A1977)=0,"",INDEX('Smelter Reference List'!$C:$C,MATCH($A1977,'Smelter Reference List'!$E:$E,0)))</f>
        <v/>
      </c>
      <c r="D1977" s="161" t="str">
        <f ca="1">IF(ISERROR($S1977),"",OFFSET('Smelter Reference List'!$C$4,$S1977-4,0)&amp;"")</f>
        <v/>
      </c>
      <c r="E1977" s="161" t="str">
        <f ca="1">IF(ISERROR($S1977),"",OFFSET('Smelter Reference List'!$D$4,$S1977-4,0)&amp;"")</f>
        <v/>
      </c>
      <c r="F1977" s="161" t="str">
        <f ca="1">IF(ISERROR($S1977),"",OFFSET('Smelter Reference List'!$E$4,$S1977-4,0))</f>
        <v/>
      </c>
      <c r="G1977" s="161" t="str">
        <f ca="1">IF(C1977=$U$4,"Enter smelter details", IF(ISERROR($S1977),"",OFFSET('Smelter Reference List'!$F$4,$S1977-4,0)))</f>
        <v/>
      </c>
      <c r="H1977" s="247" t="str">
        <f ca="1">IF(ISERROR($S1977),"",OFFSET('Smelter Reference List'!$G$4,$S1977-4,0))</f>
        <v/>
      </c>
      <c r="I1977" s="248" t="str">
        <f ca="1">IF(ISERROR($S1977),"",OFFSET('Smelter Reference List'!$H$4,$S1977-4,0))</f>
        <v/>
      </c>
      <c r="J1977" s="248" t="str">
        <f ca="1">IF(ISERROR($S1977),"",OFFSET('Smelter Reference List'!$I$4,$S1977-4,0))</f>
        <v/>
      </c>
      <c r="K1977" s="245"/>
      <c r="L1977" s="245"/>
      <c r="M1977" s="245"/>
      <c r="N1977" s="245"/>
      <c r="O1977" s="245"/>
      <c r="P1977" s="245"/>
      <c r="Q1977" s="246"/>
      <c r="R1977" s="233"/>
      <c r="S1977" s="234" t="e">
        <f>IF(C1977="",NA(),MATCH($B1977&amp;$C1977,'Smelter Reference List'!$J:$J,0))</f>
        <v>#N/A</v>
      </c>
      <c r="T1977" s="235"/>
      <c r="U1977" s="235">
        <f t="shared" ca="1" si="62"/>
        <v>0</v>
      </c>
      <c r="V1977" s="235"/>
      <c r="W1977" s="235"/>
      <c r="Y1977" s="228" t="str">
        <f t="shared" si="63"/>
        <v/>
      </c>
    </row>
    <row r="1978" spans="1:25" s="228" customFormat="1" ht="20.399999999999999">
      <c r="A1978" s="257"/>
      <c r="B1978" s="232" t="str">
        <f>IF(LEN(A1978)=0,"",INDEX('Smelter Reference List'!$A:$A,MATCH($A1978,'Smelter Reference List'!$E:$E,0)))</f>
        <v/>
      </c>
      <c r="C1978" s="297" t="str">
        <f>IF(LEN(A1978)=0,"",INDEX('Smelter Reference List'!$C:$C,MATCH($A1978,'Smelter Reference List'!$E:$E,0)))</f>
        <v/>
      </c>
      <c r="D1978" s="161" t="str">
        <f ca="1">IF(ISERROR($S1978),"",OFFSET('Smelter Reference List'!$C$4,$S1978-4,0)&amp;"")</f>
        <v/>
      </c>
      <c r="E1978" s="161" t="str">
        <f ca="1">IF(ISERROR($S1978),"",OFFSET('Smelter Reference List'!$D$4,$S1978-4,0)&amp;"")</f>
        <v/>
      </c>
      <c r="F1978" s="161" t="str">
        <f ca="1">IF(ISERROR($S1978),"",OFFSET('Smelter Reference List'!$E$4,$S1978-4,0))</f>
        <v/>
      </c>
      <c r="G1978" s="161" t="str">
        <f ca="1">IF(C1978=$U$4,"Enter smelter details", IF(ISERROR($S1978),"",OFFSET('Smelter Reference List'!$F$4,$S1978-4,0)))</f>
        <v/>
      </c>
      <c r="H1978" s="247" t="str">
        <f ca="1">IF(ISERROR($S1978),"",OFFSET('Smelter Reference List'!$G$4,$S1978-4,0))</f>
        <v/>
      </c>
      <c r="I1978" s="248" t="str">
        <f ca="1">IF(ISERROR($S1978),"",OFFSET('Smelter Reference List'!$H$4,$S1978-4,0))</f>
        <v/>
      </c>
      <c r="J1978" s="248" t="str">
        <f ca="1">IF(ISERROR($S1978),"",OFFSET('Smelter Reference List'!$I$4,$S1978-4,0))</f>
        <v/>
      </c>
      <c r="K1978" s="245"/>
      <c r="L1978" s="245"/>
      <c r="M1978" s="245"/>
      <c r="N1978" s="245"/>
      <c r="O1978" s="245"/>
      <c r="P1978" s="245"/>
      <c r="Q1978" s="246"/>
      <c r="R1978" s="233"/>
      <c r="S1978" s="234" t="e">
        <f>IF(C1978="",NA(),MATCH($B1978&amp;$C1978,'Smelter Reference List'!$J:$J,0))</f>
        <v>#N/A</v>
      </c>
      <c r="T1978" s="235"/>
      <c r="U1978" s="235">
        <f t="shared" ca="1" si="62"/>
        <v>0</v>
      </c>
      <c r="V1978" s="235"/>
      <c r="W1978" s="235"/>
      <c r="Y1978" s="228" t="str">
        <f t="shared" si="63"/>
        <v/>
      </c>
    </row>
    <row r="1979" spans="1:25" s="228" customFormat="1" ht="20.399999999999999">
      <c r="A1979" s="257"/>
      <c r="B1979" s="232" t="str">
        <f>IF(LEN(A1979)=0,"",INDEX('Smelter Reference List'!$A:$A,MATCH($A1979,'Smelter Reference List'!$E:$E,0)))</f>
        <v/>
      </c>
      <c r="C1979" s="297" t="str">
        <f>IF(LEN(A1979)=0,"",INDEX('Smelter Reference List'!$C:$C,MATCH($A1979,'Smelter Reference List'!$E:$E,0)))</f>
        <v/>
      </c>
      <c r="D1979" s="161" t="str">
        <f ca="1">IF(ISERROR($S1979),"",OFFSET('Smelter Reference List'!$C$4,$S1979-4,0)&amp;"")</f>
        <v/>
      </c>
      <c r="E1979" s="161" t="str">
        <f ca="1">IF(ISERROR($S1979),"",OFFSET('Smelter Reference List'!$D$4,$S1979-4,0)&amp;"")</f>
        <v/>
      </c>
      <c r="F1979" s="161" t="str">
        <f ca="1">IF(ISERROR($S1979),"",OFFSET('Smelter Reference List'!$E$4,$S1979-4,0))</f>
        <v/>
      </c>
      <c r="G1979" s="161" t="str">
        <f ca="1">IF(C1979=$U$4,"Enter smelter details", IF(ISERROR($S1979),"",OFFSET('Smelter Reference List'!$F$4,$S1979-4,0)))</f>
        <v/>
      </c>
      <c r="H1979" s="247" t="str">
        <f ca="1">IF(ISERROR($S1979),"",OFFSET('Smelter Reference List'!$G$4,$S1979-4,0))</f>
        <v/>
      </c>
      <c r="I1979" s="248" t="str">
        <f ca="1">IF(ISERROR($S1979),"",OFFSET('Smelter Reference List'!$H$4,$S1979-4,0))</f>
        <v/>
      </c>
      <c r="J1979" s="248" t="str">
        <f ca="1">IF(ISERROR($S1979),"",OFFSET('Smelter Reference List'!$I$4,$S1979-4,0))</f>
        <v/>
      </c>
      <c r="K1979" s="245"/>
      <c r="L1979" s="245"/>
      <c r="M1979" s="245"/>
      <c r="N1979" s="245"/>
      <c r="O1979" s="245"/>
      <c r="P1979" s="245"/>
      <c r="Q1979" s="246"/>
      <c r="R1979" s="233"/>
      <c r="S1979" s="234" t="e">
        <f>IF(C1979="",NA(),MATCH($B1979&amp;$C1979,'Smelter Reference List'!$J:$J,0))</f>
        <v>#N/A</v>
      </c>
      <c r="T1979" s="235"/>
      <c r="U1979" s="235">
        <f t="shared" ca="1" si="62"/>
        <v>0</v>
      </c>
      <c r="V1979" s="235"/>
      <c r="W1979" s="235"/>
      <c r="Y1979" s="228" t="str">
        <f t="shared" si="63"/>
        <v/>
      </c>
    </row>
    <row r="1980" spans="1:25" s="228" customFormat="1" ht="20.399999999999999">
      <c r="A1980" s="257"/>
      <c r="B1980" s="232" t="str">
        <f>IF(LEN(A1980)=0,"",INDEX('Smelter Reference List'!$A:$A,MATCH($A1980,'Smelter Reference List'!$E:$E,0)))</f>
        <v/>
      </c>
      <c r="C1980" s="297" t="str">
        <f>IF(LEN(A1980)=0,"",INDEX('Smelter Reference List'!$C:$C,MATCH($A1980,'Smelter Reference List'!$E:$E,0)))</f>
        <v/>
      </c>
      <c r="D1980" s="161" t="str">
        <f ca="1">IF(ISERROR($S1980),"",OFFSET('Smelter Reference List'!$C$4,$S1980-4,0)&amp;"")</f>
        <v/>
      </c>
      <c r="E1980" s="161" t="str">
        <f ca="1">IF(ISERROR($S1980),"",OFFSET('Smelter Reference List'!$D$4,$S1980-4,0)&amp;"")</f>
        <v/>
      </c>
      <c r="F1980" s="161" t="str">
        <f ca="1">IF(ISERROR($S1980),"",OFFSET('Smelter Reference List'!$E$4,$S1980-4,0))</f>
        <v/>
      </c>
      <c r="G1980" s="161" t="str">
        <f ca="1">IF(C1980=$U$4,"Enter smelter details", IF(ISERROR($S1980),"",OFFSET('Smelter Reference List'!$F$4,$S1980-4,0)))</f>
        <v/>
      </c>
      <c r="H1980" s="247" t="str">
        <f ca="1">IF(ISERROR($S1980),"",OFFSET('Smelter Reference List'!$G$4,$S1980-4,0))</f>
        <v/>
      </c>
      <c r="I1980" s="248" t="str">
        <f ca="1">IF(ISERROR($S1980),"",OFFSET('Smelter Reference List'!$H$4,$S1980-4,0))</f>
        <v/>
      </c>
      <c r="J1980" s="248" t="str">
        <f ca="1">IF(ISERROR($S1980),"",OFFSET('Smelter Reference List'!$I$4,$S1980-4,0))</f>
        <v/>
      </c>
      <c r="K1980" s="245"/>
      <c r="L1980" s="245"/>
      <c r="M1980" s="245"/>
      <c r="N1980" s="245"/>
      <c r="O1980" s="245"/>
      <c r="P1980" s="245"/>
      <c r="Q1980" s="246"/>
      <c r="R1980" s="233"/>
      <c r="S1980" s="234" t="e">
        <f>IF(C1980="",NA(),MATCH($B1980&amp;$C1980,'Smelter Reference List'!$J:$J,0))</f>
        <v>#N/A</v>
      </c>
      <c r="T1980" s="235"/>
      <c r="U1980" s="235">
        <f t="shared" ca="1" si="62"/>
        <v>0</v>
      </c>
      <c r="V1980" s="235"/>
      <c r="W1980" s="235"/>
      <c r="Y1980" s="228" t="str">
        <f t="shared" si="63"/>
        <v/>
      </c>
    </row>
    <row r="1981" spans="1:25" s="228" customFormat="1" ht="20.399999999999999">
      <c r="A1981" s="257"/>
      <c r="B1981" s="232" t="str">
        <f>IF(LEN(A1981)=0,"",INDEX('Smelter Reference List'!$A:$A,MATCH($A1981,'Smelter Reference List'!$E:$E,0)))</f>
        <v/>
      </c>
      <c r="C1981" s="297" t="str">
        <f>IF(LEN(A1981)=0,"",INDEX('Smelter Reference List'!$C:$C,MATCH($A1981,'Smelter Reference List'!$E:$E,0)))</f>
        <v/>
      </c>
      <c r="D1981" s="161" t="str">
        <f ca="1">IF(ISERROR($S1981),"",OFFSET('Smelter Reference List'!$C$4,$S1981-4,0)&amp;"")</f>
        <v/>
      </c>
      <c r="E1981" s="161" t="str">
        <f ca="1">IF(ISERROR($S1981),"",OFFSET('Smelter Reference List'!$D$4,$S1981-4,0)&amp;"")</f>
        <v/>
      </c>
      <c r="F1981" s="161" t="str">
        <f ca="1">IF(ISERROR($S1981),"",OFFSET('Smelter Reference List'!$E$4,$S1981-4,0))</f>
        <v/>
      </c>
      <c r="G1981" s="161" t="str">
        <f ca="1">IF(C1981=$U$4,"Enter smelter details", IF(ISERROR($S1981),"",OFFSET('Smelter Reference List'!$F$4,$S1981-4,0)))</f>
        <v/>
      </c>
      <c r="H1981" s="247" t="str">
        <f ca="1">IF(ISERROR($S1981),"",OFFSET('Smelter Reference List'!$G$4,$S1981-4,0))</f>
        <v/>
      </c>
      <c r="I1981" s="248" t="str">
        <f ca="1">IF(ISERROR($S1981),"",OFFSET('Smelter Reference List'!$H$4,$S1981-4,0))</f>
        <v/>
      </c>
      <c r="J1981" s="248" t="str">
        <f ca="1">IF(ISERROR($S1981),"",OFFSET('Smelter Reference List'!$I$4,$S1981-4,0))</f>
        <v/>
      </c>
      <c r="K1981" s="245"/>
      <c r="L1981" s="245"/>
      <c r="M1981" s="245"/>
      <c r="N1981" s="245"/>
      <c r="O1981" s="245"/>
      <c r="P1981" s="245"/>
      <c r="Q1981" s="246"/>
      <c r="R1981" s="233"/>
      <c r="S1981" s="234" t="e">
        <f>IF(C1981="",NA(),MATCH($B1981&amp;$C1981,'Smelter Reference List'!$J:$J,0))</f>
        <v>#N/A</v>
      </c>
      <c r="T1981" s="235"/>
      <c r="U1981" s="235">
        <f t="shared" ca="1" si="62"/>
        <v>0</v>
      </c>
      <c r="V1981" s="235"/>
      <c r="W1981" s="235"/>
      <c r="Y1981" s="228" t="str">
        <f t="shared" si="63"/>
        <v/>
      </c>
    </row>
    <row r="1982" spans="1:25" s="228" customFormat="1" ht="20.399999999999999">
      <c r="A1982" s="257"/>
      <c r="B1982" s="232" t="str">
        <f>IF(LEN(A1982)=0,"",INDEX('Smelter Reference List'!$A:$A,MATCH($A1982,'Smelter Reference List'!$E:$E,0)))</f>
        <v/>
      </c>
      <c r="C1982" s="297" t="str">
        <f>IF(LEN(A1982)=0,"",INDEX('Smelter Reference List'!$C:$C,MATCH($A1982,'Smelter Reference List'!$E:$E,0)))</f>
        <v/>
      </c>
      <c r="D1982" s="161" t="str">
        <f ca="1">IF(ISERROR($S1982),"",OFFSET('Smelter Reference List'!$C$4,$S1982-4,0)&amp;"")</f>
        <v/>
      </c>
      <c r="E1982" s="161" t="str">
        <f ca="1">IF(ISERROR($S1982),"",OFFSET('Smelter Reference List'!$D$4,$S1982-4,0)&amp;"")</f>
        <v/>
      </c>
      <c r="F1982" s="161" t="str">
        <f ca="1">IF(ISERROR($S1982),"",OFFSET('Smelter Reference List'!$E$4,$S1982-4,0))</f>
        <v/>
      </c>
      <c r="G1982" s="161" t="str">
        <f ca="1">IF(C1982=$U$4,"Enter smelter details", IF(ISERROR($S1982),"",OFFSET('Smelter Reference List'!$F$4,$S1982-4,0)))</f>
        <v/>
      </c>
      <c r="H1982" s="247" t="str">
        <f ca="1">IF(ISERROR($S1982),"",OFFSET('Smelter Reference List'!$G$4,$S1982-4,0))</f>
        <v/>
      </c>
      <c r="I1982" s="248" t="str">
        <f ca="1">IF(ISERROR($S1982),"",OFFSET('Smelter Reference List'!$H$4,$S1982-4,0))</f>
        <v/>
      </c>
      <c r="J1982" s="248" t="str">
        <f ca="1">IF(ISERROR($S1982),"",OFFSET('Smelter Reference List'!$I$4,$S1982-4,0))</f>
        <v/>
      </c>
      <c r="K1982" s="245"/>
      <c r="L1982" s="245"/>
      <c r="M1982" s="245"/>
      <c r="N1982" s="245"/>
      <c r="O1982" s="245"/>
      <c r="P1982" s="245"/>
      <c r="Q1982" s="246"/>
      <c r="R1982" s="233"/>
      <c r="S1982" s="234" t="e">
        <f>IF(C1982="",NA(),MATCH($B1982&amp;$C1982,'Smelter Reference List'!$J:$J,0))</f>
        <v>#N/A</v>
      </c>
      <c r="T1982" s="235"/>
      <c r="U1982" s="235">
        <f t="shared" ca="1" si="62"/>
        <v>0</v>
      </c>
      <c r="V1982" s="235"/>
      <c r="W1982" s="235"/>
      <c r="Y1982" s="228" t="str">
        <f t="shared" si="63"/>
        <v/>
      </c>
    </row>
    <row r="1983" spans="1:25" s="228" customFormat="1" ht="20.399999999999999">
      <c r="A1983" s="257"/>
      <c r="B1983" s="232" t="str">
        <f>IF(LEN(A1983)=0,"",INDEX('Smelter Reference List'!$A:$A,MATCH($A1983,'Smelter Reference List'!$E:$E,0)))</f>
        <v/>
      </c>
      <c r="C1983" s="297" t="str">
        <f>IF(LEN(A1983)=0,"",INDEX('Smelter Reference List'!$C:$C,MATCH($A1983,'Smelter Reference List'!$E:$E,0)))</f>
        <v/>
      </c>
      <c r="D1983" s="161" t="str">
        <f ca="1">IF(ISERROR($S1983),"",OFFSET('Smelter Reference List'!$C$4,$S1983-4,0)&amp;"")</f>
        <v/>
      </c>
      <c r="E1983" s="161" t="str">
        <f ca="1">IF(ISERROR($S1983),"",OFFSET('Smelter Reference List'!$D$4,$S1983-4,0)&amp;"")</f>
        <v/>
      </c>
      <c r="F1983" s="161" t="str">
        <f ca="1">IF(ISERROR($S1983),"",OFFSET('Smelter Reference List'!$E$4,$S1983-4,0))</f>
        <v/>
      </c>
      <c r="G1983" s="161" t="str">
        <f ca="1">IF(C1983=$U$4,"Enter smelter details", IF(ISERROR($S1983),"",OFFSET('Smelter Reference List'!$F$4,$S1983-4,0)))</f>
        <v/>
      </c>
      <c r="H1983" s="247" t="str">
        <f ca="1">IF(ISERROR($S1983),"",OFFSET('Smelter Reference List'!$G$4,$S1983-4,0))</f>
        <v/>
      </c>
      <c r="I1983" s="248" t="str">
        <f ca="1">IF(ISERROR($S1983),"",OFFSET('Smelter Reference List'!$H$4,$S1983-4,0))</f>
        <v/>
      </c>
      <c r="J1983" s="248" t="str">
        <f ca="1">IF(ISERROR($S1983),"",OFFSET('Smelter Reference List'!$I$4,$S1983-4,0))</f>
        <v/>
      </c>
      <c r="K1983" s="245"/>
      <c r="L1983" s="245"/>
      <c r="M1983" s="245"/>
      <c r="N1983" s="245"/>
      <c r="O1983" s="245"/>
      <c r="P1983" s="245"/>
      <c r="Q1983" s="246"/>
      <c r="R1983" s="233"/>
      <c r="S1983" s="234" t="e">
        <f>IF(C1983="",NA(),MATCH($B1983&amp;$C1983,'Smelter Reference List'!$J:$J,0))</f>
        <v>#N/A</v>
      </c>
      <c r="T1983" s="235"/>
      <c r="U1983" s="235">
        <f t="shared" ca="1" si="62"/>
        <v>0</v>
      </c>
      <c r="V1983" s="235"/>
      <c r="W1983" s="235"/>
      <c r="Y1983" s="228" t="str">
        <f t="shared" si="63"/>
        <v/>
      </c>
    </row>
    <row r="1984" spans="1:25" s="228" customFormat="1" ht="20.399999999999999">
      <c r="A1984" s="257"/>
      <c r="B1984" s="232" t="str">
        <f>IF(LEN(A1984)=0,"",INDEX('Smelter Reference List'!$A:$A,MATCH($A1984,'Smelter Reference List'!$E:$E,0)))</f>
        <v/>
      </c>
      <c r="C1984" s="297" t="str">
        <f>IF(LEN(A1984)=0,"",INDEX('Smelter Reference List'!$C:$C,MATCH($A1984,'Smelter Reference List'!$E:$E,0)))</f>
        <v/>
      </c>
      <c r="D1984" s="161" t="str">
        <f ca="1">IF(ISERROR($S1984),"",OFFSET('Smelter Reference List'!$C$4,$S1984-4,0)&amp;"")</f>
        <v/>
      </c>
      <c r="E1984" s="161" t="str">
        <f ca="1">IF(ISERROR($S1984),"",OFFSET('Smelter Reference List'!$D$4,$S1984-4,0)&amp;"")</f>
        <v/>
      </c>
      <c r="F1984" s="161" t="str">
        <f ca="1">IF(ISERROR($S1984),"",OFFSET('Smelter Reference List'!$E$4,$S1984-4,0))</f>
        <v/>
      </c>
      <c r="G1984" s="161" t="str">
        <f ca="1">IF(C1984=$U$4,"Enter smelter details", IF(ISERROR($S1984),"",OFFSET('Smelter Reference List'!$F$4,$S1984-4,0)))</f>
        <v/>
      </c>
      <c r="H1984" s="247" t="str">
        <f ca="1">IF(ISERROR($S1984),"",OFFSET('Smelter Reference List'!$G$4,$S1984-4,0))</f>
        <v/>
      </c>
      <c r="I1984" s="248" t="str">
        <f ca="1">IF(ISERROR($S1984),"",OFFSET('Smelter Reference List'!$H$4,$S1984-4,0))</f>
        <v/>
      </c>
      <c r="J1984" s="248" t="str">
        <f ca="1">IF(ISERROR($S1984),"",OFFSET('Smelter Reference List'!$I$4,$S1984-4,0))</f>
        <v/>
      </c>
      <c r="K1984" s="245"/>
      <c r="L1984" s="245"/>
      <c r="M1984" s="245"/>
      <c r="N1984" s="245"/>
      <c r="O1984" s="245"/>
      <c r="P1984" s="245"/>
      <c r="Q1984" s="246"/>
      <c r="R1984" s="233"/>
      <c r="S1984" s="234" t="e">
        <f>IF(C1984="",NA(),MATCH($B1984&amp;$C1984,'Smelter Reference List'!$J:$J,0))</f>
        <v>#N/A</v>
      </c>
      <c r="T1984" s="235"/>
      <c r="U1984" s="235">
        <f t="shared" ca="1" si="62"/>
        <v>0</v>
      </c>
      <c r="V1984" s="235"/>
      <c r="W1984" s="235"/>
      <c r="Y1984" s="228" t="str">
        <f t="shared" si="63"/>
        <v/>
      </c>
    </row>
    <row r="1985" spans="1:25" s="228" customFormat="1" ht="20.399999999999999">
      <c r="A1985" s="257"/>
      <c r="B1985" s="232" t="str">
        <f>IF(LEN(A1985)=0,"",INDEX('Smelter Reference List'!$A:$A,MATCH($A1985,'Smelter Reference List'!$E:$E,0)))</f>
        <v/>
      </c>
      <c r="C1985" s="297" t="str">
        <f>IF(LEN(A1985)=0,"",INDEX('Smelter Reference List'!$C:$C,MATCH($A1985,'Smelter Reference List'!$E:$E,0)))</f>
        <v/>
      </c>
      <c r="D1985" s="161" t="str">
        <f ca="1">IF(ISERROR($S1985),"",OFFSET('Smelter Reference List'!$C$4,$S1985-4,0)&amp;"")</f>
        <v/>
      </c>
      <c r="E1985" s="161" t="str">
        <f ca="1">IF(ISERROR($S1985),"",OFFSET('Smelter Reference List'!$D$4,$S1985-4,0)&amp;"")</f>
        <v/>
      </c>
      <c r="F1985" s="161" t="str">
        <f ca="1">IF(ISERROR($S1985),"",OFFSET('Smelter Reference List'!$E$4,$S1985-4,0))</f>
        <v/>
      </c>
      <c r="G1985" s="161" t="str">
        <f ca="1">IF(C1985=$U$4,"Enter smelter details", IF(ISERROR($S1985),"",OFFSET('Smelter Reference List'!$F$4,$S1985-4,0)))</f>
        <v/>
      </c>
      <c r="H1985" s="247" t="str">
        <f ca="1">IF(ISERROR($S1985),"",OFFSET('Smelter Reference List'!$G$4,$S1985-4,0))</f>
        <v/>
      </c>
      <c r="I1985" s="248" t="str">
        <f ca="1">IF(ISERROR($S1985),"",OFFSET('Smelter Reference List'!$H$4,$S1985-4,0))</f>
        <v/>
      </c>
      <c r="J1985" s="248" t="str">
        <f ca="1">IF(ISERROR($S1985),"",OFFSET('Smelter Reference List'!$I$4,$S1985-4,0))</f>
        <v/>
      </c>
      <c r="K1985" s="245"/>
      <c r="L1985" s="245"/>
      <c r="M1985" s="245"/>
      <c r="N1985" s="245"/>
      <c r="O1985" s="245"/>
      <c r="P1985" s="245"/>
      <c r="Q1985" s="246"/>
      <c r="R1985" s="233"/>
      <c r="S1985" s="234" t="e">
        <f>IF(C1985="",NA(),MATCH($B1985&amp;$C1985,'Smelter Reference List'!$J:$J,0))</f>
        <v>#N/A</v>
      </c>
      <c r="T1985" s="235"/>
      <c r="U1985" s="235">
        <f t="shared" ca="1" si="62"/>
        <v>0</v>
      </c>
      <c r="V1985" s="235"/>
      <c r="W1985" s="235"/>
      <c r="Y1985" s="228" t="str">
        <f t="shared" si="63"/>
        <v/>
      </c>
    </row>
    <row r="1986" spans="1:25" s="228" customFormat="1" ht="20.399999999999999">
      <c r="A1986" s="257"/>
      <c r="B1986" s="232" t="str">
        <f>IF(LEN(A1986)=0,"",INDEX('Smelter Reference List'!$A:$A,MATCH($A1986,'Smelter Reference List'!$E:$E,0)))</f>
        <v/>
      </c>
      <c r="C1986" s="297" t="str">
        <f>IF(LEN(A1986)=0,"",INDEX('Smelter Reference List'!$C:$C,MATCH($A1986,'Smelter Reference List'!$E:$E,0)))</f>
        <v/>
      </c>
      <c r="D1986" s="161" t="str">
        <f ca="1">IF(ISERROR($S1986),"",OFFSET('Smelter Reference List'!$C$4,$S1986-4,0)&amp;"")</f>
        <v/>
      </c>
      <c r="E1986" s="161" t="str">
        <f ca="1">IF(ISERROR($S1986),"",OFFSET('Smelter Reference List'!$D$4,$S1986-4,0)&amp;"")</f>
        <v/>
      </c>
      <c r="F1986" s="161" t="str">
        <f ca="1">IF(ISERROR($S1986),"",OFFSET('Smelter Reference List'!$E$4,$S1986-4,0))</f>
        <v/>
      </c>
      <c r="G1986" s="161" t="str">
        <f ca="1">IF(C1986=$U$4,"Enter smelter details", IF(ISERROR($S1986),"",OFFSET('Smelter Reference List'!$F$4,$S1986-4,0)))</f>
        <v/>
      </c>
      <c r="H1986" s="247" t="str">
        <f ca="1">IF(ISERROR($S1986),"",OFFSET('Smelter Reference List'!$G$4,$S1986-4,0))</f>
        <v/>
      </c>
      <c r="I1986" s="248" t="str">
        <f ca="1">IF(ISERROR($S1986),"",OFFSET('Smelter Reference List'!$H$4,$S1986-4,0))</f>
        <v/>
      </c>
      <c r="J1986" s="248" t="str">
        <f ca="1">IF(ISERROR($S1986),"",OFFSET('Smelter Reference List'!$I$4,$S1986-4,0))</f>
        <v/>
      </c>
      <c r="K1986" s="245"/>
      <c r="L1986" s="245"/>
      <c r="M1986" s="245"/>
      <c r="N1986" s="245"/>
      <c r="O1986" s="245"/>
      <c r="P1986" s="245"/>
      <c r="Q1986" s="246"/>
      <c r="R1986" s="233"/>
      <c r="S1986" s="234" t="e">
        <f>IF(C1986="",NA(),MATCH($B1986&amp;$C1986,'Smelter Reference List'!$J:$J,0))</f>
        <v>#N/A</v>
      </c>
      <c r="T1986" s="235"/>
      <c r="U1986" s="235">
        <f t="shared" ca="1" si="62"/>
        <v>0</v>
      </c>
      <c r="V1986" s="235"/>
      <c r="W1986" s="235"/>
      <c r="Y1986" s="228" t="str">
        <f t="shared" si="63"/>
        <v/>
      </c>
    </row>
    <row r="1987" spans="1:25" s="228" customFormat="1" ht="20.399999999999999">
      <c r="A1987" s="257"/>
      <c r="B1987" s="232" t="str">
        <f>IF(LEN(A1987)=0,"",INDEX('Smelter Reference List'!$A:$A,MATCH($A1987,'Smelter Reference List'!$E:$E,0)))</f>
        <v/>
      </c>
      <c r="C1987" s="297" t="str">
        <f>IF(LEN(A1987)=0,"",INDEX('Smelter Reference List'!$C:$C,MATCH($A1987,'Smelter Reference List'!$E:$E,0)))</f>
        <v/>
      </c>
      <c r="D1987" s="161" t="str">
        <f ca="1">IF(ISERROR($S1987),"",OFFSET('Smelter Reference List'!$C$4,$S1987-4,0)&amp;"")</f>
        <v/>
      </c>
      <c r="E1987" s="161" t="str">
        <f ca="1">IF(ISERROR($S1987),"",OFFSET('Smelter Reference List'!$D$4,$S1987-4,0)&amp;"")</f>
        <v/>
      </c>
      <c r="F1987" s="161" t="str">
        <f ca="1">IF(ISERROR($S1987),"",OFFSET('Smelter Reference List'!$E$4,$S1987-4,0))</f>
        <v/>
      </c>
      <c r="G1987" s="161" t="str">
        <f ca="1">IF(C1987=$U$4,"Enter smelter details", IF(ISERROR($S1987),"",OFFSET('Smelter Reference List'!$F$4,$S1987-4,0)))</f>
        <v/>
      </c>
      <c r="H1987" s="247" t="str">
        <f ca="1">IF(ISERROR($S1987),"",OFFSET('Smelter Reference List'!$G$4,$S1987-4,0))</f>
        <v/>
      </c>
      <c r="I1987" s="248" t="str">
        <f ca="1">IF(ISERROR($S1987),"",OFFSET('Smelter Reference List'!$H$4,$S1987-4,0))</f>
        <v/>
      </c>
      <c r="J1987" s="248" t="str">
        <f ca="1">IF(ISERROR($S1987),"",OFFSET('Smelter Reference List'!$I$4,$S1987-4,0))</f>
        <v/>
      </c>
      <c r="K1987" s="245"/>
      <c r="L1987" s="245"/>
      <c r="M1987" s="245"/>
      <c r="N1987" s="245"/>
      <c r="O1987" s="245"/>
      <c r="P1987" s="245"/>
      <c r="Q1987" s="246"/>
      <c r="R1987" s="233"/>
      <c r="S1987" s="234" t="e">
        <f>IF(C1987="",NA(),MATCH($B1987&amp;$C1987,'Smelter Reference List'!$J:$J,0))</f>
        <v>#N/A</v>
      </c>
      <c r="T1987" s="235"/>
      <c r="U1987" s="235">
        <f t="shared" ca="1" si="62"/>
        <v>0</v>
      </c>
      <c r="V1987" s="235"/>
      <c r="W1987" s="235"/>
      <c r="Y1987" s="228" t="str">
        <f t="shared" si="63"/>
        <v/>
      </c>
    </row>
    <row r="1988" spans="1:25" s="228" customFormat="1" ht="20.399999999999999">
      <c r="A1988" s="257"/>
      <c r="B1988" s="232" t="str">
        <f>IF(LEN(A1988)=0,"",INDEX('Smelter Reference List'!$A:$A,MATCH($A1988,'Smelter Reference List'!$E:$E,0)))</f>
        <v/>
      </c>
      <c r="C1988" s="297" t="str">
        <f>IF(LEN(A1988)=0,"",INDEX('Smelter Reference List'!$C:$C,MATCH($A1988,'Smelter Reference List'!$E:$E,0)))</f>
        <v/>
      </c>
      <c r="D1988" s="161" t="str">
        <f ca="1">IF(ISERROR($S1988),"",OFFSET('Smelter Reference List'!$C$4,$S1988-4,0)&amp;"")</f>
        <v/>
      </c>
      <c r="E1988" s="161" t="str">
        <f ca="1">IF(ISERROR($S1988),"",OFFSET('Smelter Reference List'!$D$4,$S1988-4,0)&amp;"")</f>
        <v/>
      </c>
      <c r="F1988" s="161" t="str">
        <f ca="1">IF(ISERROR($S1988),"",OFFSET('Smelter Reference List'!$E$4,$S1988-4,0))</f>
        <v/>
      </c>
      <c r="G1988" s="161" t="str">
        <f ca="1">IF(C1988=$U$4,"Enter smelter details", IF(ISERROR($S1988),"",OFFSET('Smelter Reference List'!$F$4,$S1988-4,0)))</f>
        <v/>
      </c>
      <c r="H1988" s="247" t="str">
        <f ca="1">IF(ISERROR($S1988),"",OFFSET('Smelter Reference List'!$G$4,$S1988-4,0))</f>
        <v/>
      </c>
      <c r="I1988" s="248" t="str">
        <f ca="1">IF(ISERROR($S1988),"",OFFSET('Smelter Reference List'!$H$4,$S1988-4,0))</f>
        <v/>
      </c>
      <c r="J1988" s="248" t="str">
        <f ca="1">IF(ISERROR($S1988),"",OFFSET('Smelter Reference List'!$I$4,$S1988-4,0))</f>
        <v/>
      </c>
      <c r="K1988" s="245"/>
      <c r="L1988" s="245"/>
      <c r="M1988" s="245"/>
      <c r="N1988" s="245"/>
      <c r="O1988" s="245"/>
      <c r="P1988" s="245"/>
      <c r="Q1988" s="246"/>
      <c r="R1988" s="233"/>
      <c r="S1988" s="234" t="e">
        <f>IF(C1988="",NA(),MATCH($B1988&amp;$C1988,'Smelter Reference List'!$J:$J,0))</f>
        <v>#N/A</v>
      </c>
      <c r="T1988" s="235"/>
      <c r="U1988" s="235">
        <f t="shared" ca="1" si="62"/>
        <v>0</v>
      </c>
      <c r="V1988" s="235"/>
      <c r="W1988" s="235"/>
      <c r="Y1988" s="228" t="str">
        <f t="shared" si="63"/>
        <v/>
      </c>
    </row>
    <row r="1989" spans="1:25" s="228" customFormat="1" ht="20.399999999999999">
      <c r="A1989" s="257"/>
      <c r="B1989" s="232" t="str">
        <f>IF(LEN(A1989)=0,"",INDEX('Smelter Reference List'!$A:$A,MATCH($A1989,'Smelter Reference List'!$E:$E,0)))</f>
        <v/>
      </c>
      <c r="C1989" s="297" t="str">
        <f>IF(LEN(A1989)=0,"",INDEX('Smelter Reference List'!$C:$C,MATCH($A1989,'Smelter Reference List'!$E:$E,0)))</f>
        <v/>
      </c>
      <c r="D1989" s="161" t="str">
        <f ca="1">IF(ISERROR($S1989),"",OFFSET('Smelter Reference List'!$C$4,$S1989-4,0)&amp;"")</f>
        <v/>
      </c>
      <c r="E1989" s="161" t="str">
        <f ca="1">IF(ISERROR($S1989),"",OFFSET('Smelter Reference List'!$D$4,$S1989-4,0)&amp;"")</f>
        <v/>
      </c>
      <c r="F1989" s="161" t="str">
        <f ca="1">IF(ISERROR($S1989),"",OFFSET('Smelter Reference List'!$E$4,$S1989-4,0))</f>
        <v/>
      </c>
      <c r="G1989" s="161" t="str">
        <f ca="1">IF(C1989=$U$4,"Enter smelter details", IF(ISERROR($S1989),"",OFFSET('Smelter Reference List'!$F$4,$S1989-4,0)))</f>
        <v/>
      </c>
      <c r="H1989" s="247" t="str">
        <f ca="1">IF(ISERROR($S1989),"",OFFSET('Smelter Reference List'!$G$4,$S1989-4,0))</f>
        <v/>
      </c>
      <c r="I1989" s="248" t="str">
        <f ca="1">IF(ISERROR($S1989),"",OFFSET('Smelter Reference List'!$H$4,$S1989-4,0))</f>
        <v/>
      </c>
      <c r="J1989" s="248" t="str">
        <f ca="1">IF(ISERROR($S1989),"",OFFSET('Smelter Reference List'!$I$4,$S1989-4,0))</f>
        <v/>
      </c>
      <c r="K1989" s="245"/>
      <c r="L1989" s="245"/>
      <c r="M1989" s="245"/>
      <c r="N1989" s="245"/>
      <c r="O1989" s="245"/>
      <c r="P1989" s="245"/>
      <c r="Q1989" s="246"/>
      <c r="R1989" s="233"/>
      <c r="S1989" s="234" t="e">
        <f>IF(C1989="",NA(),MATCH($B1989&amp;$C1989,'Smelter Reference List'!$J:$J,0))</f>
        <v>#N/A</v>
      </c>
      <c r="T1989" s="235"/>
      <c r="U1989" s="235">
        <f t="shared" ca="1" si="62"/>
        <v>0</v>
      </c>
      <c r="V1989" s="235"/>
      <c r="W1989" s="235"/>
      <c r="Y1989" s="228" t="str">
        <f t="shared" si="63"/>
        <v/>
      </c>
    </row>
    <row r="1990" spans="1:25" s="228" customFormat="1" ht="20.399999999999999">
      <c r="A1990" s="257"/>
      <c r="B1990" s="232" t="str">
        <f>IF(LEN(A1990)=0,"",INDEX('Smelter Reference List'!$A:$A,MATCH($A1990,'Smelter Reference List'!$E:$E,0)))</f>
        <v/>
      </c>
      <c r="C1990" s="297" t="str">
        <f>IF(LEN(A1990)=0,"",INDEX('Smelter Reference List'!$C:$C,MATCH($A1990,'Smelter Reference List'!$E:$E,0)))</f>
        <v/>
      </c>
      <c r="D1990" s="161" t="str">
        <f ca="1">IF(ISERROR($S1990),"",OFFSET('Smelter Reference List'!$C$4,$S1990-4,0)&amp;"")</f>
        <v/>
      </c>
      <c r="E1990" s="161" t="str">
        <f ca="1">IF(ISERROR($S1990),"",OFFSET('Smelter Reference List'!$D$4,$S1990-4,0)&amp;"")</f>
        <v/>
      </c>
      <c r="F1990" s="161" t="str">
        <f ca="1">IF(ISERROR($S1990),"",OFFSET('Smelter Reference List'!$E$4,$S1990-4,0))</f>
        <v/>
      </c>
      <c r="G1990" s="161" t="str">
        <f ca="1">IF(C1990=$U$4,"Enter smelter details", IF(ISERROR($S1990),"",OFFSET('Smelter Reference List'!$F$4,$S1990-4,0)))</f>
        <v/>
      </c>
      <c r="H1990" s="247" t="str">
        <f ca="1">IF(ISERROR($S1990),"",OFFSET('Smelter Reference List'!$G$4,$S1990-4,0))</f>
        <v/>
      </c>
      <c r="I1990" s="248" t="str">
        <f ca="1">IF(ISERROR($S1990),"",OFFSET('Smelter Reference List'!$H$4,$S1990-4,0))</f>
        <v/>
      </c>
      <c r="J1990" s="248" t="str">
        <f ca="1">IF(ISERROR($S1990),"",OFFSET('Smelter Reference List'!$I$4,$S1990-4,0))</f>
        <v/>
      </c>
      <c r="K1990" s="245"/>
      <c r="L1990" s="245"/>
      <c r="M1990" s="245"/>
      <c r="N1990" s="245"/>
      <c r="O1990" s="245"/>
      <c r="P1990" s="245"/>
      <c r="Q1990" s="246"/>
      <c r="R1990" s="233"/>
      <c r="S1990" s="234" t="e">
        <f>IF(C1990="",NA(),MATCH($B1990&amp;$C1990,'Smelter Reference List'!$J:$J,0))</f>
        <v>#N/A</v>
      </c>
      <c r="T1990" s="235"/>
      <c r="U1990" s="235">
        <f t="shared" ca="1" si="62"/>
        <v>0</v>
      </c>
      <c r="V1990" s="235"/>
      <c r="W1990" s="235"/>
      <c r="Y1990" s="228" t="str">
        <f t="shared" si="63"/>
        <v/>
      </c>
    </row>
    <row r="1991" spans="1:25" s="228" customFormat="1" ht="20.399999999999999">
      <c r="A1991" s="257"/>
      <c r="B1991" s="232" t="str">
        <f>IF(LEN(A1991)=0,"",INDEX('Smelter Reference List'!$A:$A,MATCH($A1991,'Smelter Reference List'!$E:$E,0)))</f>
        <v/>
      </c>
      <c r="C1991" s="297" t="str">
        <f>IF(LEN(A1991)=0,"",INDEX('Smelter Reference List'!$C:$C,MATCH($A1991,'Smelter Reference List'!$E:$E,0)))</f>
        <v/>
      </c>
      <c r="D1991" s="161" t="str">
        <f ca="1">IF(ISERROR($S1991),"",OFFSET('Smelter Reference List'!$C$4,$S1991-4,0)&amp;"")</f>
        <v/>
      </c>
      <c r="E1991" s="161" t="str">
        <f ca="1">IF(ISERROR($S1991),"",OFFSET('Smelter Reference List'!$D$4,$S1991-4,0)&amp;"")</f>
        <v/>
      </c>
      <c r="F1991" s="161" t="str">
        <f ca="1">IF(ISERROR($S1991),"",OFFSET('Smelter Reference List'!$E$4,$S1991-4,0))</f>
        <v/>
      </c>
      <c r="G1991" s="161" t="str">
        <f ca="1">IF(C1991=$U$4,"Enter smelter details", IF(ISERROR($S1991),"",OFFSET('Smelter Reference List'!$F$4,$S1991-4,0)))</f>
        <v/>
      </c>
      <c r="H1991" s="247" t="str">
        <f ca="1">IF(ISERROR($S1991),"",OFFSET('Smelter Reference List'!$G$4,$S1991-4,0))</f>
        <v/>
      </c>
      <c r="I1991" s="248" t="str">
        <f ca="1">IF(ISERROR($S1991),"",OFFSET('Smelter Reference List'!$H$4,$S1991-4,0))</f>
        <v/>
      </c>
      <c r="J1991" s="248" t="str">
        <f ca="1">IF(ISERROR($S1991),"",OFFSET('Smelter Reference List'!$I$4,$S1991-4,0))</f>
        <v/>
      </c>
      <c r="K1991" s="245"/>
      <c r="L1991" s="245"/>
      <c r="M1991" s="245"/>
      <c r="N1991" s="245"/>
      <c r="O1991" s="245"/>
      <c r="P1991" s="245"/>
      <c r="Q1991" s="246"/>
      <c r="R1991" s="233"/>
      <c r="S1991" s="234" t="e">
        <f>IF(C1991="",NA(),MATCH($B1991&amp;$C1991,'Smelter Reference List'!$J:$J,0))</f>
        <v>#N/A</v>
      </c>
      <c r="T1991" s="235"/>
      <c r="U1991" s="235">
        <f t="shared" ca="1" si="62"/>
        <v>0</v>
      </c>
      <c r="V1991" s="235"/>
      <c r="W1991" s="235"/>
      <c r="Y1991" s="228" t="str">
        <f t="shared" si="63"/>
        <v/>
      </c>
    </row>
    <row r="1992" spans="1:25" s="228" customFormat="1" ht="20.399999999999999">
      <c r="A1992" s="257"/>
      <c r="B1992" s="232" t="str">
        <f>IF(LEN(A1992)=0,"",INDEX('Smelter Reference List'!$A:$A,MATCH($A1992,'Smelter Reference List'!$E:$E,0)))</f>
        <v/>
      </c>
      <c r="C1992" s="297" t="str">
        <f>IF(LEN(A1992)=0,"",INDEX('Smelter Reference List'!$C:$C,MATCH($A1992,'Smelter Reference List'!$E:$E,0)))</f>
        <v/>
      </c>
      <c r="D1992" s="161" t="str">
        <f ca="1">IF(ISERROR($S1992),"",OFFSET('Smelter Reference List'!$C$4,$S1992-4,0)&amp;"")</f>
        <v/>
      </c>
      <c r="E1992" s="161" t="str">
        <f ca="1">IF(ISERROR($S1992),"",OFFSET('Smelter Reference List'!$D$4,$S1992-4,0)&amp;"")</f>
        <v/>
      </c>
      <c r="F1992" s="161" t="str">
        <f ca="1">IF(ISERROR($S1992),"",OFFSET('Smelter Reference List'!$E$4,$S1992-4,0))</f>
        <v/>
      </c>
      <c r="G1992" s="161" t="str">
        <f ca="1">IF(C1992=$U$4,"Enter smelter details", IF(ISERROR($S1992),"",OFFSET('Smelter Reference List'!$F$4,$S1992-4,0)))</f>
        <v/>
      </c>
      <c r="H1992" s="247" t="str">
        <f ca="1">IF(ISERROR($S1992),"",OFFSET('Smelter Reference List'!$G$4,$S1992-4,0))</f>
        <v/>
      </c>
      <c r="I1992" s="248" t="str">
        <f ca="1">IF(ISERROR($S1992),"",OFFSET('Smelter Reference List'!$H$4,$S1992-4,0))</f>
        <v/>
      </c>
      <c r="J1992" s="248" t="str">
        <f ca="1">IF(ISERROR($S1992),"",OFFSET('Smelter Reference List'!$I$4,$S1992-4,0))</f>
        <v/>
      </c>
      <c r="K1992" s="245"/>
      <c r="L1992" s="245"/>
      <c r="M1992" s="245"/>
      <c r="N1992" s="245"/>
      <c r="O1992" s="245"/>
      <c r="P1992" s="245"/>
      <c r="Q1992" s="246"/>
      <c r="R1992" s="233"/>
      <c r="S1992" s="234" t="e">
        <f>IF(C1992="",NA(),MATCH($B1992&amp;$C1992,'Smelter Reference List'!$J:$J,0))</f>
        <v>#N/A</v>
      </c>
      <c r="T1992" s="235"/>
      <c r="U1992" s="235">
        <f t="shared" ca="1" si="62"/>
        <v>0</v>
      </c>
      <c r="V1992" s="235"/>
      <c r="W1992" s="235"/>
      <c r="Y1992" s="228" t="str">
        <f t="shared" si="63"/>
        <v/>
      </c>
    </row>
    <row r="1993" spans="1:25" s="228" customFormat="1" ht="20.399999999999999">
      <c r="A1993" s="257"/>
      <c r="B1993" s="232" t="str">
        <f>IF(LEN(A1993)=0,"",INDEX('Smelter Reference List'!$A:$A,MATCH($A1993,'Smelter Reference List'!$E:$E,0)))</f>
        <v/>
      </c>
      <c r="C1993" s="297" t="str">
        <f>IF(LEN(A1993)=0,"",INDEX('Smelter Reference List'!$C:$C,MATCH($A1993,'Smelter Reference List'!$E:$E,0)))</f>
        <v/>
      </c>
      <c r="D1993" s="161" t="str">
        <f ca="1">IF(ISERROR($S1993),"",OFFSET('Smelter Reference List'!$C$4,$S1993-4,0)&amp;"")</f>
        <v/>
      </c>
      <c r="E1993" s="161" t="str">
        <f ca="1">IF(ISERROR($S1993),"",OFFSET('Smelter Reference List'!$D$4,$S1993-4,0)&amp;"")</f>
        <v/>
      </c>
      <c r="F1993" s="161" t="str">
        <f ca="1">IF(ISERROR($S1993),"",OFFSET('Smelter Reference List'!$E$4,$S1993-4,0))</f>
        <v/>
      </c>
      <c r="G1993" s="161" t="str">
        <f ca="1">IF(C1993=$U$4,"Enter smelter details", IF(ISERROR($S1993),"",OFFSET('Smelter Reference List'!$F$4,$S1993-4,0)))</f>
        <v/>
      </c>
      <c r="H1993" s="247" t="str">
        <f ca="1">IF(ISERROR($S1993),"",OFFSET('Smelter Reference List'!$G$4,$S1993-4,0))</f>
        <v/>
      </c>
      <c r="I1993" s="248" t="str">
        <f ca="1">IF(ISERROR($S1993),"",OFFSET('Smelter Reference List'!$H$4,$S1993-4,0))</f>
        <v/>
      </c>
      <c r="J1993" s="248" t="str">
        <f ca="1">IF(ISERROR($S1993),"",OFFSET('Smelter Reference List'!$I$4,$S1993-4,0))</f>
        <v/>
      </c>
      <c r="K1993" s="245"/>
      <c r="L1993" s="245"/>
      <c r="M1993" s="245"/>
      <c r="N1993" s="245"/>
      <c r="O1993" s="245"/>
      <c r="P1993" s="245"/>
      <c r="Q1993" s="246"/>
      <c r="R1993" s="233"/>
      <c r="S1993" s="234" t="e">
        <f>IF(C1993="",NA(),MATCH($B1993&amp;$C1993,'Smelter Reference List'!$J:$J,0))</f>
        <v>#N/A</v>
      </c>
      <c r="T1993" s="235"/>
      <c r="U1993" s="235">
        <f t="shared" ca="1" si="62"/>
        <v>0</v>
      </c>
      <c r="V1993" s="235"/>
      <c r="W1993" s="235"/>
      <c r="Y1993" s="228" t="str">
        <f t="shared" si="63"/>
        <v/>
      </c>
    </row>
    <row r="1994" spans="1:25" s="228" customFormat="1" ht="20.399999999999999">
      <c r="A1994" s="257"/>
      <c r="B1994" s="232" t="str">
        <f>IF(LEN(A1994)=0,"",INDEX('Smelter Reference List'!$A:$A,MATCH($A1994,'Smelter Reference List'!$E:$E,0)))</f>
        <v/>
      </c>
      <c r="C1994" s="297" t="str">
        <f>IF(LEN(A1994)=0,"",INDEX('Smelter Reference List'!$C:$C,MATCH($A1994,'Smelter Reference List'!$E:$E,0)))</f>
        <v/>
      </c>
      <c r="D1994" s="161" t="str">
        <f ca="1">IF(ISERROR($S1994),"",OFFSET('Smelter Reference List'!$C$4,$S1994-4,0)&amp;"")</f>
        <v/>
      </c>
      <c r="E1994" s="161" t="str">
        <f ca="1">IF(ISERROR($S1994),"",OFFSET('Smelter Reference List'!$D$4,$S1994-4,0)&amp;"")</f>
        <v/>
      </c>
      <c r="F1994" s="161" t="str">
        <f ca="1">IF(ISERROR($S1994),"",OFFSET('Smelter Reference List'!$E$4,$S1994-4,0))</f>
        <v/>
      </c>
      <c r="G1994" s="161" t="str">
        <f ca="1">IF(C1994=$U$4,"Enter smelter details", IF(ISERROR($S1994),"",OFFSET('Smelter Reference List'!$F$4,$S1994-4,0)))</f>
        <v/>
      </c>
      <c r="H1994" s="247" t="str">
        <f ca="1">IF(ISERROR($S1994),"",OFFSET('Smelter Reference List'!$G$4,$S1994-4,0))</f>
        <v/>
      </c>
      <c r="I1994" s="248" t="str">
        <f ca="1">IF(ISERROR($S1994),"",OFFSET('Smelter Reference List'!$H$4,$S1994-4,0))</f>
        <v/>
      </c>
      <c r="J1994" s="248" t="str">
        <f ca="1">IF(ISERROR($S1994),"",OFFSET('Smelter Reference List'!$I$4,$S1994-4,0))</f>
        <v/>
      </c>
      <c r="K1994" s="245"/>
      <c r="L1994" s="245"/>
      <c r="M1994" s="245"/>
      <c r="N1994" s="245"/>
      <c r="O1994" s="245"/>
      <c r="P1994" s="245"/>
      <c r="Q1994" s="246"/>
      <c r="R1994" s="233"/>
      <c r="S1994" s="234" t="e">
        <f>IF(C1994="",NA(),MATCH($B1994&amp;$C1994,'Smelter Reference List'!$J:$J,0))</f>
        <v>#N/A</v>
      </c>
      <c r="T1994" s="235"/>
      <c r="U1994" s="235">
        <f t="shared" ca="1" si="62"/>
        <v>0</v>
      </c>
      <c r="V1994" s="235"/>
      <c r="W1994" s="235"/>
      <c r="Y1994" s="228" t="str">
        <f t="shared" si="63"/>
        <v/>
      </c>
    </row>
    <row r="1995" spans="1:25" s="228" customFormat="1" ht="20.399999999999999">
      <c r="A1995" s="257"/>
      <c r="B1995" s="232" t="str">
        <f>IF(LEN(A1995)=0,"",INDEX('Smelter Reference List'!$A:$A,MATCH($A1995,'Smelter Reference List'!$E:$E,0)))</f>
        <v/>
      </c>
      <c r="C1995" s="297" t="str">
        <f>IF(LEN(A1995)=0,"",INDEX('Smelter Reference List'!$C:$C,MATCH($A1995,'Smelter Reference List'!$E:$E,0)))</f>
        <v/>
      </c>
      <c r="D1995" s="161" t="str">
        <f ca="1">IF(ISERROR($S1995),"",OFFSET('Smelter Reference List'!$C$4,$S1995-4,0)&amp;"")</f>
        <v/>
      </c>
      <c r="E1995" s="161" t="str">
        <f ca="1">IF(ISERROR($S1995),"",OFFSET('Smelter Reference List'!$D$4,$S1995-4,0)&amp;"")</f>
        <v/>
      </c>
      <c r="F1995" s="161" t="str">
        <f ca="1">IF(ISERROR($S1995),"",OFFSET('Smelter Reference List'!$E$4,$S1995-4,0))</f>
        <v/>
      </c>
      <c r="G1995" s="161" t="str">
        <f ca="1">IF(C1995=$U$4,"Enter smelter details", IF(ISERROR($S1995),"",OFFSET('Smelter Reference List'!$F$4,$S1995-4,0)))</f>
        <v/>
      </c>
      <c r="H1995" s="247" t="str">
        <f ca="1">IF(ISERROR($S1995),"",OFFSET('Smelter Reference List'!$G$4,$S1995-4,0))</f>
        <v/>
      </c>
      <c r="I1995" s="248" t="str">
        <f ca="1">IF(ISERROR($S1995),"",OFFSET('Smelter Reference List'!$H$4,$S1995-4,0))</f>
        <v/>
      </c>
      <c r="J1995" s="248" t="str">
        <f ca="1">IF(ISERROR($S1995),"",OFFSET('Smelter Reference List'!$I$4,$S1995-4,0))</f>
        <v/>
      </c>
      <c r="K1995" s="245"/>
      <c r="L1995" s="245"/>
      <c r="M1995" s="245"/>
      <c r="N1995" s="245"/>
      <c r="O1995" s="245"/>
      <c r="P1995" s="245"/>
      <c r="Q1995" s="246"/>
      <c r="R1995" s="233"/>
      <c r="S1995" s="234" t="e">
        <f>IF(C1995="",NA(),MATCH($B1995&amp;$C1995,'Smelter Reference List'!$J:$J,0))</f>
        <v>#N/A</v>
      </c>
      <c r="T1995" s="235"/>
      <c r="U1995" s="235">
        <f t="shared" ca="1" si="62"/>
        <v>0</v>
      </c>
      <c r="V1995" s="235"/>
      <c r="W1995" s="235"/>
      <c r="Y1995" s="228" t="str">
        <f t="shared" si="63"/>
        <v/>
      </c>
    </row>
    <row r="1996" spans="1:25" s="228" customFormat="1" ht="20.399999999999999">
      <c r="A1996" s="257"/>
      <c r="B1996" s="232" t="str">
        <f>IF(LEN(A1996)=0,"",INDEX('Smelter Reference List'!$A:$A,MATCH($A1996,'Smelter Reference List'!$E:$E,0)))</f>
        <v/>
      </c>
      <c r="C1996" s="297" t="str">
        <f>IF(LEN(A1996)=0,"",INDEX('Smelter Reference List'!$C:$C,MATCH($A1996,'Smelter Reference List'!$E:$E,0)))</f>
        <v/>
      </c>
      <c r="D1996" s="161" t="str">
        <f ca="1">IF(ISERROR($S1996),"",OFFSET('Smelter Reference List'!$C$4,$S1996-4,0)&amp;"")</f>
        <v/>
      </c>
      <c r="E1996" s="161" t="str">
        <f ca="1">IF(ISERROR($S1996),"",OFFSET('Smelter Reference List'!$D$4,$S1996-4,0)&amp;"")</f>
        <v/>
      </c>
      <c r="F1996" s="161" t="str">
        <f ca="1">IF(ISERROR($S1996),"",OFFSET('Smelter Reference List'!$E$4,$S1996-4,0))</f>
        <v/>
      </c>
      <c r="G1996" s="161" t="str">
        <f ca="1">IF(C1996=$U$4,"Enter smelter details", IF(ISERROR($S1996),"",OFFSET('Smelter Reference List'!$F$4,$S1996-4,0)))</f>
        <v/>
      </c>
      <c r="H1996" s="247" t="str">
        <f ca="1">IF(ISERROR($S1996),"",OFFSET('Smelter Reference List'!$G$4,$S1996-4,0))</f>
        <v/>
      </c>
      <c r="I1996" s="248" t="str">
        <f ca="1">IF(ISERROR($S1996),"",OFFSET('Smelter Reference List'!$H$4,$S1996-4,0))</f>
        <v/>
      </c>
      <c r="J1996" s="248" t="str">
        <f ca="1">IF(ISERROR($S1996),"",OFFSET('Smelter Reference List'!$I$4,$S1996-4,0))</f>
        <v/>
      </c>
      <c r="K1996" s="245"/>
      <c r="L1996" s="245"/>
      <c r="M1996" s="245"/>
      <c r="N1996" s="245"/>
      <c r="O1996" s="245"/>
      <c r="P1996" s="245"/>
      <c r="Q1996" s="246"/>
      <c r="R1996" s="233"/>
      <c r="S1996" s="234" t="e">
        <f>IF(C1996="",NA(),MATCH($B1996&amp;$C1996,'Smelter Reference List'!$J:$J,0))</f>
        <v>#N/A</v>
      </c>
      <c r="T1996" s="235"/>
      <c r="U1996" s="235">
        <f t="shared" ca="1" si="62"/>
        <v>0</v>
      </c>
      <c r="V1996" s="235"/>
      <c r="W1996" s="235"/>
      <c r="Y1996" s="228" t="str">
        <f t="shared" si="63"/>
        <v/>
      </c>
    </row>
    <row r="1997" spans="1:25" s="228" customFormat="1" ht="20.399999999999999">
      <c r="A1997" s="257"/>
      <c r="B1997" s="232" t="str">
        <f>IF(LEN(A1997)=0,"",INDEX('Smelter Reference List'!$A:$A,MATCH($A1997,'Smelter Reference List'!$E:$E,0)))</f>
        <v/>
      </c>
      <c r="C1997" s="297" t="str">
        <f>IF(LEN(A1997)=0,"",INDEX('Smelter Reference List'!$C:$C,MATCH($A1997,'Smelter Reference List'!$E:$E,0)))</f>
        <v/>
      </c>
      <c r="D1997" s="161" t="str">
        <f ca="1">IF(ISERROR($S1997),"",OFFSET('Smelter Reference List'!$C$4,$S1997-4,0)&amp;"")</f>
        <v/>
      </c>
      <c r="E1997" s="161" t="str">
        <f ca="1">IF(ISERROR($S1997),"",OFFSET('Smelter Reference List'!$D$4,$S1997-4,0)&amp;"")</f>
        <v/>
      </c>
      <c r="F1997" s="161" t="str">
        <f ca="1">IF(ISERROR($S1997),"",OFFSET('Smelter Reference List'!$E$4,$S1997-4,0))</f>
        <v/>
      </c>
      <c r="G1997" s="161" t="str">
        <f ca="1">IF(C1997=$U$4,"Enter smelter details", IF(ISERROR($S1997),"",OFFSET('Smelter Reference List'!$F$4,$S1997-4,0)))</f>
        <v/>
      </c>
      <c r="H1997" s="247" t="str">
        <f ca="1">IF(ISERROR($S1997),"",OFFSET('Smelter Reference List'!$G$4,$S1997-4,0))</f>
        <v/>
      </c>
      <c r="I1997" s="248" t="str">
        <f ca="1">IF(ISERROR($S1997),"",OFFSET('Smelter Reference List'!$H$4,$S1997-4,0))</f>
        <v/>
      </c>
      <c r="J1997" s="248" t="str">
        <f ca="1">IF(ISERROR($S1997),"",OFFSET('Smelter Reference List'!$I$4,$S1997-4,0))</f>
        <v/>
      </c>
      <c r="K1997" s="245"/>
      <c r="L1997" s="245"/>
      <c r="M1997" s="245"/>
      <c r="N1997" s="245"/>
      <c r="O1997" s="245"/>
      <c r="P1997" s="245"/>
      <c r="Q1997" s="246"/>
      <c r="R1997" s="233"/>
      <c r="S1997" s="234" t="e">
        <f>IF(C1997="",NA(),MATCH($B1997&amp;$C1997,'Smelter Reference List'!$J:$J,0))</f>
        <v>#N/A</v>
      </c>
      <c r="T1997" s="235"/>
      <c r="U1997" s="235">
        <f t="shared" ca="1" si="62"/>
        <v>0</v>
      </c>
      <c r="V1997" s="235"/>
      <c r="W1997" s="235"/>
      <c r="Y1997" s="228" t="str">
        <f t="shared" si="63"/>
        <v/>
      </c>
    </row>
    <row r="1998" spans="1:25" s="228" customFormat="1" ht="20.399999999999999">
      <c r="A1998" s="257"/>
      <c r="B1998" s="232" t="str">
        <f>IF(LEN(A1998)=0,"",INDEX('Smelter Reference List'!$A:$A,MATCH($A1998,'Smelter Reference List'!$E:$E,0)))</f>
        <v/>
      </c>
      <c r="C1998" s="297" t="str">
        <f>IF(LEN(A1998)=0,"",INDEX('Smelter Reference List'!$C:$C,MATCH($A1998,'Smelter Reference List'!$E:$E,0)))</f>
        <v/>
      </c>
      <c r="D1998" s="161" t="str">
        <f ca="1">IF(ISERROR($S1998),"",OFFSET('Smelter Reference List'!$C$4,$S1998-4,0)&amp;"")</f>
        <v/>
      </c>
      <c r="E1998" s="161" t="str">
        <f ca="1">IF(ISERROR($S1998),"",OFFSET('Smelter Reference List'!$D$4,$S1998-4,0)&amp;"")</f>
        <v/>
      </c>
      <c r="F1998" s="161" t="str">
        <f ca="1">IF(ISERROR($S1998),"",OFFSET('Smelter Reference List'!$E$4,$S1998-4,0))</f>
        <v/>
      </c>
      <c r="G1998" s="161" t="str">
        <f ca="1">IF(C1998=$U$4,"Enter smelter details", IF(ISERROR($S1998),"",OFFSET('Smelter Reference List'!$F$4,$S1998-4,0)))</f>
        <v/>
      </c>
      <c r="H1998" s="247" t="str">
        <f ca="1">IF(ISERROR($S1998),"",OFFSET('Smelter Reference List'!$G$4,$S1998-4,0))</f>
        <v/>
      </c>
      <c r="I1998" s="248" t="str">
        <f ca="1">IF(ISERROR($S1998),"",OFFSET('Smelter Reference List'!$H$4,$S1998-4,0))</f>
        <v/>
      </c>
      <c r="J1998" s="248" t="str">
        <f ca="1">IF(ISERROR($S1998),"",OFFSET('Smelter Reference List'!$I$4,$S1998-4,0))</f>
        <v/>
      </c>
      <c r="K1998" s="245"/>
      <c r="L1998" s="245"/>
      <c r="M1998" s="245"/>
      <c r="N1998" s="245"/>
      <c r="O1998" s="245"/>
      <c r="P1998" s="245"/>
      <c r="Q1998" s="246"/>
      <c r="R1998" s="233"/>
      <c r="S1998" s="234" t="e">
        <f>IF(C1998="",NA(),MATCH($B1998&amp;$C1998,'Smelter Reference List'!$J:$J,0))</f>
        <v>#N/A</v>
      </c>
      <c r="T1998" s="235"/>
      <c r="U1998" s="235">
        <f t="shared" ca="1" si="62"/>
        <v>0</v>
      </c>
      <c r="V1998" s="235"/>
      <c r="W1998" s="235"/>
      <c r="Y1998" s="228" t="str">
        <f t="shared" si="63"/>
        <v/>
      </c>
    </row>
    <row r="1999" spans="1:25" s="228" customFormat="1" ht="20.399999999999999">
      <c r="A1999" s="257"/>
      <c r="B1999" s="232" t="str">
        <f>IF(LEN(A1999)=0,"",INDEX('Smelter Reference List'!$A:$A,MATCH($A1999,'Smelter Reference List'!$E:$E,0)))</f>
        <v/>
      </c>
      <c r="C1999" s="297" t="str">
        <f>IF(LEN(A1999)=0,"",INDEX('Smelter Reference List'!$C:$C,MATCH($A1999,'Smelter Reference List'!$E:$E,0)))</f>
        <v/>
      </c>
      <c r="D1999" s="161" t="str">
        <f ca="1">IF(ISERROR($S1999),"",OFFSET('Smelter Reference List'!$C$4,$S1999-4,0)&amp;"")</f>
        <v/>
      </c>
      <c r="E1999" s="161" t="str">
        <f ca="1">IF(ISERROR($S1999),"",OFFSET('Smelter Reference List'!$D$4,$S1999-4,0)&amp;"")</f>
        <v/>
      </c>
      <c r="F1999" s="161" t="str">
        <f ca="1">IF(ISERROR($S1999),"",OFFSET('Smelter Reference List'!$E$4,$S1999-4,0))</f>
        <v/>
      </c>
      <c r="G1999" s="161" t="str">
        <f ca="1">IF(C1999=$U$4,"Enter smelter details", IF(ISERROR($S1999),"",OFFSET('Smelter Reference List'!$F$4,$S1999-4,0)))</f>
        <v/>
      </c>
      <c r="H1999" s="247" t="str">
        <f ca="1">IF(ISERROR($S1999),"",OFFSET('Smelter Reference List'!$G$4,$S1999-4,0))</f>
        <v/>
      </c>
      <c r="I1999" s="248" t="str">
        <f ca="1">IF(ISERROR($S1999),"",OFFSET('Smelter Reference List'!$H$4,$S1999-4,0))</f>
        <v/>
      </c>
      <c r="J1999" s="248" t="str">
        <f ca="1">IF(ISERROR($S1999),"",OFFSET('Smelter Reference List'!$I$4,$S1999-4,0))</f>
        <v/>
      </c>
      <c r="K1999" s="245"/>
      <c r="L1999" s="245"/>
      <c r="M1999" s="245"/>
      <c r="N1999" s="245"/>
      <c r="O1999" s="245"/>
      <c r="P1999" s="245"/>
      <c r="Q1999" s="246"/>
      <c r="R1999" s="233"/>
      <c r="S1999" s="234" t="e">
        <f>IF(C1999="",NA(),MATCH($B1999&amp;$C1999,'Smelter Reference List'!$J:$J,0))</f>
        <v>#N/A</v>
      </c>
      <c r="T1999" s="235"/>
      <c r="U1999" s="235">
        <f t="shared" ca="1" si="62"/>
        <v>0</v>
      </c>
      <c r="V1999" s="235"/>
      <c r="W1999" s="235"/>
      <c r="Y1999" s="228" t="str">
        <f t="shared" si="63"/>
        <v/>
      </c>
    </row>
    <row r="2000" spans="1:25" s="228" customFormat="1" ht="20.399999999999999">
      <c r="A2000" s="257"/>
      <c r="B2000" s="232" t="str">
        <f>IF(LEN(A2000)=0,"",INDEX('Smelter Reference List'!$A:$A,MATCH($A2000,'Smelter Reference List'!$E:$E,0)))</f>
        <v/>
      </c>
      <c r="C2000" s="297" t="str">
        <f>IF(LEN(A2000)=0,"",INDEX('Smelter Reference List'!$C:$C,MATCH($A2000,'Smelter Reference List'!$E:$E,0)))</f>
        <v/>
      </c>
      <c r="D2000" s="161" t="str">
        <f ca="1">IF(ISERROR($S2000),"",OFFSET('Smelter Reference List'!$C$4,$S2000-4,0)&amp;"")</f>
        <v/>
      </c>
      <c r="E2000" s="161" t="str">
        <f ca="1">IF(ISERROR($S2000),"",OFFSET('Smelter Reference List'!$D$4,$S2000-4,0)&amp;"")</f>
        <v/>
      </c>
      <c r="F2000" s="161" t="str">
        <f ca="1">IF(ISERROR($S2000),"",OFFSET('Smelter Reference List'!$E$4,$S2000-4,0))</f>
        <v/>
      </c>
      <c r="G2000" s="161" t="str">
        <f ca="1">IF(C2000=$U$4,"Enter smelter details", IF(ISERROR($S2000),"",OFFSET('Smelter Reference List'!$F$4,$S2000-4,0)))</f>
        <v/>
      </c>
      <c r="H2000" s="247" t="str">
        <f ca="1">IF(ISERROR($S2000),"",OFFSET('Smelter Reference List'!$G$4,$S2000-4,0))</f>
        <v/>
      </c>
      <c r="I2000" s="248" t="str">
        <f ca="1">IF(ISERROR($S2000),"",OFFSET('Smelter Reference List'!$H$4,$S2000-4,0))</f>
        <v/>
      </c>
      <c r="J2000" s="248" t="str">
        <f ca="1">IF(ISERROR($S2000),"",OFFSET('Smelter Reference List'!$I$4,$S2000-4,0))</f>
        <v/>
      </c>
      <c r="K2000" s="245"/>
      <c r="L2000" s="245"/>
      <c r="M2000" s="245"/>
      <c r="N2000" s="245"/>
      <c r="O2000" s="245"/>
      <c r="P2000" s="245"/>
      <c r="Q2000" s="246"/>
      <c r="R2000" s="233"/>
      <c r="S2000" s="234" t="e">
        <f>IF(C2000="",NA(),MATCH($B2000&amp;$C2000,'Smelter Reference List'!$J:$J,0))</f>
        <v>#N/A</v>
      </c>
      <c r="T2000" s="235"/>
      <c r="U2000" s="235">
        <f t="shared" ca="1" si="62"/>
        <v>0</v>
      </c>
      <c r="V2000" s="235"/>
      <c r="W2000" s="235"/>
      <c r="Y2000" s="228" t="str">
        <f t="shared" si="63"/>
        <v/>
      </c>
    </row>
    <row r="2001" spans="1:25" s="228" customFormat="1" ht="20.399999999999999">
      <c r="A2001" s="257"/>
      <c r="B2001" s="232" t="str">
        <f>IF(LEN(A2001)=0,"",INDEX('Smelter Reference List'!$A:$A,MATCH($A2001,'Smelter Reference List'!$E:$E,0)))</f>
        <v/>
      </c>
      <c r="C2001" s="297" t="str">
        <f>IF(LEN(A2001)=0,"",INDEX('Smelter Reference List'!$C:$C,MATCH($A2001,'Smelter Reference List'!$E:$E,0)))</f>
        <v/>
      </c>
      <c r="D2001" s="161" t="str">
        <f ca="1">IF(ISERROR($S2001),"",OFFSET('Smelter Reference List'!$C$4,$S2001-4,0)&amp;"")</f>
        <v/>
      </c>
      <c r="E2001" s="161" t="str">
        <f ca="1">IF(ISERROR($S2001),"",OFFSET('Smelter Reference List'!$D$4,$S2001-4,0)&amp;"")</f>
        <v/>
      </c>
      <c r="F2001" s="161" t="str">
        <f ca="1">IF(ISERROR($S2001),"",OFFSET('Smelter Reference List'!$E$4,$S2001-4,0))</f>
        <v/>
      </c>
      <c r="G2001" s="161" t="str">
        <f ca="1">IF(C2001=$U$4,"Enter smelter details", IF(ISERROR($S2001),"",OFFSET('Smelter Reference List'!$F$4,$S2001-4,0)))</f>
        <v/>
      </c>
      <c r="H2001" s="247" t="str">
        <f ca="1">IF(ISERROR($S2001),"",OFFSET('Smelter Reference List'!$G$4,$S2001-4,0))</f>
        <v/>
      </c>
      <c r="I2001" s="248" t="str">
        <f ca="1">IF(ISERROR($S2001),"",OFFSET('Smelter Reference List'!$H$4,$S2001-4,0))</f>
        <v/>
      </c>
      <c r="J2001" s="248" t="str">
        <f ca="1">IF(ISERROR($S2001),"",OFFSET('Smelter Reference List'!$I$4,$S2001-4,0))</f>
        <v/>
      </c>
      <c r="K2001" s="245"/>
      <c r="L2001" s="245"/>
      <c r="M2001" s="245"/>
      <c r="N2001" s="245"/>
      <c r="O2001" s="245"/>
      <c r="P2001" s="245"/>
      <c r="Q2001" s="246"/>
      <c r="R2001" s="233"/>
      <c r="S2001" s="234" t="e">
        <f>IF(C2001="",NA(),MATCH($B2001&amp;$C2001,'Smelter Reference List'!$J:$J,0))</f>
        <v>#N/A</v>
      </c>
      <c r="T2001" s="235"/>
      <c r="U2001" s="235">
        <f t="shared" ca="1" si="62"/>
        <v>0</v>
      </c>
      <c r="V2001" s="235"/>
      <c r="W2001" s="235"/>
      <c r="Y2001" s="228" t="str">
        <f t="shared" si="63"/>
        <v/>
      </c>
    </row>
    <row r="2002" spans="1:25" s="228" customFormat="1" ht="20.399999999999999">
      <c r="A2002" s="257"/>
      <c r="B2002" s="232" t="str">
        <f>IF(LEN(A2002)=0,"",INDEX('Smelter Reference List'!$A:$A,MATCH($A2002,'Smelter Reference List'!$E:$E,0)))</f>
        <v/>
      </c>
      <c r="C2002" s="297" t="str">
        <f>IF(LEN(A2002)=0,"",INDEX('Smelter Reference List'!$C:$C,MATCH($A2002,'Smelter Reference List'!$E:$E,0)))</f>
        <v/>
      </c>
      <c r="D2002" s="161" t="str">
        <f ca="1">IF(ISERROR($S2002),"",OFFSET('Smelter Reference List'!$C$4,$S2002-4,0)&amp;"")</f>
        <v/>
      </c>
      <c r="E2002" s="161" t="str">
        <f ca="1">IF(ISERROR($S2002),"",OFFSET('Smelter Reference List'!$D$4,$S2002-4,0)&amp;"")</f>
        <v/>
      </c>
      <c r="F2002" s="161" t="str">
        <f ca="1">IF(ISERROR($S2002),"",OFFSET('Smelter Reference List'!$E$4,$S2002-4,0))</f>
        <v/>
      </c>
      <c r="G2002" s="161" t="str">
        <f ca="1">IF(C2002=$U$4,"Enter smelter details", IF(ISERROR($S2002),"",OFFSET('Smelter Reference List'!$F$4,$S2002-4,0)))</f>
        <v/>
      </c>
      <c r="H2002" s="247" t="str">
        <f ca="1">IF(ISERROR($S2002),"",OFFSET('Smelter Reference List'!$G$4,$S2002-4,0))</f>
        <v/>
      </c>
      <c r="I2002" s="248" t="str">
        <f ca="1">IF(ISERROR($S2002),"",OFFSET('Smelter Reference List'!$H$4,$S2002-4,0))</f>
        <v/>
      </c>
      <c r="J2002" s="248" t="str">
        <f ca="1">IF(ISERROR($S2002),"",OFFSET('Smelter Reference List'!$I$4,$S2002-4,0))</f>
        <v/>
      </c>
      <c r="K2002" s="245"/>
      <c r="L2002" s="245"/>
      <c r="M2002" s="245"/>
      <c r="N2002" s="245"/>
      <c r="O2002" s="245"/>
      <c r="P2002" s="245"/>
      <c r="Q2002" s="246"/>
      <c r="R2002" s="233"/>
      <c r="S2002" s="234" t="e">
        <f>IF(C2002="",NA(),MATCH($B2002&amp;$C2002,'Smelter Reference List'!$J:$J,0))</f>
        <v>#N/A</v>
      </c>
      <c r="T2002" s="235"/>
      <c r="U2002" s="235">
        <f t="shared" ca="1" si="62"/>
        <v>0</v>
      </c>
      <c r="V2002" s="235"/>
      <c r="W2002" s="235"/>
      <c r="Y2002" s="228" t="str">
        <f t="shared" si="63"/>
        <v/>
      </c>
    </row>
    <row r="2003" spans="1:25" s="228" customFormat="1" ht="20.399999999999999">
      <c r="A2003" s="257"/>
      <c r="B2003" s="232" t="str">
        <f>IF(LEN(A2003)=0,"",INDEX('Smelter Reference List'!$A:$A,MATCH($A2003,'Smelter Reference List'!$E:$E,0)))</f>
        <v/>
      </c>
      <c r="C2003" s="297" t="str">
        <f>IF(LEN(A2003)=0,"",INDEX('Smelter Reference List'!$C:$C,MATCH($A2003,'Smelter Reference List'!$E:$E,0)))</f>
        <v/>
      </c>
      <c r="D2003" s="161" t="str">
        <f ca="1">IF(ISERROR($S2003),"",OFFSET('Smelter Reference List'!$C$4,$S2003-4,0)&amp;"")</f>
        <v/>
      </c>
      <c r="E2003" s="161" t="str">
        <f ca="1">IF(ISERROR($S2003),"",OFFSET('Smelter Reference List'!$D$4,$S2003-4,0)&amp;"")</f>
        <v/>
      </c>
      <c r="F2003" s="161" t="str">
        <f ca="1">IF(ISERROR($S2003),"",OFFSET('Smelter Reference List'!$E$4,$S2003-4,0))</f>
        <v/>
      </c>
      <c r="G2003" s="161" t="str">
        <f ca="1">IF(C2003=$U$4,"Enter smelter details", IF(ISERROR($S2003),"",OFFSET('Smelter Reference List'!$F$4,$S2003-4,0)))</f>
        <v/>
      </c>
      <c r="H2003" s="247" t="str">
        <f ca="1">IF(ISERROR($S2003),"",OFFSET('Smelter Reference List'!$G$4,$S2003-4,0))</f>
        <v/>
      </c>
      <c r="I2003" s="248" t="str">
        <f ca="1">IF(ISERROR($S2003),"",OFFSET('Smelter Reference List'!$H$4,$S2003-4,0))</f>
        <v/>
      </c>
      <c r="J2003" s="248" t="str">
        <f ca="1">IF(ISERROR($S2003),"",OFFSET('Smelter Reference List'!$I$4,$S2003-4,0))</f>
        <v/>
      </c>
      <c r="K2003" s="245"/>
      <c r="L2003" s="245"/>
      <c r="M2003" s="245"/>
      <c r="N2003" s="245"/>
      <c r="O2003" s="245"/>
      <c r="P2003" s="245"/>
      <c r="Q2003" s="246"/>
      <c r="R2003" s="233"/>
      <c r="S2003" s="234" t="e">
        <f>IF(C2003="",NA(),MATCH($B2003&amp;$C2003,'Smelter Reference List'!$J:$J,0))</f>
        <v>#N/A</v>
      </c>
      <c r="T2003" s="235"/>
      <c r="U2003" s="235">
        <f t="shared" ca="1" si="62"/>
        <v>0</v>
      </c>
      <c r="V2003" s="235"/>
      <c r="W2003" s="235"/>
      <c r="Y2003" s="228" t="str">
        <f t="shared" si="63"/>
        <v/>
      </c>
    </row>
    <row r="2004" spans="1:25" s="228" customFormat="1" ht="20.399999999999999">
      <c r="A2004" s="257"/>
      <c r="B2004" s="232" t="str">
        <f>IF(LEN(A2004)=0,"",INDEX('Smelter Reference List'!$A:$A,MATCH($A2004,'Smelter Reference List'!$E:$E,0)))</f>
        <v/>
      </c>
      <c r="C2004" s="297" t="str">
        <f>IF(LEN(A2004)=0,"",INDEX('Smelter Reference List'!$C:$C,MATCH($A2004,'Smelter Reference List'!$E:$E,0)))</f>
        <v/>
      </c>
      <c r="D2004" s="161" t="str">
        <f ca="1">IF(ISERROR($S2004),"",OFFSET('Smelter Reference List'!$C$4,$S2004-4,0)&amp;"")</f>
        <v/>
      </c>
      <c r="E2004" s="161" t="str">
        <f ca="1">IF(ISERROR($S2004),"",OFFSET('Smelter Reference List'!$D$4,$S2004-4,0)&amp;"")</f>
        <v/>
      </c>
      <c r="F2004" s="161" t="str">
        <f ca="1">IF(ISERROR($S2004),"",OFFSET('Smelter Reference List'!$E$4,$S2004-4,0))</f>
        <v/>
      </c>
      <c r="G2004" s="161" t="str">
        <f ca="1">IF(C2004=$U$4,"Enter smelter details", IF(ISERROR($S2004),"",OFFSET('Smelter Reference List'!$F$4,$S2004-4,0)))</f>
        <v/>
      </c>
      <c r="H2004" s="247" t="str">
        <f ca="1">IF(ISERROR($S2004),"",OFFSET('Smelter Reference List'!$G$4,$S2004-4,0))</f>
        <v/>
      </c>
      <c r="I2004" s="248" t="str">
        <f ca="1">IF(ISERROR($S2004),"",OFFSET('Smelter Reference List'!$H$4,$S2004-4,0))</f>
        <v/>
      </c>
      <c r="J2004" s="248" t="str">
        <f ca="1">IF(ISERROR($S2004),"",OFFSET('Smelter Reference List'!$I$4,$S2004-4,0))</f>
        <v/>
      </c>
      <c r="K2004" s="245"/>
      <c r="L2004" s="245"/>
      <c r="M2004" s="245"/>
      <c r="N2004" s="245"/>
      <c r="O2004" s="245"/>
      <c r="P2004" s="245"/>
      <c r="Q2004" s="246"/>
      <c r="R2004" s="233"/>
      <c r="S2004" s="234" t="e">
        <f>IF(C2004="",NA(),MATCH($B2004&amp;$C2004,'Smelter Reference List'!$J:$J,0))</f>
        <v>#N/A</v>
      </c>
      <c r="T2004" s="235"/>
      <c r="U2004" s="235">
        <f t="shared" ca="1" si="62"/>
        <v>0</v>
      </c>
      <c r="V2004" s="235"/>
      <c r="W2004" s="235"/>
      <c r="Y2004" s="228" t="str">
        <f t="shared" si="63"/>
        <v/>
      </c>
    </row>
    <row r="2005" spans="1:25" s="228" customFormat="1" ht="20.399999999999999">
      <c r="A2005" s="257"/>
      <c r="B2005" s="232" t="str">
        <f>IF(LEN(A2005)=0,"",INDEX('Smelter Reference List'!$A:$A,MATCH($A2005,'Smelter Reference List'!$E:$E,0)))</f>
        <v/>
      </c>
      <c r="C2005" s="297" t="str">
        <f>IF(LEN(A2005)=0,"",INDEX('Smelter Reference List'!$C:$C,MATCH($A2005,'Smelter Reference List'!$E:$E,0)))</f>
        <v/>
      </c>
      <c r="D2005" s="161" t="str">
        <f ca="1">IF(ISERROR($S2005),"",OFFSET('Smelter Reference List'!$C$4,$S2005-4,0)&amp;"")</f>
        <v/>
      </c>
      <c r="E2005" s="161" t="str">
        <f ca="1">IF(ISERROR($S2005),"",OFFSET('Smelter Reference List'!$D$4,$S2005-4,0)&amp;"")</f>
        <v/>
      </c>
      <c r="F2005" s="161" t="str">
        <f ca="1">IF(ISERROR($S2005),"",OFFSET('Smelter Reference List'!$E$4,$S2005-4,0))</f>
        <v/>
      </c>
      <c r="G2005" s="161" t="str">
        <f ca="1">IF(C2005=$U$4,"Enter smelter details", IF(ISERROR($S2005),"",OFFSET('Smelter Reference List'!$F$4,$S2005-4,0)))</f>
        <v/>
      </c>
      <c r="H2005" s="247" t="str">
        <f ca="1">IF(ISERROR($S2005),"",OFFSET('Smelter Reference List'!$G$4,$S2005-4,0))</f>
        <v/>
      </c>
      <c r="I2005" s="248" t="str">
        <f ca="1">IF(ISERROR($S2005),"",OFFSET('Smelter Reference List'!$H$4,$S2005-4,0))</f>
        <v/>
      </c>
      <c r="J2005" s="248" t="str">
        <f ca="1">IF(ISERROR($S2005),"",OFFSET('Smelter Reference List'!$I$4,$S2005-4,0))</f>
        <v/>
      </c>
      <c r="K2005" s="245"/>
      <c r="L2005" s="245"/>
      <c r="M2005" s="245"/>
      <c r="N2005" s="245"/>
      <c r="O2005" s="245"/>
      <c r="P2005" s="245"/>
      <c r="Q2005" s="246"/>
      <c r="R2005" s="233"/>
      <c r="S2005" s="234" t="e">
        <f>IF(C2005="",NA(),MATCH($B2005&amp;$C2005,'Smelter Reference List'!$J:$J,0))</f>
        <v>#N/A</v>
      </c>
      <c r="T2005" s="235"/>
      <c r="U2005" s="235">
        <f t="shared" ca="1" si="62"/>
        <v>0</v>
      </c>
      <c r="V2005" s="235"/>
      <c r="W2005" s="235"/>
      <c r="Y2005" s="228" t="str">
        <f t="shared" si="63"/>
        <v/>
      </c>
    </row>
    <row r="2006" spans="1:25" s="228" customFormat="1" ht="20.399999999999999">
      <c r="A2006" s="257"/>
      <c r="B2006" s="232" t="str">
        <f>IF(LEN(A2006)=0,"",INDEX('Smelter Reference List'!$A:$A,MATCH($A2006,'Smelter Reference List'!$E:$E,0)))</f>
        <v/>
      </c>
      <c r="C2006" s="297" t="str">
        <f>IF(LEN(A2006)=0,"",INDEX('Smelter Reference List'!$C:$C,MATCH($A2006,'Smelter Reference List'!$E:$E,0)))</f>
        <v/>
      </c>
      <c r="D2006" s="161" t="str">
        <f ca="1">IF(ISERROR($S2006),"",OFFSET('Smelter Reference List'!$C$4,$S2006-4,0)&amp;"")</f>
        <v/>
      </c>
      <c r="E2006" s="161" t="str">
        <f ca="1">IF(ISERROR($S2006),"",OFFSET('Smelter Reference List'!$D$4,$S2006-4,0)&amp;"")</f>
        <v/>
      </c>
      <c r="F2006" s="161" t="str">
        <f ca="1">IF(ISERROR($S2006),"",OFFSET('Smelter Reference List'!$E$4,$S2006-4,0))</f>
        <v/>
      </c>
      <c r="G2006" s="161" t="str">
        <f ca="1">IF(C2006=$U$4,"Enter smelter details", IF(ISERROR($S2006),"",OFFSET('Smelter Reference List'!$F$4,$S2006-4,0)))</f>
        <v/>
      </c>
      <c r="H2006" s="247" t="str">
        <f ca="1">IF(ISERROR($S2006),"",OFFSET('Smelter Reference List'!$G$4,$S2006-4,0))</f>
        <v/>
      </c>
      <c r="I2006" s="248" t="str">
        <f ca="1">IF(ISERROR($S2006),"",OFFSET('Smelter Reference List'!$H$4,$S2006-4,0))</f>
        <v/>
      </c>
      <c r="J2006" s="248" t="str">
        <f ca="1">IF(ISERROR($S2006),"",OFFSET('Smelter Reference List'!$I$4,$S2006-4,0))</f>
        <v/>
      </c>
      <c r="K2006" s="245"/>
      <c r="L2006" s="245"/>
      <c r="M2006" s="245"/>
      <c r="N2006" s="245"/>
      <c r="O2006" s="245"/>
      <c r="P2006" s="245"/>
      <c r="Q2006" s="246"/>
      <c r="R2006" s="233"/>
      <c r="S2006" s="234" t="e">
        <f>IF(C2006="",NA(),MATCH($B2006&amp;$C2006,'Smelter Reference List'!$J:$J,0))</f>
        <v>#N/A</v>
      </c>
      <c r="T2006" s="235"/>
      <c r="U2006" s="235">
        <f t="shared" ca="1" si="62"/>
        <v>0</v>
      </c>
      <c r="V2006" s="235"/>
      <c r="W2006" s="235"/>
      <c r="Y2006" s="228" t="str">
        <f t="shared" si="63"/>
        <v/>
      </c>
    </row>
    <row r="2007" spans="1:25" s="228" customFormat="1" ht="20.399999999999999">
      <c r="A2007" s="257"/>
      <c r="B2007" s="232" t="str">
        <f>IF(LEN(A2007)=0,"",INDEX('Smelter Reference List'!$A:$A,MATCH($A2007,'Smelter Reference List'!$E:$E,0)))</f>
        <v/>
      </c>
      <c r="C2007" s="297" t="str">
        <f>IF(LEN(A2007)=0,"",INDEX('Smelter Reference List'!$C:$C,MATCH($A2007,'Smelter Reference List'!$E:$E,0)))</f>
        <v/>
      </c>
      <c r="D2007" s="161" t="str">
        <f ca="1">IF(ISERROR($S2007),"",OFFSET('Smelter Reference List'!$C$4,$S2007-4,0)&amp;"")</f>
        <v/>
      </c>
      <c r="E2007" s="161" t="str">
        <f ca="1">IF(ISERROR($S2007),"",OFFSET('Smelter Reference List'!$D$4,$S2007-4,0)&amp;"")</f>
        <v/>
      </c>
      <c r="F2007" s="161" t="str">
        <f ca="1">IF(ISERROR($S2007),"",OFFSET('Smelter Reference List'!$E$4,$S2007-4,0))</f>
        <v/>
      </c>
      <c r="G2007" s="161" t="str">
        <f ca="1">IF(C2007=$U$4,"Enter smelter details", IF(ISERROR($S2007),"",OFFSET('Smelter Reference List'!$F$4,$S2007-4,0)))</f>
        <v/>
      </c>
      <c r="H2007" s="247" t="str">
        <f ca="1">IF(ISERROR($S2007),"",OFFSET('Smelter Reference List'!$G$4,$S2007-4,0))</f>
        <v/>
      </c>
      <c r="I2007" s="248" t="str">
        <f ca="1">IF(ISERROR($S2007),"",OFFSET('Smelter Reference List'!$H$4,$S2007-4,0))</f>
        <v/>
      </c>
      <c r="J2007" s="248" t="str">
        <f ca="1">IF(ISERROR($S2007),"",OFFSET('Smelter Reference List'!$I$4,$S2007-4,0))</f>
        <v/>
      </c>
      <c r="K2007" s="245"/>
      <c r="L2007" s="245"/>
      <c r="M2007" s="245"/>
      <c r="N2007" s="245"/>
      <c r="O2007" s="245"/>
      <c r="P2007" s="245"/>
      <c r="Q2007" s="246"/>
      <c r="R2007" s="233"/>
      <c r="S2007" s="234" t="e">
        <f>IF(C2007="",NA(),MATCH($B2007&amp;$C2007,'Smelter Reference List'!$J:$J,0))</f>
        <v>#N/A</v>
      </c>
      <c r="T2007" s="235"/>
      <c r="U2007" s="235">
        <f t="shared" ca="1" si="62"/>
        <v>0</v>
      </c>
      <c r="V2007" s="235"/>
      <c r="W2007" s="235"/>
      <c r="Y2007" s="228" t="str">
        <f t="shared" si="63"/>
        <v/>
      </c>
    </row>
    <row r="2008" spans="1:25" s="228" customFormat="1" ht="20.399999999999999">
      <c r="A2008" s="257"/>
      <c r="B2008" s="232" t="str">
        <f>IF(LEN(A2008)=0,"",INDEX('Smelter Reference List'!$A:$A,MATCH($A2008,'Smelter Reference List'!$E:$E,0)))</f>
        <v/>
      </c>
      <c r="C2008" s="297" t="str">
        <f>IF(LEN(A2008)=0,"",INDEX('Smelter Reference List'!$C:$C,MATCH($A2008,'Smelter Reference List'!$E:$E,0)))</f>
        <v/>
      </c>
      <c r="D2008" s="161" t="str">
        <f ca="1">IF(ISERROR($S2008),"",OFFSET('Smelter Reference List'!$C$4,$S2008-4,0)&amp;"")</f>
        <v/>
      </c>
      <c r="E2008" s="161" t="str">
        <f ca="1">IF(ISERROR($S2008),"",OFFSET('Smelter Reference List'!$D$4,$S2008-4,0)&amp;"")</f>
        <v/>
      </c>
      <c r="F2008" s="161" t="str">
        <f ca="1">IF(ISERROR($S2008),"",OFFSET('Smelter Reference List'!$E$4,$S2008-4,0))</f>
        <v/>
      </c>
      <c r="G2008" s="161" t="str">
        <f ca="1">IF(C2008=$U$4,"Enter smelter details", IF(ISERROR($S2008),"",OFFSET('Smelter Reference List'!$F$4,$S2008-4,0)))</f>
        <v/>
      </c>
      <c r="H2008" s="247" t="str">
        <f ca="1">IF(ISERROR($S2008),"",OFFSET('Smelter Reference List'!$G$4,$S2008-4,0))</f>
        <v/>
      </c>
      <c r="I2008" s="248" t="str">
        <f ca="1">IF(ISERROR($S2008),"",OFFSET('Smelter Reference List'!$H$4,$S2008-4,0))</f>
        <v/>
      </c>
      <c r="J2008" s="248" t="str">
        <f ca="1">IF(ISERROR($S2008),"",OFFSET('Smelter Reference List'!$I$4,$S2008-4,0))</f>
        <v/>
      </c>
      <c r="K2008" s="245"/>
      <c r="L2008" s="245"/>
      <c r="M2008" s="245"/>
      <c r="N2008" s="245"/>
      <c r="O2008" s="245"/>
      <c r="P2008" s="245"/>
      <c r="Q2008" s="246"/>
      <c r="R2008" s="233"/>
      <c r="S2008" s="234" t="e">
        <f>IF(C2008="",NA(),MATCH($B2008&amp;$C2008,'Smelter Reference List'!$J:$J,0))</f>
        <v>#N/A</v>
      </c>
      <c r="T2008" s="235"/>
      <c r="U2008" s="235">
        <f t="shared" ca="1" si="62"/>
        <v>0</v>
      </c>
      <c r="V2008" s="235"/>
      <c r="W2008" s="235"/>
      <c r="Y2008" s="228" t="str">
        <f t="shared" si="63"/>
        <v/>
      </c>
    </row>
    <row r="2009" spans="1:25" s="228" customFormat="1" ht="20.399999999999999">
      <c r="A2009" s="257"/>
      <c r="B2009" s="232" t="str">
        <f>IF(LEN(A2009)=0,"",INDEX('Smelter Reference List'!$A:$A,MATCH($A2009,'Smelter Reference List'!$E:$E,0)))</f>
        <v/>
      </c>
      <c r="C2009" s="297" t="str">
        <f>IF(LEN(A2009)=0,"",INDEX('Smelter Reference List'!$C:$C,MATCH($A2009,'Smelter Reference List'!$E:$E,0)))</f>
        <v/>
      </c>
      <c r="D2009" s="161" t="str">
        <f ca="1">IF(ISERROR($S2009),"",OFFSET('Smelter Reference List'!$C$4,$S2009-4,0)&amp;"")</f>
        <v/>
      </c>
      <c r="E2009" s="161" t="str">
        <f ca="1">IF(ISERROR($S2009),"",OFFSET('Smelter Reference List'!$D$4,$S2009-4,0)&amp;"")</f>
        <v/>
      </c>
      <c r="F2009" s="161" t="str">
        <f ca="1">IF(ISERROR($S2009),"",OFFSET('Smelter Reference List'!$E$4,$S2009-4,0))</f>
        <v/>
      </c>
      <c r="G2009" s="161" t="str">
        <f ca="1">IF(C2009=$U$4,"Enter smelter details", IF(ISERROR($S2009),"",OFFSET('Smelter Reference List'!$F$4,$S2009-4,0)))</f>
        <v/>
      </c>
      <c r="H2009" s="247" t="str">
        <f ca="1">IF(ISERROR($S2009),"",OFFSET('Smelter Reference List'!$G$4,$S2009-4,0))</f>
        <v/>
      </c>
      <c r="I2009" s="248" t="str">
        <f ca="1">IF(ISERROR($S2009),"",OFFSET('Smelter Reference List'!$H$4,$S2009-4,0))</f>
        <v/>
      </c>
      <c r="J2009" s="248" t="str">
        <f ca="1">IF(ISERROR($S2009),"",OFFSET('Smelter Reference List'!$I$4,$S2009-4,0))</f>
        <v/>
      </c>
      <c r="K2009" s="245"/>
      <c r="L2009" s="245"/>
      <c r="M2009" s="245"/>
      <c r="N2009" s="245"/>
      <c r="O2009" s="245"/>
      <c r="P2009" s="245"/>
      <c r="Q2009" s="246"/>
      <c r="R2009" s="233"/>
      <c r="S2009" s="234" t="e">
        <f>IF(C2009="",NA(),MATCH($B2009&amp;$C2009,'Smelter Reference List'!$J:$J,0))</f>
        <v>#N/A</v>
      </c>
      <c r="T2009" s="235"/>
      <c r="U2009" s="235">
        <f t="shared" ca="1" si="62"/>
        <v>0</v>
      </c>
      <c r="V2009" s="235"/>
      <c r="W2009" s="235"/>
      <c r="Y2009" s="228" t="str">
        <f t="shared" si="63"/>
        <v/>
      </c>
    </row>
    <row r="2010" spans="1:25" s="228" customFormat="1" ht="20.399999999999999">
      <c r="A2010" s="257"/>
      <c r="B2010" s="232" t="str">
        <f>IF(LEN(A2010)=0,"",INDEX('Smelter Reference List'!$A:$A,MATCH($A2010,'Smelter Reference List'!$E:$E,0)))</f>
        <v/>
      </c>
      <c r="C2010" s="297" t="str">
        <f>IF(LEN(A2010)=0,"",INDEX('Smelter Reference List'!$C:$C,MATCH($A2010,'Smelter Reference List'!$E:$E,0)))</f>
        <v/>
      </c>
      <c r="D2010" s="161" t="str">
        <f ca="1">IF(ISERROR($S2010),"",OFFSET('Smelter Reference List'!$C$4,$S2010-4,0)&amp;"")</f>
        <v/>
      </c>
      <c r="E2010" s="161" t="str">
        <f ca="1">IF(ISERROR($S2010),"",OFFSET('Smelter Reference List'!$D$4,$S2010-4,0)&amp;"")</f>
        <v/>
      </c>
      <c r="F2010" s="161" t="str">
        <f ca="1">IF(ISERROR($S2010),"",OFFSET('Smelter Reference List'!$E$4,$S2010-4,0))</f>
        <v/>
      </c>
      <c r="G2010" s="161" t="str">
        <f ca="1">IF(C2010=$U$4,"Enter smelter details", IF(ISERROR($S2010),"",OFFSET('Smelter Reference List'!$F$4,$S2010-4,0)))</f>
        <v/>
      </c>
      <c r="H2010" s="247" t="str">
        <f ca="1">IF(ISERROR($S2010),"",OFFSET('Smelter Reference List'!$G$4,$S2010-4,0))</f>
        <v/>
      </c>
      <c r="I2010" s="248" t="str">
        <f ca="1">IF(ISERROR($S2010),"",OFFSET('Smelter Reference List'!$H$4,$S2010-4,0))</f>
        <v/>
      </c>
      <c r="J2010" s="248" t="str">
        <f ca="1">IF(ISERROR($S2010),"",OFFSET('Smelter Reference List'!$I$4,$S2010-4,0))</f>
        <v/>
      </c>
      <c r="K2010" s="245"/>
      <c r="L2010" s="245"/>
      <c r="M2010" s="245"/>
      <c r="N2010" s="245"/>
      <c r="O2010" s="245"/>
      <c r="P2010" s="245"/>
      <c r="Q2010" s="246"/>
      <c r="R2010" s="233"/>
      <c r="S2010" s="234" t="e">
        <f>IF(C2010="",NA(),MATCH($B2010&amp;$C2010,'Smelter Reference List'!$J:$J,0))</f>
        <v>#N/A</v>
      </c>
      <c r="T2010" s="235"/>
      <c r="U2010" s="235">
        <f t="shared" ca="1" si="62"/>
        <v>0</v>
      </c>
      <c r="V2010" s="235"/>
      <c r="W2010" s="235"/>
      <c r="Y2010" s="228" t="str">
        <f t="shared" si="63"/>
        <v/>
      </c>
    </row>
    <row r="2011" spans="1:25" s="228" customFormat="1" ht="20.399999999999999">
      <c r="A2011" s="257"/>
      <c r="B2011" s="232" t="str">
        <f>IF(LEN(A2011)=0,"",INDEX('Smelter Reference List'!$A:$A,MATCH($A2011,'Smelter Reference List'!$E:$E,0)))</f>
        <v/>
      </c>
      <c r="C2011" s="297" t="str">
        <f>IF(LEN(A2011)=0,"",INDEX('Smelter Reference List'!$C:$C,MATCH($A2011,'Smelter Reference List'!$E:$E,0)))</f>
        <v/>
      </c>
      <c r="D2011" s="161" t="str">
        <f ca="1">IF(ISERROR($S2011),"",OFFSET('Smelter Reference List'!$C$4,$S2011-4,0)&amp;"")</f>
        <v/>
      </c>
      <c r="E2011" s="161" t="str">
        <f ca="1">IF(ISERROR($S2011),"",OFFSET('Smelter Reference List'!$D$4,$S2011-4,0)&amp;"")</f>
        <v/>
      </c>
      <c r="F2011" s="161" t="str">
        <f ca="1">IF(ISERROR($S2011),"",OFFSET('Smelter Reference List'!$E$4,$S2011-4,0))</f>
        <v/>
      </c>
      <c r="G2011" s="161" t="str">
        <f ca="1">IF(C2011=$U$4,"Enter smelter details", IF(ISERROR($S2011),"",OFFSET('Smelter Reference List'!$F$4,$S2011-4,0)))</f>
        <v/>
      </c>
      <c r="H2011" s="247" t="str">
        <f ca="1">IF(ISERROR($S2011),"",OFFSET('Smelter Reference List'!$G$4,$S2011-4,0))</f>
        <v/>
      </c>
      <c r="I2011" s="248" t="str">
        <f ca="1">IF(ISERROR($S2011),"",OFFSET('Smelter Reference List'!$H$4,$S2011-4,0))</f>
        <v/>
      </c>
      <c r="J2011" s="248" t="str">
        <f ca="1">IF(ISERROR($S2011),"",OFFSET('Smelter Reference List'!$I$4,$S2011-4,0))</f>
        <v/>
      </c>
      <c r="K2011" s="245"/>
      <c r="L2011" s="245"/>
      <c r="M2011" s="245"/>
      <c r="N2011" s="245"/>
      <c r="O2011" s="245"/>
      <c r="P2011" s="245"/>
      <c r="Q2011" s="246"/>
      <c r="R2011" s="233"/>
      <c r="S2011" s="234" t="e">
        <f>IF(C2011="",NA(),MATCH($B2011&amp;$C2011,'Smelter Reference List'!$J:$J,0))</f>
        <v>#N/A</v>
      </c>
      <c r="T2011" s="235"/>
      <c r="U2011" s="235">
        <f t="shared" ca="1" si="62"/>
        <v>0</v>
      </c>
      <c r="V2011" s="235"/>
      <c r="W2011" s="235"/>
      <c r="Y2011" s="228" t="str">
        <f t="shared" si="63"/>
        <v/>
      </c>
    </row>
    <row r="2012" spans="1:25" s="228" customFormat="1" ht="20.399999999999999">
      <c r="A2012" s="257"/>
      <c r="B2012" s="232" t="str">
        <f>IF(LEN(A2012)=0,"",INDEX('Smelter Reference List'!$A:$A,MATCH($A2012,'Smelter Reference List'!$E:$E,0)))</f>
        <v/>
      </c>
      <c r="C2012" s="297" t="str">
        <f>IF(LEN(A2012)=0,"",INDEX('Smelter Reference List'!$C:$C,MATCH($A2012,'Smelter Reference List'!$E:$E,0)))</f>
        <v/>
      </c>
      <c r="D2012" s="161" t="str">
        <f ca="1">IF(ISERROR($S2012),"",OFFSET('Smelter Reference List'!$C$4,$S2012-4,0)&amp;"")</f>
        <v/>
      </c>
      <c r="E2012" s="161" t="str">
        <f ca="1">IF(ISERROR($S2012),"",OFFSET('Smelter Reference List'!$D$4,$S2012-4,0)&amp;"")</f>
        <v/>
      </c>
      <c r="F2012" s="161" t="str">
        <f ca="1">IF(ISERROR($S2012),"",OFFSET('Smelter Reference List'!$E$4,$S2012-4,0))</f>
        <v/>
      </c>
      <c r="G2012" s="161" t="str">
        <f ca="1">IF(C2012=$U$4,"Enter smelter details", IF(ISERROR($S2012),"",OFFSET('Smelter Reference List'!$F$4,$S2012-4,0)))</f>
        <v/>
      </c>
      <c r="H2012" s="247" t="str">
        <f ca="1">IF(ISERROR($S2012),"",OFFSET('Smelter Reference List'!$G$4,$S2012-4,0))</f>
        <v/>
      </c>
      <c r="I2012" s="248" t="str">
        <f ca="1">IF(ISERROR($S2012),"",OFFSET('Smelter Reference List'!$H$4,$S2012-4,0))</f>
        <v/>
      </c>
      <c r="J2012" s="248" t="str">
        <f ca="1">IF(ISERROR($S2012),"",OFFSET('Smelter Reference List'!$I$4,$S2012-4,0))</f>
        <v/>
      </c>
      <c r="K2012" s="245"/>
      <c r="L2012" s="245"/>
      <c r="M2012" s="245"/>
      <c r="N2012" s="245"/>
      <c r="O2012" s="245"/>
      <c r="P2012" s="245"/>
      <c r="Q2012" s="246"/>
      <c r="R2012" s="233"/>
      <c r="S2012" s="234" t="e">
        <f>IF(C2012="",NA(),MATCH($B2012&amp;$C2012,'Smelter Reference List'!$J:$J,0))</f>
        <v>#N/A</v>
      </c>
      <c r="T2012" s="235"/>
      <c r="U2012" s="235">
        <f t="shared" ca="1" si="62"/>
        <v>0</v>
      </c>
      <c r="V2012" s="235"/>
      <c r="W2012" s="235"/>
      <c r="Y2012" s="228" t="str">
        <f t="shared" si="63"/>
        <v/>
      </c>
    </row>
    <row r="2013" spans="1:25" s="228" customFormat="1" ht="20.399999999999999">
      <c r="A2013" s="257"/>
      <c r="B2013" s="232" t="str">
        <f>IF(LEN(A2013)=0,"",INDEX('Smelter Reference List'!$A:$A,MATCH($A2013,'Smelter Reference List'!$E:$E,0)))</f>
        <v/>
      </c>
      <c r="C2013" s="297" t="str">
        <f>IF(LEN(A2013)=0,"",INDEX('Smelter Reference List'!$C:$C,MATCH($A2013,'Smelter Reference List'!$E:$E,0)))</f>
        <v/>
      </c>
      <c r="D2013" s="161" t="str">
        <f ca="1">IF(ISERROR($S2013),"",OFFSET('Smelter Reference List'!$C$4,$S2013-4,0)&amp;"")</f>
        <v/>
      </c>
      <c r="E2013" s="161" t="str">
        <f ca="1">IF(ISERROR($S2013),"",OFFSET('Smelter Reference List'!$D$4,$S2013-4,0)&amp;"")</f>
        <v/>
      </c>
      <c r="F2013" s="161" t="str">
        <f ca="1">IF(ISERROR($S2013),"",OFFSET('Smelter Reference List'!$E$4,$S2013-4,0))</f>
        <v/>
      </c>
      <c r="G2013" s="161" t="str">
        <f ca="1">IF(C2013=$U$4,"Enter smelter details", IF(ISERROR($S2013),"",OFFSET('Smelter Reference List'!$F$4,$S2013-4,0)))</f>
        <v/>
      </c>
      <c r="H2013" s="247" t="str">
        <f ca="1">IF(ISERROR($S2013),"",OFFSET('Smelter Reference List'!$G$4,$S2013-4,0))</f>
        <v/>
      </c>
      <c r="I2013" s="248" t="str">
        <f ca="1">IF(ISERROR($S2013),"",OFFSET('Smelter Reference List'!$H$4,$S2013-4,0))</f>
        <v/>
      </c>
      <c r="J2013" s="248" t="str">
        <f ca="1">IF(ISERROR($S2013),"",OFFSET('Smelter Reference List'!$I$4,$S2013-4,0))</f>
        <v/>
      </c>
      <c r="K2013" s="245"/>
      <c r="L2013" s="245"/>
      <c r="M2013" s="245"/>
      <c r="N2013" s="245"/>
      <c r="O2013" s="245"/>
      <c r="P2013" s="245"/>
      <c r="Q2013" s="246"/>
      <c r="R2013" s="233"/>
      <c r="S2013" s="234" t="e">
        <f>IF(C2013="",NA(),MATCH($B2013&amp;$C2013,'Smelter Reference List'!$J:$J,0))</f>
        <v>#N/A</v>
      </c>
      <c r="T2013" s="235"/>
      <c r="U2013" s="235">
        <f t="shared" ca="1" si="62"/>
        <v>0</v>
      </c>
      <c r="V2013" s="235"/>
      <c r="W2013" s="235"/>
      <c r="Y2013" s="228" t="str">
        <f t="shared" si="63"/>
        <v/>
      </c>
    </row>
    <row r="2014" spans="1:25" s="228" customFormat="1" ht="20.399999999999999">
      <c r="A2014" s="257"/>
      <c r="B2014" s="232" t="str">
        <f>IF(LEN(A2014)=0,"",INDEX('Smelter Reference List'!$A:$A,MATCH($A2014,'Smelter Reference List'!$E:$E,0)))</f>
        <v/>
      </c>
      <c r="C2014" s="297" t="str">
        <f>IF(LEN(A2014)=0,"",INDEX('Smelter Reference List'!$C:$C,MATCH($A2014,'Smelter Reference List'!$E:$E,0)))</f>
        <v/>
      </c>
      <c r="D2014" s="161" t="str">
        <f ca="1">IF(ISERROR($S2014),"",OFFSET('Smelter Reference List'!$C$4,$S2014-4,0)&amp;"")</f>
        <v/>
      </c>
      <c r="E2014" s="161" t="str">
        <f ca="1">IF(ISERROR($S2014),"",OFFSET('Smelter Reference List'!$D$4,$S2014-4,0)&amp;"")</f>
        <v/>
      </c>
      <c r="F2014" s="161" t="str">
        <f ca="1">IF(ISERROR($S2014),"",OFFSET('Smelter Reference List'!$E$4,$S2014-4,0))</f>
        <v/>
      </c>
      <c r="G2014" s="161" t="str">
        <f ca="1">IF(C2014=$U$4,"Enter smelter details", IF(ISERROR($S2014),"",OFFSET('Smelter Reference List'!$F$4,$S2014-4,0)))</f>
        <v/>
      </c>
      <c r="H2014" s="247" t="str">
        <f ca="1">IF(ISERROR($S2014),"",OFFSET('Smelter Reference List'!$G$4,$S2014-4,0))</f>
        <v/>
      </c>
      <c r="I2014" s="248" t="str">
        <f ca="1">IF(ISERROR($S2014),"",OFFSET('Smelter Reference List'!$H$4,$S2014-4,0))</f>
        <v/>
      </c>
      <c r="J2014" s="248" t="str">
        <f ca="1">IF(ISERROR($S2014),"",OFFSET('Smelter Reference List'!$I$4,$S2014-4,0))</f>
        <v/>
      </c>
      <c r="K2014" s="245"/>
      <c r="L2014" s="245"/>
      <c r="M2014" s="245"/>
      <c r="N2014" s="245"/>
      <c r="O2014" s="245"/>
      <c r="P2014" s="245"/>
      <c r="Q2014" s="246"/>
      <c r="R2014" s="233"/>
      <c r="S2014" s="234" t="e">
        <f>IF(C2014="",NA(),MATCH($B2014&amp;$C2014,'Smelter Reference List'!$J:$J,0))</f>
        <v>#N/A</v>
      </c>
      <c r="T2014" s="235"/>
      <c r="U2014" s="235">
        <f t="shared" ca="1" si="62"/>
        <v>0</v>
      </c>
      <c r="V2014" s="235"/>
      <c r="W2014" s="235"/>
      <c r="Y2014" s="228" t="str">
        <f t="shared" si="63"/>
        <v/>
      </c>
    </row>
    <row r="2015" spans="1:25" s="228" customFormat="1" ht="20.399999999999999">
      <c r="A2015" s="257"/>
      <c r="B2015" s="232" t="str">
        <f>IF(LEN(A2015)=0,"",INDEX('Smelter Reference List'!$A:$A,MATCH($A2015,'Smelter Reference List'!$E:$E,0)))</f>
        <v/>
      </c>
      <c r="C2015" s="297" t="str">
        <f>IF(LEN(A2015)=0,"",INDEX('Smelter Reference List'!$C:$C,MATCH($A2015,'Smelter Reference List'!$E:$E,0)))</f>
        <v/>
      </c>
      <c r="D2015" s="161" t="str">
        <f ca="1">IF(ISERROR($S2015),"",OFFSET('Smelter Reference List'!$C$4,$S2015-4,0)&amp;"")</f>
        <v/>
      </c>
      <c r="E2015" s="161" t="str">
        <f ca="1">IF(ISERROR($S2015),"",OFFSET('Smelter Reference List'!$D$4,$S2015-4,0)&amp;"")</f>
        <v/>
      </c>
      <c r="F2015" s="161" t="str">
        <f ca="1">IF(ISERROR($S2015),"",OFFSET('Smelter Reference List'!$E$4,$S2015-4,0))</f>
        <v/>
      </c>
      <c r="G2015" s="161" t="str">
        <f ca="1">IF(C2015=$U$4,"Enter smelter details", IF(ISERROR($S2015),"",OFFSET('Smelter Reference List'!$F$4,$S2015-4,0)))</f>
        <v/>
      </c>
      <c r="H2015" s="247" t="str">
        <f ca="1">IF(ISERROR($S2015),"",OFFSET('Smelter Reference List'!$G$4,$S2015-4,0))</f>
        <v/>
      </c>
      <c r="I2015" s="248" t="str">
        <f ca="1">IF(ISERROR($S2015),"",OFFSET('Smelter Reference List'!$H$4,$S2015-4,0))</f>
        <v/>
      </c>
      <c r="J2015" s="248" t="str">
        <f ca="1">IF(ISERROR($S2015),"",OFFSET('Smelter Reference List'!$I$4,$S2015-4,0))</f>
        <v/>
      </c>
      <c r="K2015" s="245"/>
      <c r="L2015" s="245"/>
      <c r="M2015" s="245"/>
      <c r="N2015" s="245"/>
      <c r="O2015" s="245"/>
      <c r="P2015" s="245"/>
      <c r="Q2015" s="246"/>
      <c r="R2015" s="233"/>
      <c r="S2015" s="234" t="e">
        <f>IF(C2015="",NA(),MATCH($B2015&amp;$C2015,'Smelter Reference List'!$J:$J,0))</f>
        <v>#N/A</v>
      </c>
      <c r="T2015" s="235"/>
      <c r="U2015" s="235">
        <f t="shared" ca="1" si="62"/>
        <v>0</v>
      </c>
      <c r="V2015" s="235"/>
      <c r="W2015" s="235"/>
      <c r="Y2015" s="228" t="str">
        <f t="shared" si="63"/>
        <v/>
      </c>
    </row>
    <row r="2016" spans="1:25" s="228" customFormat="1" ht="20.399999999999999">
      <c r="A2016" s="257"/>
      <c r="B2016" s="232" t="str">
        <f>IF(LEN(A2016)=0,"",INDEX('Smelter Reference List'!$A:$A,MATCH($A2016,'Smelter Reference List'!$E:$E,0)))</f>
        <v/>
      </c>
      <c r="C2016" s="297" t="str">
        <f>IF(LEN(A2016)=0,"",INDEX('Smelter Reference List'!$C:$C,MATCH($A2016,'Smelter Reference List'!$E:$E,0)))</f>
        <v/>
      </c>
      <c r="D2016" s="161" t="str">
        <f ca="1">IF(ISERROR($S2016),"",OFFSET('Smelter Reference List'!$C$4,$S2016-4,0)&amp;"")</f>
        <v/>
      </c>
      <c r="E2016" s="161" t="str">
        <f ca="1">IF(ISERROR($S2016),"",OFFSET('Smelter Reference List'!$D$4,$S2016-4,0)&amp;"")</f>
        <v/>
      </c>
      <c r="F2016" s="161" t="str">
        <f ca="1">IF(ISERROR($S2016),"",OFFSET('Smelter Reference List'!$E$4,$S2016-4,0))</f>
        <v/>
      </c>
      <c r="G2016" s="161" t="str">
        <f ca="1">IF(C2016=$U$4,"Enter smelter details", IF(ISERROR($S2016),"",OFFSET('Smelter Reference List'!$F$4,$S2016-4,0)))</f>
        <v/>
      </c>
      <c r="H2016" s="247" t="str">
        <f ca="1">IF(ISERROR($S2016),"",OFFSET('Smelter Reference List'!$G$4,$S2016-4,0))</f>
        <v/>
      </c>
      <c r="I2016" s="248" t="str">
        <f ca="1">IF(ISERROR($S2016),"",OFFSET('Smelter Reference List'!$H$4,$S2016-4,0))</f>
        <v/>
      </c>
      <c r="J2016" s="248" t="str">
        <f ca="1">IF(ISERROR($S2016),"",OFFSET('Smelter Reference List'!$I$4,$S2016-4,0))</f>
        <v/>
      </c>
      <c r="K2016" s="245"/>
      <c r="L2016" s="245"/>
      <c r="M2016" s="245"/>
      <c r="N2016" s="245"/>
      <c r="O2016" s="245"/>
      <c r="P2016" s="245"/>
      <c r="Q2016" s="246"/>
      <c r="R2016" s="233"/>
      <c r="S2016" s="234" t="e">
        <f>IF(C2016="",NA(),MATCH($B2016&amp;$C2016,'Smelter Reference List'!$J:$J,0))</f>
        <v>#N/A</v>
      </c>
      <c r="T2016" s="235"/>
      <c r="U2016" s="235">
        <f t="shared" ca="1" si="62"/>
        <v>0</v>
      </c>
      <c r="V2016" s="235"/>
      <c r="W2016" s="235"/>
      <c r="Y2016" s="228" t="str">
        <f t="shared" si="63"/>
        <v/>
      </c>
    </row>
    <row r="2017" spans="1:25" s="228" customFormat="1" ht="20.399999999999999">
      <c r="A2017" s="257"/>
      <c r="B2017" s="232" t="str">
        <f>IF(LEN(A2017)=0,"",INDEX('Smelter Reference List'!$A:$A,MATCH($A2017,'Smelter Reference List'!$E:$E,0)))</f>
        <v/>
      </c>
      <c r="C2017" s="297" t="str">
        <f>IF(LEN(A2017)=0,"",INDEX('Smelter Reference List'!$C:$C,MATCH($A2017,'Smelter Reference List'!$E:$E,0)))</f>
        <v/>
      </c>
      <c r="D2017" s="161" t="str">
        <f ca="1">IF(ISERROR($S2017),"",OFFSET('Smelter Reference List'!$C$4,$S2017-4,0)&amp;"")</f>
        <v/>
      </c>
      <c r="E2017" s="161" t="str">
        <f ca="1">IF(ISERROR($S2017),"",OFFSET('Smelter Reference List'!$D$4,$S2017-4,0)&amp;"")</f>
        <v/>
      </c>
      <c r="F2017" s="161" t="str">
        <f ca="1">IF(ISERROR($S2017),"",OFFSET('Smelter Reference List'!$E$4,$S2017-4,0))</f>
        <v/>
      </c>
      <c r="G2017" s="161" t="str">
        <f ca="1">IF(C2017=$U$4,"Enter smelter details", IF(ISERROR($S2017),"",OFFSET('Smelter Reference List'!$F$4,$S2017-4,0)))</f>
        <v/>
      </c>
      <c r="H2017" s="247" t="str">
        <f ca="1">IF(ISERROR($S2017),"",OFFSET('Smelter Reference List'!$G$4,$S2017-4,0))</f>
        <v/>
      </c>
      <c r="I2017" s="248" t="str">
        <f ca="1">IF(ISERROR($S2017),"",OFFSET('Smelter Reference List'!$H$4,$S2017-4,0))</f>
        <v/>
      </c>
      <c r="J2017" s="248" t="str">
        <f ca="1">IF(ISERROR($S2017),"",OFFSET('Smelter Reference List'!$I$4,$S2017-4,0))</f>
        <v/>
      </c>
      <c r="K2017" s="245"/>
      <c r="L2017" s="245"/>
      <c r="M2017" s="245"/>
      <c r="N2017" s="245"/>
      <c r="O2017" s="245"/>
      <c r="P2017" s="245"/>
      <c r="Q2017" s="246"/>
      <c r="R2017" s="233"/>
      <c r="S2017" s="234" t="e">
        <f>IF(C2017="",NA(),MATCH($B2017&amp;$C2017,'Smelter Reference List'!$J:$J,0))</f>
        <v>#N/A</v>
      </c>
      <c r="T2017" s="235"/>
      <c r="U2017" s="235">
        <f t="shared" ca="1" si="62"/>
        <v>0</v>
      </c>
      <c r="V2017" s="235"/>
      <c r="W2017" s="235"/>
      <c r="Y2017" s="228" t="str">
        <f t="shared" si="63"/>
        <v/>
      </c>
    </row>
    <row r="2018" spans="1:25" s="228" customFormat="1" ht="20.399999999999999">
      <c r="A2018" s="257"/>
      <c r="B2018" s="232" t="str">
        <f>IF(LEN(A2018)=0,"",INDEX('Smelter Reference List'!$A:$A,MATCH($A2018,'Smelter Reference List'!$E:$E,0)))</f>
        <v/>
      </c>
      <c r="C2018" s="297" t="str">
        <f>IF(LEN(A2018)=0,"",INDEX('Smelter Reference List'!$C:$C,MATCH($A2018,'Smelter Reference List'!$E:$E,0)))</f>
        <v/>
      </c>
      <c r="D2018" s="161" t="str">
        <f ca="1">IF(ISERROR($S2018),"",OFFSET('Smelter Reference List'!$C$4,$S2018-4,0)&amp;"")</f>
        <v/>
      </c>
      <c r="E2018" s="161" t="str">
        <f ca="1">IF(ISERROR($S2018),"",OFFSET('Smelter Reference List'!$D$4,$S2018-4,0)&amp;"")</f>
        <v/>
      </c>
      <c r="F2018" s="161" t="str">
        <f ca="1">IF(ISERROR($S2018),"",OFFSET('Smelter Reference List'!$E$4,$S2018-4,0))</f>
        <v/>
      </c>
      <c r="G2018" s="161" t="str">
        <f ca="1">IF(C2018=$U$4,"Enter smelter details", IF(ISERROR($S2018),"",OFFSET('Smelter Reference List'!$F$4,$S2018-4,0)))</f>
        <v/>
      </c>
      <c r="H2018" s="247" t="str">
        <f ca="1">IF(ISERROR($S2018),"",OFFSET('Smelter Reference List'!$G$4,$S2018-4,0))</f>
        <v/>
      </c>
      <c r="I2018" s="248" t="str">
        <f ca="1">IF(ISERROR($S2018),"",OFFSET('Smelter Reference List'!$H$4,$S2018-4,0))</f>
        <v/>
      </c>
      <c r="J2018" s="248" t="str">
        <f ca="1">IF(ISERROR($S2018),"",OFFSET('Smelter Reference List'!$I$4,$S2018-4,0))</f>
        <v/>
      </c>
      <c r="K2018" s="245"/>
      <c r="L2018" s="245"/>
      <c r="M2018" s="245"/>
      <c r="N2018" s="245"/>
      <c r="O2018" s="245"/>
      <c r="P2018" s="245"/>
      <c r="Q2018" s="246"/>
      <c r="R2018" s="233"/>
      <c r="S2018" s="234" t="e">
        <f>IF(C2018="",NA(),MATCH($B2018&amp;$C2018,'Smelter Reference List'!$J:$J,0))</f>
        <v>#N/A</v>
      </c>
      <c r="T2018" s="235"/>
      <c r="U2018" s="235">
        <f t="shared" ca="1" si="62"/>
        <v>0</v>
      </c>
      <c r="V2018" s="235"/>
      <c r="W2018" s="235"/>
      <c r="Y2018" s="228" t="str">
        <f t="shared" si="63"/>
        <v/>
      </c>
    </row>
    <row r="2019" spans="1:25" s="228" customFormat="1" ht="20.399999999999999">
      <c r="A2019" s="257"/>
      <c r="B2019" s="232" t="str">
        <f>IF(LEN(A2019)=0,"",INDEX('Smelter Reference List'!$A:$A,MATCH($A2019,'Smelter Reference List'!$E:$E,0)))</f>
        <v/>
      </c>
      <c r="C2019" s="297" t="str">
        <f>IF(LEN(A2019)=0,"",INDEX('Smelter Reference List'!$C:$C,MATCH($A2019,'Smelter Reference List'!$E:$E,0)))</f>
        <v/>
      </c>
      <c r="D2019" s="161" t="str">
        <f ca="1">IF(ISERROR($S2019),"",OFFSET('Smelter Reference List'!$C$4,$S2019-4,0)&amp;"")</f>
        <v/>
      </c>
      <c r="E2019" s="161" t="str">
        <f ca="1">IF(ISERROR($S2019),"",OFFSET('Smelter Reference List'!$D$4,$S2019-4,0)&amp;"")</f>
        <v/>
      </c>
      <c r="F2019" s="161" t="str">
        <f ca="1">IF(ISERROR($S2019),"",OFFSET('Smelter Reference List'!$E$4,$S2019-4,0))</f>
        <v/>
      </c>
      <c r="G2019" s="161" t="str">
        <f ca="1">IF(C2019=$U$4,"Enter smelter details", IF(ISERROR($S2019),"",OFFSET('Smelter Reference List'!$F$4,$S2019-4,0)))</f>
        <v/>
      </c>
      <c r="H2019" s="247" t="str">
        <f ca="1">IF(ISERROR($S2019),"",OFFSET('Smelter Reference List'!$G$4,$S2019-4,0))</f>
        <v/>
      </c>
      <c r="I2019" s="248" t="str">
        <f ca="1">IF(ISERROR($S2019),"",OFFSET('Smelter Reference List'!$H$4,$S2019-4,0))</f>
        <v/>
      </c>
      <c r="J2019" s="248" t="str">
        <f ca="1">IF(ISERROR($S2019),"",OFFSET('Smelter Reference List'!$I$4,$S2019-4,0))</f>
        <v/>
      </c>
      <c r="K2019" s="245"/>
      <c r="L2019" s="245"/>
      <c r="M2019" s="245"/>
      <c r="N2019" s="245"/>
      <c r="O2019" s="245"/>
      <c r="P2019" s="245"/>
      <c r="Q2019" s="246"/>
      <c r="R2019" s="233"/>
      <c r="S2019" s="234" t="e">
        <f>IF(C2019="",NA(),MATCH($B2019&amp;$C2019,'Smelter Reference List'!$J:$J,0))</f>
        <v>#N/A</v>
      </c>
      <c r="T2019" s="235"/>
      <c r="U2019" s="235">
        <f t="shared" ca="1" si="62"/>
        <v>0</v>
      </c>
      <c r="V2019" s="235"/>
      <c r="W2019" s="235"/>
      <c r="Y2019" s="228" t="str">
        <f t="shared" si="63"/>
        <v/>
      </c>
    </row>
    <row r="2020" spans="1:25" s="228" customFormat="1" ht="20.399999999999999">
      <c r="A2020" s="257"/>
      <c r="B2020" s="232" t="str">
        <f>IF(LEN(A2020)=0,"",INDEX('Smelter Reference List'!$A:$A,MATCH($A2020,'Smelter Reference List'!$E:$E,0)))</f>
        <v/>
      </c>
      <c r="C2020" s="297" t="str">
        <f>IF(LEN(A2020)=0,"",INDEX('Smelter Reference List'!$C:$C,MATCH($A2020,'Smelter Reference List'!$E:$E,0)))</f>
        <v/>
      </c>
      <c r="D2020" s="161" t="str">
        <f ca="1">IF(ISERROR($S2020),"",OFFSET('Smelter Reference List'!$C$4,$S2020-4,0)&amp;"")</f>
        <v/>
      </c>
      <c r="E2020" s="161" t="str">
        <f ca="1">IF(ISERROR($S2020),"",OFFSET('Smelter Reference List'!$D$4,$S2020-4,0)&amp;"")</f>
        <v/>
      </c>
      <c r="F2020" s="161" t="str">
        <f ca="1">IF(ISERROR($S2020),"",OFFSET('Smelter Reference List'!$E$4,$S2020-4,0))</f>
        <v/>
      </c>
      <c r="G2020" s="161" t="str">
        <f ca="1">IF(C2020=$U$4,"Enter smelter details", IF(ISERROR($S2020),"",OFFSET('Smelter Reference List'!$F$4,$S2020-4,0)))</f>
        <v/>
      </c>
      <c r="H2020" s="247" t="str">
        <f ca="1">IF(ISERROR($S2020),"",OFFSET('Smelter Reference List'!$G$4,$S2020-4,0))</f>
        <v/>
      </c>
      <c r="I2020" s="248" t="str">
        <f ca="1">IF(ISERROR($S2020),"",OFFSET('Smelter Reference List'!$H$4,$S2020-4,0))</f>
        <v/>
      </c>
      <c r="J2020" s="248" t="str">
        <f ca="1">IF(ISERROR($S2020),"",OFFSET('Smelter Reference List'!$I$4,$S2020-4,0))</f>
        <v/>
      </c>
      <c r="K2020" s="245"/>
      <c r="L2020" s="245"/>
      <c r="M2020" s="245"/>
      <c r="N2020" s="245"/>
      <c r="O2020" s="245"/>
      <c r="P2020" s="245"/>
      <c r="Q2020" s="246"/>
      <c r="R2020" s="233"/>
      <c r="S2020" s="234" t="e">
        <f>IF(C2020="",NA(),MATCH($B2020&amp;$C2020,'Smelter Reference List'!$J:$J,0))</f>
        <v>#N/A</v>
      </c>
      <c r="T2020" s="235"/>
      <c r="U2020" s="235">
        <f t="shared" ca="1" si="62"/>
        <v>0</v>
      </c>
      <c r="V2020" s="235"/>
      <c r="W2020" s="235"/>
      <c r="Y2020" s="228" t="str">
        <f t="shared" si="63"/>
        <v/>
      </c>
    </row>
    <row r="2021" spans="1:25" s="228" customFormat="1" ht="20.399999999999999">
      <c r="A2021" s="257"/>
      <c r="B2021" s="232" t="str">
        <f>IF(LEN(A2021)=0,"",INDEX('Smelter Reference List'!$A:$A,MATCH($A2021,'Smelter Reference List'!$E:$E,0)))</f>
        <v/>
      </c>
      <c r="C2021" s="297" t="str">
        <f>IF(LEN(A2021)=0,"",INDEX('Smelter Reference List'!$C:$C,MATCH($A2021,'Smelter Reference List'!$E:$E,0)))</f>
        <v/>
      </c>
      <c r="D2021" s="161" t="str">
        <f ca="1">IF(ISERROR($S2021),"",OFFSET('Smelter Reference List'!$C$4,$S2021-4,0)&amp;"")</f>
        <v/>
      </c>
      <c r="E2021" s="161" t="str">
        <f ca="1">IF(ISERROR($S2021),"",OFFSET('Smelter Reference List'!$D$4,$S2021-4,0)&amp;"")</f>
        <v/>
      </c>
      <c r="F2021" s="161" t="str">
        <f ca="1">IF(ISERROR($S2021),"",OFFSET('Smelter Reference List'!$E$4,$S2021-4,0))</f>
        <v/>
      </c>
      <c r="G2021" s="161" t="str">
        <f ca="1">IF(C2021=$U$4,"Enter smelter details", IF(ISERROR($S2021),"",OFFSET('Smelter Reference List'!$F$4,$S2021-4,0)))</f>
        <v/>
      </c>
      <c r="H2021" s="247" t="str">
        <f ca="1">IF(ISERROR($S2021),"",OFFSET('Smelter Reference List'!$G$4,$S2021-4,0))</f>
        <v/>
      </c>
      <c r="I2021" s="248" t="str">
        <f ca="1">IF(ISERROR($S2021),"",OFFSET('Smelter Reference List'!$H$4,$S2021-4,0))</f>
        <v/>
      </c>
      <c r="J2021" s="248" t="str">
        <f ca="1">IF(ISERROR($S2021),"",OFFSET('Smelter Reference List'!$I$4,$S2021-4,0))</f>
        <v/>
      </c>
      <c r="K2021" s="245"/>
      <c r="L2021" s="245"/>
      <c r="M2021" s="245"/>
      <c r="N2021" s="245"/>
      <c r="O2021" s="245"/>
      <c r="P2021" s="245"/>
      <c r="Q2021" s="246"/>
      <c r="R2021" s="233"/>
      <c r="S2021" s="234" t="e">
        <f>IF(C2021="",NA(),MATCH($B2021&amp;$C2021,'Smelter Reference List'!$J:$J,0))</f>
        <v>#N/A</v>
      </c>
      <c r="T2021" s="235"/>
      <c r="U2021" s="235">
        <f t="shared" ca="1" si="62"/>
        <v>0</v>
      </c>
      <c r="V2021" s="235"/>
      <c r="W2021" s="235"/>
      <c r="Y2021" s="228" t="str">
        <f t="shared" si="63"/>
        <v/>
      </c>
    </row>
    <row r="2022" spans="1:25" s="228" customFormat="1" ht="20.399999999999999">
      <c r="A2022" s="257"/>
      <c r="B2022" s="232" t="str">
        <f>IF(LEN(A2022)=0,"",INDEX('Smelter Reference List'!$A:$A,MATCH($A2022,'Smelter Reference List'!$E:$E,0)))</f>
        <v/>
      </c>
      <c r="C2022" s="297" t="str">
        <f>IF(LEN(A2022)=0,"",INDEX('Smelter Reference List'!$C:$C,MATCH($A2022,'Smelter Reference List'!$E:$E,0)))</f>
        <v/>
      </c>
      <c r="D2022" s="161" t="str">
        <f ca="1">IF(ISERROR($S2022),"",OFFSET('Smelter Reference List'!$C$4,$S2022-4,0)&amp;"")</f>
        <v/>
      </c>
      <c r="E2022" s="161" t="str">
        <f ca="1">IF(ISERROR($S2022),"",OFFSET('Smelter Reference List'!$D$4,$S2022-4,0)&amp;"")</f>
        <v/>
      </c>
      <c r="F2022" s="161" t="str">
        <f ca="1">IF(ISERROR($S2022),"",OFFSET('Smelter Reference List'!$E$4,$S2022-4,0))</f>
        <v/>
      </c>
      <c r="G2022" s="161" t="str">
        <f ca="1">IF(C2022=$U$4,"Enter smelter details", IF(ISERROR($S2022),"",OFFSET('Smelter Reference List'!$F$4,$S2022-4,0)))</f>
        <v/>
      </c>
      <c r="H2022" s="247" t="str">
        <f ca="1">IF(ISERROR($S2022),"",OFFSET('Smelter Reference List'!$G$4,$S2022-4,0))</f>
        <v/>
      </c>
      <c r="I2022" s="248" t="str">
        <f ca="1">IF(ISERROR($S2022),"",OFFSET('Smelter Reference List'!$H$4,$S2022-4,0))</f>
        <v/>
      </c>
      <c r="J2022" s="248" t="str">
        <f ca="1">IF(ISERROR($S2022),"",OFFSET('Smelter Reference List'!$I$4,$S2022-4,0))</f>
        <v/>
      </c>
      <c r="K2022" s="245"/>
      <c r="L2022" s="245"/>
      <c r="M2022" s="245"/>
      <c r="N2022" s="245"/>
      <c r="O2022" s="245"/>
      <c r="P2022" s="245"/>
      <c r="Q2022" s="246"/>
      <c r="R2022" s="233"/>
      <c r="S2022" s="234" t="e">
        <f>IF(C2022="",NA(),MATCH($B2022&amp;$C2022,'Smelter Reference List'!$J:$J,0))</f>
        <v>#N/A</v>
      </c>
      <c r="T2022" s="235"/>
      <c r="U2022" s="235">
        <f t="shared" ca="1" si="62"/>
        <v>0</v>
      </c>
      <c r="V2022" s="235"/>
      <c r="W2022" s="235"/>
      <c r="Y2022" s="228" t="str">
        <f t="shared" si="63"/>
        <v/>
      </c>
    </row>
    <row r="2023" spans="1:25" s="228" customFormat="1" ht="20.399999999999999">
      <c r="A2023" s="257"/>
      <c r="B2023" s="232" t="str">
        <f>IF(LEN(A2023)=0,"",INDEX('Smelter Reference List'!$A:$A,MATCH($A2023,'Smelter Reference List'!$E:$E,0)))</f>
        <v/>
      </c>
      <c r="C2023" s="297" t="str">
        <f>IF(LEN(A2023)=0,"",INDEX('Smelter Reference List'!$C:$C,MATCH($A2023,'Smelter Reference List'!$E:$E,0)))</f>
        <v/>
      </c>
      <c r="D2023" s="161" t="str">
        <f ca="1">IF(ISERROR($S2023),"",OFFSET('Smelter Reference List'!$C$4,$S2023-4,0)&amp;"")</f>
        <v/>
      </c>
      <c r="E2023" s="161" t="str">
        <f ca="1">IF(ISERROR($S2023),"",OFFSET('Smelter Reference List'!$D$4,$S2023-4,0)&amp;"")</f>
        <v/>
      </c>
      <c r="F2023" s="161" t="str">
        <f ca="1">IF(ISERROR($S2023),"",OFFSET('Smelter Reference List'!$E$4,$S2023-4,0))</f>
        <v/>
      </c>
      <c r="G2023" s="161" t="str">
        <f ca="1">IF(C2023=$U$4,"Enter smelter details", IF(ISERROR($S2023),"",OFFSET('Smelter Reference List'!$F$4,$S2023-4,0)))</f>
        <v/>
      </c>
      <c r="H2023" s="247" t="str">
        <f ca="1">IF(ISERROR($S2023),"",OFFSET('Smelter Reference List'!$G$4,$S2023-4,0))</f>
        <v/>
      </c>
      <c r="I2023" s="248" t="str">
        <f ca="1">IF(ISERROR($S2023),"",OFFSET('Smelter Reference List'!$H$4,$S2023-4,0))</f>
        <v/>
      </c>
      <c r="J2023" s="248" t="str">
        <f ca="1">IF(ISERROR($S2023),"",OFFSET('Smelter Reference List'!$I$4,$S2023-4,0))</f>
        <v/>
      </c>
      <c r="K2023" s="245"/>
      <c r="L2023" s="245"/>
      <c r="M2023" s="245"/>
      <c r="N2023" s="245"/>
      <c r="O2023" s="245"/>
      <c r="P2023" s="245"/>
      <c r="Q2023" s="246"/>
      <c r="R2023" s="233"/>
      <c r="S2023" s="234" t="e">
        <f>IF(C2023="",NA(),MATCH($B2023&amp;$C2023,'Smelter Reference List'!$J:$J,0))</f>
        <v>#N/A</v>
      </c>
      <c r="T2023" s="235"/>
      <c r="U2023" s="235">
        <f t="shared" ca="1" si="62"/>
        <v>0</v>
      </c>
      <c r="V2023" s="235"/>
      <c r="W2023" s="235"/>
      <c r="Y2023" s="228" t="str">
        <f t="shared" si="63"/>
        <v/>
      </c>
    </row>
    <row r="2024" spans="1:25" s="228" customFormat="1" ht="20.399999999999999">
      <c r="A2024" s="257"/>
      <c r="B2024" s="232" t="str">
        <f>IF(LEN(A2024)=0,"",INDEX('Smelter Reference List'!$A:$A,MATCH($A2024,'Smelter Reference List'!$E:$E,0)))</f>
        <v/>
      </c>
      <c r="C2024" s="297" t="str">
        <f>IF(LEN(A2024)=0,"",INDEX('Smelter Reference List'!$C:$C,MATCH($A2024,'Smelter Reference List'!$E:$E,0)))</f>
        <v/>
      </c>
      <c r="D2024" s="161" t="str">
        <f ca="1">IF(ISERROR($S2024),"",OFFSET('Smelter Reference List'!$C$4,$S2024-4,0)&amp;"")</f>
        <v/>
      </c>
      <c r="E2024" s="161" t="str">
        <f ca="1">IF(ISERROR($S2024),"",OFFSET('Smelter Reference List'!$D$4,$S2024-4,0)&amp;"")</f>
        <v/>
      </c>
      <c r="F2024" s="161" t="str">
        <f ca="1">IF(ISERROR($S2024),"",OFFSET('Smelter Reference List'!$E$4,$S2024-4,0))</f>
        <v/>
      </c>
      <c r="G2024" s="161" t="str">
        <f ca="1">IF(C2024=$U$4,"Enter smelter details", IF(ISERROR($S2024),"",OFFSET('Smelter Reference List'!$F$4,$S2024-4,0)))</f>
        <v/>
      </c>
      <c r="H2024" s="247" t="str">
        <f ca="1">IF(ISERROR($S2024),"",OFFSET('Smelter Reference List'!$G$4,$S2024-4,0))</f>
        <v/>
      </c>
      <c r="I2024" s="248" t="str">
        <f ca="1">IF(ISERROR($S2024),"",OFFSET('Smelter Reference List'!$H$4,$S2024-4,0))</f>
        <v/>
      </c>
      <c r="J2024" s="248" t="str">
        <f ca="1">IF(ISERROR($S2024),"",OFFSET('Smelter Reference List'!$I$4,$S2024-4,0))</f>
        <v/>
      </c>
      <c r="K2024" s="245"/>
      <c r="L2024" s="245"/>
      <c r="M2024" s="245"/>
      <c r="N2024" s="245"/>
      <c r="O2024" s="245"/>
      <c r="P2024" s="245"/>
      <c r="Q2024" s="246"/>
      <c r="R2024" s="233"/>
      <c r="S2024" s="234" t="e">
        <f>IF(C2024="",NA(),MATCH($B2024&amp;$C2024,'Smelter Reference List'!$J:$J,0))</f>
        <v>#N/A</v>
      </c>
      <c r="T2024" s="235"/>
      <c r="U2024" s="235">
        <f t="shared" ca="1" si="62"/>
        <v>0</v>
      </c>
      <c r="V2024" s="235"/>
      <c r="W2024" s="235"/>
      <c r="Y2024" s="228" t="str">
        <f t="shared" si="63"/>
        <v/>
      </c>
    </row>
    <row r="2025" spans="1:25" s="228" customFormat="1" ht="20.399999999999999">
      <c r="A2025" s="257"/>
      <c r="B2025" s="232" t="str">
        <f>IF(LEN(A2025)=0,"",INDEX('Smelter Reference List'!$A:$A,MATCH($A2025,'Smelter Reference List'!$E:$E,0)))</f>
        <v/>
      </c>
      <c r="C2025" s="297" t="str">
        <f>IF(LEN(A2025)=0,"",INDEX('Smelter Reference List'!$C:$C,MATCH($A2025,'Smelter Reference List'!$E:$E,0)))</f>
        <v/>
      </c>
      <c r="D2025" s="161" t="str">
        <f ca="1">IF(ISERROR($S2025),"",OFFSET('Smelter Reference List'!$C$4,$S2025-4,0)&amp;"")</f>
        <v/>
      </c>
      <c r="E2025" s="161" t="str">
        <f ca="1">IF(ISERROR($S2025),"",OFFSET('Smelter Reference List'!$D$4,$S2025-4,0)&amp;"")</f>
        <v/>
      </c>
      <c r="F2025" s="161" t="str">
        <f ca="1">IF(ISERROR($S2025),"",OFFSET('Smelter Reference List'!$E$4,$S2025-4,0))</f>
        <v/>
      </c>
      <c r="G2025" s="161" t="str">
        <f ca="1">IF(C2025=$U$4,"Enter smelter details", IF(ISERROR($S2025),"",OFFSET('Smelter Reference List'!$F$4,$S2025-4,0)))</f>
        <v/>
      </c>
      <c r="H2025" s="247" t="str">
        <f ca="1">IF(ISERROR($S2025),"",OFFSET('Smelter Reference List'!$G$4,$S2025-4,0))</f>
        <v/>
      </c>
      <c r="I2025" s="248" t="str">
        <f ca="1">IF(ISERROR($S2025),"",OFFSET('Smelter Reference List'!$H$4,$S2025-4,0))</f>
        <v/>
      </c>
      <c r="J2025" s="248" t="str">
        <f ca="1">IF(ISERROR($S2025),"",OFFSET('Smelter Reference List'!$I$4,$S2025-4,0))</f>
        <v/>
      </c>
      <c r="K2025" s="245"/>
      <c r="L2025" s="245"/>
      <c r="M2025" s="245"/>
      <c r="N2025" s="245"/>
      <c r="O2025" s="245"/>
      <c r="P2025" s="245"/>
      <c r="Q2025" s="246"/>
      <c r="R2025" s="233"/>
      <c r="S2025" s="234" t="e">
        <f>IF(C2025="",NA(),MATCH($B2025&amp;$C2025,'Smelter Reference List'!$J:$J,0))</f>
        <v>#N/A</v>
      </c>
      <c r="T2025" s="235"/>
      <c r="U2025" s="235">
        <f t="shared" ca="1" si="62"/>
        <v>0</v>
      </c>
      <c r="V2025" s="235"/>
      <c r="W2025" s="235"/>
      <c r="Y2025" s="228" t="str">
        <f t="shared" si="63"/>
        <v/>
      </c>
    </row>
    <row r="2026" spans="1:25" s="228" customFormat="1" ht="20.399999999999999">
      <c r="A2026" s="257"/>
      <c r="B2026" s="232" t="str">
        <f>IF(LEN(A2026)=0,"",INDEX('Smelter Reference List'!$A:$A,MATCH($A2026,'Smelter Reference List'!$E:$E,0)))</f>
        <v/>
      </c>
      <c r="C2026" s="297" t="str">
        <f>IF(LEN(A2026)=0,"",INDEX('Smelter Reference List'!$C:$C,MATCH($A2026,'Smelter Reference List'!$E:$E,0)))</f>
        <v/>
      </c>
      <c r="D2026" s="161" t="str">
        <f ca="1">IF(ISERROR($S2026),"",OFFSET('Smelter Reference List'!$C$4,$S2026-4,0)&amp;"")</f>
        <v/>
      </c>
      <c r="E2026" s="161" t="str">
        <f ca="1">IF(ISERROR($S2026),"",OFFSET('Smelter Reference List'!$D$4,$S2026-4,0)&amp;"")</f>
        <v/>
      </c>
      <c r="F2026" s="161" t="str">
        <f ca="1">IF(ISERROR($S2026),"",OFFSET('Smelter Reference List'!$E$4,$S2026-4,0))</f>
        <v/>
      </c>
      <c r="G2026" s="161" t="str">
        <f ca="1">IF(C2026=$U$4,"Enter smelter details", IF(ISERROR($S2026),"",OFFSET('Smelter Reference List'!$F$4,$S2026-4,0)))</f>
        <v/>
      </c>
      <c r="H2026" s="247" t="str">
        <f ca="1">IF(ISERROR($S2026),"",OFFSET('Smelter Reference List'!$G$4,$S2026-4,0))</f>
        <v/>
      </c>
      <c r="I2026" s="248" t="str">
        <f ca="1">IF(ISERROR($S2026),"",OFFSET('Smelter Reference List'!$H$4,$S2026-4,0))</f>
        <v/>
      </c>
      <c r="J2026" s="248" t="str">
        <f ca="1">IF(ISERROR($S2026),"",OFFSET('Smelter Reference List'!$I$4,$S2026-4,0))</f>
        <v/>
      </c>
      <c r="K2026" s="245"/>
      <c r="L2026" s="245"/>
      <c r="M2026" s="245"/>
      <c r="N2026" s="245"/>
      <c r="O2026" s="245"/>
      <c r="P2026" s="245"/>
      <c r="Q2026" s="246"/>
      <c r="R2026" s="233"/>
      <c r="S2026" s="234" t="e">
        <f>IF(C2026="",NA(),MATCH($B2026&amp;$C2026,'Smelter Reference List'!$J:$J,0))</f>
        <v>#N/A</v>
      </c>
      <c r="T2026" s="235"/>
      <c r="U2026" s="235">
        <f t="shared" ca="1" si="62"/>
        <v>0</v>
      </c>
      <c r="V2026" s="235"/>
      <c r="W2026" s="235"/>
      <c r="Y2026" s="228" t="str">
        <f t="shared" si="63"/>
        <v/>
      </c>
    </row>
    <row r="2027" spans="1:25" s="228" customFormat="1" ht="20.399999999999999">
      <c r="A2027" s="257"/>
      <c r="B2027" s="232" t="str">
        <f>IF(LEN(A2027)=0,"",INDEX('Smelter Reference List'!$A:$A,MATCH($A2027,'Smelter Reference List'!$E:$E,0)))</f>
        <v/>
      </c>
      <c r="C2027" s="297" t="str">
        <f>IF(LEN(A2027)=0,"",INDEX('Smelter Reference List'!$C:$C,MATCH($A2027,'Smelter Reference List'!$E:$E,0)))</f>
        <v/>
      </c>
      <c r="D2027" s="161" t="str">
        <f ca="1">IF(ISERROR($S2027),"",OFFSET('Smelter Reference List'!$C$4,$S2027-4,0)&amp;"")</f>
        <v/>
      </c>
      <c r="E2027" s="161" t="str">
        <f ca="1">IF(ISERROR($S2027),"",OFFSET('Smelter Reference List'!$D$4,$S2027-4,0)&amp;"")</f>
        <v/>
      </c>
      <c r="F2027" s="161" t="str">
        <f ca="1">IF(ISERROR($S2027),"",OFFSET('Smelter Reference List'!$E$4,$S2027-4,0))</f>
        <v/>
      </c>
      <c r="G2027" s="161" t="str">
        <f ca="1">IF(C2027=$U$4,"Enter smelter details", IF(ISERROR($S2027),"",OFFSET('Smelter Reference List'!$F$4,$S2027-4,0)))</f>
        <v/>
      </c>
      <c r="H2027" s="247" t="str">
        <f ca="1">IF(ISERROR($S2027),"",OFFSET('Smelter Reference List'!$G$4,$S2027-4,0))</f>
        <v/>
      </c>
      <c r="I2027" s="248" t="str">
        <f ca="1">IF(ISERROR($S2027),"",OFFSET('Smelter Reference List'!$H$4,$S2027-4,0))</f>
        <v/>
      </c>
      <c r="J2027" s="248" t="str">
        <f ca="1">IF(ISERROR($S2027),"",OFFSET('Smelter Reference List'!$I$4,$S2027-4,0))</f>
        <v/>
      </c>
      <c r="K2027" s="245"/>
      <c r="L2027" s="245"/>
      <c r="M2027" s="245"/>
      <c r="N2027" s="245"/>
      <c r="O2027" s="245"/>
      <c r="P2027" s="245"/>
      <c r="Q2027" s="246"/>
      <c r="R2027" s="233"/>
      <c r="S2027" s="234" t="e">
        <f>IF(C2027="",NA(),MATCH($B2027&amp;$C2027,'Smelter Reference List'!$J:$J,0))</f>
        <v>#N/A</v>
      </c>
      <c r="T2027" s="235"/>
      <c r="U2027" s="235">
        <f t="shared" ca="1" si="62"/>
        <v>0</v>
      </c>
      <c r="V2027" s="235"/>
      <c r="W2027" s="235"/>
      <c r="Y2027" s="228" t="str">
        <f t="shared" si="63"/>
        <v/>
      </c>
    </row>
    <row r="2028" spans="1:25" s="228" customFormat="1" ht="20.399999999999999">
      <c r="A2028" s="257"/>
      <c r="B2028" s="232" t="str">
        <f>IF(LEN(A2028)=0,"",INDEX('Smelter Reference List'!$A:$A,MATCH($A2028,'Smelter Reference List'!$E:$E,0)))</f>
        <v/>
      </c>
      <c r="C2028" s="297" t="str">
        <f>IF(LEN(A2028)=0,"",INDEX('Smelter Reference List'!$C:$C,MATCH($A2028,'Smelter Reference List'!$E:$E,0)))</f>
        <v/>
      </c>
      <c r="D2028" s="161" t="str">
        <f ca="1">IF(ISERROR($S2028),"",OFFSET('Smelter Reference List'!$C$4,$S2028-4,0)&amp;"")</f>
        <v/>
      </c>
      <c r="E2028" s="161" t="str">
        <f ca="1">IF(ISERROR($S2028),"",OFFSET('Smelter Reference List'!$D$4,$S2028-4,0)&amp;"")</f>
        <v/>
      </c>
      <c r="F2028" s="161" t="str">
        <f ca="1">IF(ISERROR($S2028),"",OFFSET('Smelter Reference List'!$E$4,$S2028-4,0))</f>
        <v/>
      </c>
      <c r="G2028" s="161" t="str">
        <f ca="1">IF(C2028=$U$4,"Enter smelter details", IF(ISERROR($S2028),"",OFFSET('Smelter Reference List'!$F$4,$S2028-4,0)))</f>
        <v/>
      </c>
      <c r="H2028" s="247" t="str">
        <f ca="1">IF(ISERROR($S2028),"",OFFSET('Smelter Reference List'!$G$4,$S2028-4,0))</f>
        <v/>
      </c>
      <c r="I2028" s="248" t="str">
        <f ca="1">IF(ISERROR($S2028),"",OFFSET('Smelter Reference List'!$H$4,$S2028-4,0))</f>
        <v/>
      </c>
      <c r="J2028" s="248" t="str">
        <f ca="1">IF(ISERROR($S2028),"",OFFSET('Smelter Reference List'!$I$4,$S2028-4,0))</f>
        <v/>
      </c>
      <c r="K2028" s="245"/>
      <c r="L2028" s="245"/>
      <c r="M2028" s="245"/>
      <c r="N2028" s="245"/>
      <c r="O2028" s="245"/>
      <c r="P2028" s="245"/>
      <c r="Q2028" s="246"/>
      <c r="R2028" s="233"/>
      <c r="S2028" s="234" t="e">
        <f>IF(C2028="",NA(),MATCH($B2028&amp;$C2028,'Smelter Reference List'!$J:$J,0))</f>
        <v>#N/A</v>
      </c>
      <c r="T2028" s="235"/>
      <c r="U2028" s="235">
        <f t="shared" ca="1" si="62"/>
        <v>0</v>
      </c>
      <c r="V2028" s="235"/>
      <c r="W2028" s="235"/>
      <c r="Y2028" s="228" t="str">
        <f t="shared" si="63"/>
        <v/>
      </c>
    </row>
    <row r="2029" spans="1:25" s="228" customFormat="1" ht="20.399999999999999">
      <c r="A2029" s="257"/>
      <c r="B2029" s="232" t="str">
        <f>IF(LEN(A2029)=0,"",INDEX('Smelter Reference List'!$A:$A,MATCH($A2029,'Smelter Reference List'!$E:$E,0)))</f>
        <v/>
      </c>
      <c r="C2029" s="297" t="str">
        <f>IF(LEN(A2029)=0,"",INDEX('Smelter Reference List'!$C:$C,MATCH($A2029,'Smelter Reference List'!$E:$E,0)))</f>
        <v/>
      </c>
      <c r="D2029" s="161" t="str">
        <f ca="1">IF(ISERROR($S2029),"",OFFSET('Smelter Reference List'!$C$4,$S2029-4,0)&amp;"")</f>
        <v/>
      </c>
      <c r="E2029" s="161" t="str">
        <f ca="1">IF(ISERROR($S2029),"",OFFSET('Smelter Reference List'!$D$4,$S2029-4,0)&amp;"")</f>
        <v/>
      </c>
      <c r="F2029" s="161" t="str">
        <f ca="1">IF(ISERROR($S2029),"",OFFSET('Smelter Reference List'!$E$4,$S2029-4,0))</f>
        <v/>
      </c>
      <c r="G2029" s="161" t="str">
        <f ca="1">IF(C2029=$U$4,"Enter smelter details", IF(ISERROR($S2029),"",OFFSET('Smelter Reference List'!$F$4,$S2029-4,0)))</f>
        <v/>
      </c>
      <c r="H2029" s="247" t="str">
        <f ca="1">IF(ISERROR($S2029),"",OFFSET('Smelter Reference List'!$G$4,$S2029-4,0))</f>
        <v/>
      </c>
      <c r="I2029" s="248" t="str">
        <f ca="1">IF(ISERROR($S2029),"",OFFSET('Smelter Reference List'!$H$4,$S2029-4,0))</f>
        <v/>
      </c>
      <c r="J2029" s="248" t="str">
        <f ca="1">IF(ISERROR($S2029),"",OFFSET('Smelter Reference List'!$I$4,$S2029-4,0))</f>
        <v/>
      </c>
      <c r="K2029" s="245"/>
      <c r="L2029" s="245"/>
      <c r="M2029" s="245"/>
      <c r="N2029" s="245"/>
      <c r="O2029" s="245"/>
      <c r="P2029" s="245"/>
      <c r="Q2029" s="246"/>
      <c r="R2029" s="233"/>
      <c r="S2029" s="234" t="e">
        <f>IF(C2029="",NA(),MATCH($B2029&amp;$C2029,'Smelter Reference List'!$J:$J,0))</f>
        <v>#N/A</v>
      </c>
      <c r="T2029" s="235"/>
      <c r="U2029" s="235">
        <f t="shared" ca="1" si="62"/>
        <v>0</v>
      </c>
      <c r="V2029" s="235"/>
      <c r="W2029" s="235"/>
      <c r="Y2029" s="228" t="str">
        <f t="shared" si="63"/>
        <v/>
      </c>
    </row>
    <row r="2030" spans="1:25" s="228" customFormat="1" ht="20.399999999999999">
      <c r="A2030" s="257"/>
      <c r="B2030" s="232" t="str">
        <f>IF(LEN(A2030)=0,"",INDEX('Smelter Reference List'!$A:$A,MATCH($A2030,'Smelter Reference List'!$E:$E,0)))</f>
        <v/>
      </c>
      <c r="C2030" s="297" t="str">
        <f>IF(LEN(A2030)=0,"",INDEX('Smelter Reference List'!$C:$C,MATCH($A2030,'Smelter Reference List'!$E:$E,0)))</f>
        <v/>
      </c>
      <c r="D2030" s="161" t="str">
        <f ca="1">IF(ISERROR($S2030),"",OFFSET('Smelter Reference List'!$C$4,$S2030-4,0)&amp;"")</f>
        <v/>
      </c>
      <c r="E2030" s="161" t="str">
        <f ca="1">IF(ISERROR($S2030),"",OFFSET('Smelter Reference List'!$D$4,$S2030-4,0)&amp;"")</f>
        <v/>
      </c>
      <c r="F2030" s="161" t="str">
        <f ca="1">IF(ISERROR($S2030),"",OFFSET('Smelter Reference List'!$E$4,$S2030-4,0))</f>
        <v/>
      </c>
      <c r="G2030" s="161" t="str">
        <f ca="1">IF(C2030=$U$4,"Enter smelter details", IF(ISERROR($S2030),"",OFFSET('Smelter Reference List'!$F$4,$S2030-4,0)))</f>
        <v/>
      </c>
      <c r="H2030" s="247" t="str">
        <f ca="1">IF(ISERROR($S2030),"",OFFSET('Smelter Reference List'!$G$4,$S2030-4,0))</f>
        <v/>
      </c>
      <c r="I2030" s="248" t="str">
        <f ca="1">IF(ISERROR($S2030),"",OFFSET('Smelter Reference List'!$H$4,$S2030-4,0))</f>
        <v/>
      </c>
      <c r="J2030" s="248" t="str">
        <f ca="1">IF(ISERROR($S2030),"",OFFSET('Smelter Reference List'!$I$4,$S2030-4,0))</f>
        <v/>
      </c>
      <c r="K2030" s="245"/>
      <c r="L2030" s="245"/>
      <c r="M2030" s="245"/>
      <c r="N2030" s="245"/>
      <c r="O2030" s="245"/>
      <c r="P2030" s="245"/>
      <c r="Q2030" s="246"/>
      <c r="R2030" s="233"/>
      <c r="S2030" s="234" t="e">
        <f>IF(C2030="",NA(),MATCH($B2030&amp;$C2030,'Smelter Reference List'!$J:$J,0))</f>
        <v>#N/A</v>
      </c>
      <c r="T2030" s="235"/>
      <c r="U2030" s="235">
        <f t="shared" ca="1" si="62"/>
        <v>0</v>
      </c>
      <c r="V2030" s="235"/>
      <c r="W2030" s="235"/>
      <c r="Y2030" s="228" t="str">
        <f t="shared" si="63"/>
        <v/>
      </c>
    </row>
    <row r="2031" spans="1:25" s="228" customFormat="1" ht="20.399999999999999">
      <c r="A2031" s="257"/>
      <c r="B2031" s="232" t="str">
        <f>IF(LEN(A2031)=0,"",INDEX('Smelter Reference List'!$A:$A,MATCH($A2031,'Smelter Reference List'!$E:$E,0)))</f>
        <v/>
      </c>
      <c r="C2031" s="297" t="str">
        <f>IF(LEN(A2031)=0,"",INDEX('Smelter Reference List'!$C:$C,MATCH($A2031,'Smelter Reference List'!$E:$E,0)))</f>
        <v/>
      </c>
      <c r="D2031" s="161" t="str">
        <f ca="1">IF(ISERROR($S2031),"",OFFSET('Smelter Reference List'!$C$4,$S2031-4,0)&amp;"")</f>
        <v/>
      </c>
      <c r="E2031" s="161" t="str">
        <f ca="1">IF(ISERROR($S2031),"",OFFSET('Smelter Reference List'!$D$4,$S2031-4,0)&amp;"")</f>
        <v/>
      </c>
      <c r="F2031" s="161" t="str">
        <f ca="1">IF(ISERROR($S2031),"",OFFSET('Smelter Reference List'!$E$4,$S2031-4,0))</f>
        <v/>
      </c>
      <c r="G2031" s="161" t="str">
        <f ca="1">IF(C2031=$U$4,"Enter smelter details", IF(ISERROR($S2031),"",OFFSET('Smelter Reference List'!$F$4,$S2031-4,0)))</f>
        <v/>
      </c>
      <c r="H2031" s="247" t="str">
        <f ca="1">IF(ISERROR($S2031),"",OFFSET('Smelter Reference List'!$G$4,$S2031-4,0))</f>
        <v/>
      </c>
      <c r="I2031" s="248" t="str">
        <f ca="1">IF(ISERROR($S2031),"",OFFSET('Smelter Reference List'!$H$4,$S2031-4,0))</f>
        <v/>
      </c>
      <c r="J2031" s="248" t="str">
        <f ca="1">IF(ISERROR($S2031),"",OFFSET('Smelter Reference List'!$I$4,$S2031-4,0))</f>
        <v/>
      </c>
      <c r="K2031" s="245"/>
      <c r="L2031" s="245"/>
      <c r="M2031" s="245"/>
      <c r="N2031" s="245"/>
      <c r="O2031" s="245"/>
      <c r="P2031" s="245"/>
      <c r="Q2031" s="246"/>
      <c r="R2031" s="233"/>
      <c r="S2031" s="234" t="e">
        <f>IF(C2031="",NA(),MATCH($B2031&amp;$C2031,'Smelter Reference List'!$J:$J,0))</f>
        <v>#N/A</v>
      </c>
      <c r="T2031" s="235"/>
      <c r="U2031" s="235">
        <f t="shared" ca="1" si="62"/>
        <v>0</v>
      </c>
      <c r="V2031" s="235"/>
      <c r="W2031" s="235"/>
      <c r="Y2031" s="228" t="str">
        <f t="shared" si="63"/>
        <v/>
      </c>
    </row>
    <row r="2032" spans="1:25" s="228" customFormat="1" ht="20.399999999999999">
      <c r="A2032" s="257"/>
      <c r="B2032" s="232" t="str">
        <f>IF(LEN(A2032)=0,"",INDEX('Smelter Reference List'!$A:$A,MATCH($A2032,'Smelter Reference List'!$E:$E,0)))</f>
        <v/>
      </c>
      <c r="C2032" s="297" t="str">
        <f>IF(LEN(A2032)=0,"",INDEX('Smelter Reference List'!$C:$C,MATCH($A2032,'Smelter Reference List'!$E:$E,0)))</f>
        <v/>
      </c>
      <c r="D2032" s="161" t="str">
        <f ca="1">IF(ISERROR($S2032),"",OFFSET('Smelter Reference List'!$C$4,$S2032-4,0)&amp;"")</f>
        <v/>
      </c>
      <c r="E2032" s="161" t="str">
        <f ca="1">IF(ISERROR($S2032),"",OFFSET('Smelter Reference List'!$D$4,$S2032-4,0)&amp;"")</f>
        <v/>
      </c>
      <c r="F2032" s="161" t="str">
        <f ca="1">IF(ISERROR($S2032),"",OFFSET('Smelter Reference List'!$E$4,$S2032-4,0))</f>
        <v/>
      </c>
      <c r="G2032" s="161" t="str">
        <f ca="1">IF(C2032=$U$4,"Enter smelter details", IF(ISERROR($S2032),"",OFFSET('Smelter Reference List'!$F$4,$S2032-4,0)))</f>
        <v/>
      </c>
      <c r="H2032" s="247" t="str">
        <f ca="1">IF(ISERROR($S2032),"",OFFSET('Smelter Reference List'!$G$4,$S2032-4,0))</f>
        <v/>
      </c>
      <c r="I2032" s="248" t="str">
        <f ca="1">IF(ISERROR($S2032),"",OFFSET('Smelter Reference List'!$H$4,$S2032-4,0))</f>
        <v/>
      </c>
      <c r="J2032" s="248" t="str">
        <f ca="1">IF(ISERROR($S2032),"",OFFSET('Smelter Reference List'!$I$4,$S2032-4,0))</f>
        <v/>
      </c>
      <c r="K2032" s="245"/>
      <c r="L2032" s="245"/>
      <c r="M2032" s="245"/>
      <c r="N2032" s="245"/>
      <c r="O2032" s="245"/>
      <c r="P2032" s="245"/>
      <c r="Q2032" s="246"/>
      <c r="R2032" s="233"/>
      <c r="S2032" s="234" t="e">
        <f>IF(C2032="",NA(),MATCH($B2032&amp;$C2032,'Smelter Reference List'!$J:$J,0))</f>
        <v>#N/A</v>
      </c>
      <c r="T2032" s="235"/>
      <c r="U2032" s="235">
        <f t="shared" ca="1" si="62"/>
        <v>0</v>
      </c>
      <c r="V2032" s="235"/>
      <c r="W2032" s="235"/>
      <c r="Y2032" s="228" t="str">
        <f t="shared" si="63"/>
        <v/>
      </c>
    </row>
    <row r="2033" spans="1:25" s="228" customFormat="1" ht="20.399999999999999">
      <c r="A2033" s="257"/>
      <c r="B2033" s="232" t="str">
        <f>IF(LEN(A2033)=0,"",INDEX('Smelter Reference List'!$A:$A,MATCH($A2033,'Smelter Reference List'!$E:$E,0)))</f>
        <v/>
      </c>
      <c r="C2033" s="297" t="str">
        <f>IF(LEN(A2033)=0,"",INDEX('Smelter Reference List'!$C:$C,MATCH($A2033,'Smelter Reference List'!$E:$E,0)))</f>
        <v/>
      </c>
      <c r="D2033" s="161" t="str">
        <f ca="1">IF(ISERROR($S2033),"",OFFSET('Smelter Reference List'!$C$4,$S2033-4,0)&amp;"")</f>
        <v/>
      </c>
      <c r="E2033" s="161" t="str">
        <f ca="1">IF(ISERROR($S2033),"",OFFSET('Smelter Reference List'!$D$4,$S2033-4,0)&amp;"")</f>
        <v/>
      </c>
      <c r="F2033" s="161" t="str">
        <f ca="1">IF(ISERROR($S2033),"",OFFSET('Smelter Reference List'!$E$4,$S2033-4,0))</f>
        <v/>
      </c>
      <c r="G2033" s="161" t="str">
        <f ca="1">IF(C2033=$U$4,"Enter smelter details", IF(ISERROR($S2033),"",OFFSET('Smelter Reference List'!$F$4,$S2033-4,0)))</f>
        <v/>
      </c>
      <c r="H2033" s="247" t="str">
        <f ca="1">IF(ISERROR($S2033),"",OFFSET('Smelter Reference List'!$G$4,$S2033-4,0))</f>
        <v/>
      </c>
      <c r="I2033" s="248" t="str">
        <f ca="1">IF(ISERROR($S2033),"",OFFSET('Smelter Reference List'!$H$4,$S2033-4,0))</f>
        <v/>
      </c>
      <c r="J2033" s="248" t="str">
        <f ca="1">IF(ISERROR($S2033),"",OFFSET('Smelter Reference List'!$I$4,$S2033-4,0))</f>
        <v/>
      </c>
      <c r="K2033" s="245"/>
      <c r="L2033" s="245"/>
      <c r="M2033" s="245"/>
      <c r="N2033" s="245"/>
      <c r="O2033" s="245"/>
      <c r="P2033" s="245"/>
      <c r="Q2033" s="246"/>
      <c r="R2033" s="233"/>
      <c r="S2033" s="234" t="e">
        <f>IF(C2033="",NA(),MATCH($B2033&amp;$C2033,'Smelter Reference List'!$J:$J,0))</f>
        <v>#N/A</v>
      </c>
      <c r="T2033" s="235"/>
      <c r="U2033" s="235">
        <f t="shared" ca="1" si="62"/>
        <v>0</v>
      </c>
      <c r="V2033" s="235"/>
      <c r="W2033" s="235"/>
      <c r="Y2033" s="228" t="str">
        <f t="shared" si="63"/>
        <v/>
      </c>
    </row>
    <row r="2034" spans="1:25" s="228" customFormat="1" ht="20.399999999999999">
      <c r="A2034" s="257"/>
      <c r="B2034" s="232" t="str">
        <f>IF(LEN(A2034)=0,"",INDEX('Smelter Reference List'!$A:$A,MATCH($A2034,'Smelter Reference List'!$E:$E,0)))</f>
        <v/>
      </c>
      <c r="C2034" s="297" t="str">
        <f>IF(LEN(A2034)=0,"",INDEX('Smelter Reference List'!$C:$C,MATCH($A2034,'Smelter Reference List'!$E:$E,0)))</f>
        <v/>
      </c>
      <c r="D2034" s="161" t="str">
        <f ca="1">IF(ISERROR($S2034),"",OFFSET('Smelter Reference List'!$C$4,$S2034-4,0)&amp;"")</f>
        <v/>
      </c>
      <c r="E2034" s="161" t="str">
        <f ca="1">IF(ISERROR($S2034),"",OFFSET('Smelter Reference List'!$D$4,$S2034-4,0)&amp;"")</f>
        <v/>
      </c>
      <c r="F2034" s="161" t="str">
        <f ca="1">IF(ISERROR($S2034),"",OFFSET('Smelter Reference List'!$E$4,$S2034-4,0))</f>
        <v/>
      </c>
      <c r="G2034" s="161" t="str">
        <f ca="1">IF(C2034=$U$4,"Enter smelter details", IF(ISERROR($S2034),"",OFFSET('Smelter Reference List'!$F$4,$S2034-4,0)))</f>
        <v/>
      </c>
      <c r="H2034" s="247" t="str">
        <f ca="1">IF(ISERROR($S2034),"",OFFSET('Smelter Reference List'!$G$4,$S2034-4,0))</f>
        <v/>
      </c>
      <c r="I2034" s="248" t="str">
        <f ca="1">IF(ISERROR($S2034),"",OFFSET('Smelter Reference List'!$H$4,$S2034-4,0))</f>
        <v/>
      </c>
      <c r="J2034" s="248" t="str">
        <f ca="1">IF(ISERROR($S2034),"",OFFSET('Smelter Reference List'!$I$4,$S2034-4,0))</f>
        <v/>
      </c>
      <c r="K2034" s="245"/>
      <c r="L2034" s="245"/>
      <c r="M2034" s="245"/>
      <c r="N2034" s="245"/>
      <c r="O2034" s="245"/>
      <c r="P2034" s="245"/>
      <c r="Q2034" s="246"/>
      <c r="R2034" s="233"/>
      <c r="S2034" s="234" t="e">
        <f>IF(C2034="",NA(),MATCH($B2034&amp;$C2034,'Smelter Reference List'!$J:$J,0))</f>
        <v>#N/A</v>
      </c>
      <c r="T2034" s="235"/>
      <c r="U2034" s="235">
        <f t="shared" ca="1" si="62"/>
        <v>0</v>
      </c>
      <c r="V2034" s="235"/>
      <c r="W2034" s="235"/>
      <c r="Y2034" s="228" t="str">
        <f t="shared" si="63"/>
        <v/>
      </c>
    </row>
    <row r="2035" spans="1:25" s="228" customFormat="1" ht="20.399999999999999">
      <c r="A2035" s="257"/>
      <c r="B2035" s="232" t="str">
        <f>IF(LEN(A2035)=0,"",INDEX('Smelter Reference List'!$A:$A,MATCH($A2035,'Smelter Reference List'!$E:$E,0)))</f>
        <v/>
      </c>
      <c r="C2035" s="297" t="str">
        <f>IF(LEN(A2035)=0,"",INDEX('Smelter Reference List'!$C:$C,MATCH($A2035,'Smelter Reference List'!$E:$E,0)))</f>
        <v/>
      </c>
      <c r="D2035" s="161" t="str">
        <f ca="1">IF(ISERROR($S2035),"",OFFSET('Smelter Reference List'!$C$4,$S2035-4,0)&amp;"")</f>
        <v/>
      </c>
      <c r="E2035" s="161" t="str">
        <f ca="1">IF(ISERROR($S2035),"",OFFSET('Smelter Reference List'!$D$4,$S2035-4,0)&amp;"")</f>
        <v/>
      </c>
      <c r="F2035" s="161" t="str">
        <f ca="1">IF(ISERROR($S2035),"",OFFSET('Smelter Reference List'!$E$4,$S2035-4,0))</f>
        <v/>
      </c>
      <c r="G2035" s="161" t="str">
        <f ca="1">IF(C2035=$U$4,"Enter smelter details", IF(ISERROR($S2035),"",OFFSET('Smelter Reference List'!$F$4,$S2035-4,0)))</f>
        <v/>
      </c>
      <c r="H2035" s="247" t="str">
        <f ca="1">IF(ISERROR($S2035),"",OFFSET('Smelter Reference List'!$G$4,$S2035-4,0))</f>
        <v/>
      </c>
      <c r="I2035" s="248" t="str">
        <f ca="1">IF(ISERROR($S2035),"",OFFSET('Smelter Reference List'!$H$4,$S2035-4,0))</f>
        <v/>
      </c>
      <c r="J2035" s="248" t="str">
        <f ca="1">IF(ISERROR($S2035),"",OFFSET('Smelter Reference List'!$I$4,$S2035-4,0))</f>
        <v/>
      </c>
      <c r="K2035" s="245"/>
      <c r="L2035" s="245"/>
      <c r="M2035" s="245"/>
      <c r="N2035" s="245"/>
      <c r="O2035" s="245"/>
      <c r="P2035" s="245"/>
      <c r="Q2035" s="246"/>
      <c r="R2035" s="233"/>
      <c r="S2035" s="234" t="e">
        <f>IF(C2035="",NA(),MATCH($B2035&amp;$C2035,'Smelter Reference List'!$J:$J,0))</f>
        <v>#N/A</v>
      </c>
      <c r="T2035" s="235"/>
      <c r="U2035" s="235">
        <f t="shared" ca="1" si="62"/>
        <v>0</v>
      </c>
      <c r="V2035" s="235"/>
      <c r="W2035" s="235"/>
      <c r="Y2035" s="228" t="str">
        <f t="shared" si="63"/>
        <v/>
      </c>
    </row>
    <row r="2036" spans="1:25" s="228" customFormat="1" ht="20.399999999999999">
      <c r="A2036" s="257"/>
      <c r="B2036" s="232" t="str">
        <f>IF(LEN(A2036)=0,"",INDEX('Smelter Reference List'!$A:$A,MATCH($A2036,'Smelter Reference List'!$E:$E,0)))</f>
        <v/>
      </c>
      <c r="C2036" s="297" t="str">
        <f>IF(LEN(A2036)=0,"",INDEX('Smelter Reference List'!$C:$C,MATCH($A2036,'Smelter Reference List'!$E:$E,0)))</f>
        <v/>
      </c>
      <c r="D2036" s="161" t="str">
        <f ca="1">IF(ISERROR($S2036),"",OFFSET('Smelter Reference List'!$C$4,$S2036-4,0)&amp;"")</f>
        <v/>
      </c>
      <c r="E2036" s="161" t="str">
        <f ca="1">IF(ISERROR($S2036),"",OFFSET('Smelter Reference List'!$D$4,$S2036-4,0)&amp;"")</f>
        <v/>
      </c>
      <c r="F2036" s="161" t="str">
        <f ca="1">IF(ISERROR($S2036),"",OFFSET('Smelter Reference List'!$E$4,$S2036-4,0))</f>
        <v/>
      </c>
      <c r="G2036" s="161" t="str">
        <f ca="1">IF(C2036=$U$4,"Enter smelter details", IF(ISERROR($S2036),"",OFFSET('Smelter Reference List'!$F$4,$S2036-4,0)))</f>
        <v/>
      </c>
      <c r="H2036" s="247" t="str">
        <f ca="1">IF(ISERROR($S2036),"",OFFSET('Smelter Reference List'!$G$4,$S2036-4,0))</f>
        <v/>
      </c>
      <c r="I2036" s="248" t="str">
        <f ca="1">IF(ISERROR($S2036),"",OFFSET('Smelter Reference List'!$H$4,$S2036-4,0))</f>
        <v/>
      </c>
      <c r="J2036" s="248" t="str">
        <f ca="1">IF(ISERROR($S2036),"",OFFSET('Smelter Reference List'!$I$4,$S2036-4,0))</f>
        <v/>
      </c>
      <c r="K2036" s="245"/>
      <c r="L2036" s="245"/>
      <c r="M2036" s="245"/>
      <c r="N2036" s="245"/>
      <c r="O2036" s="245"/>
      <c r="P2036" s="245"/>
      <c r="Q2036" s="246"/>
      <c r="R2036" s="233"/>
      <c r="S2036" s="234" t="e">
        <f>IF(C2036="",NA(),MATCH($B2036&amp;$C2036,'Smelter Reference List'!$J:$J,0))</f>
        <v>#N/A</v>
      </c>
      <c r="T2036" s="235"/>
      <c r="U2036" s="235">
        <f t="shared" ca="1" si="62"/>
        <v>0</v>
      </c>
      <c r="V2036" s="235"/>
      <c r="W2036" s="235"/>
      <c r="Y2036" s="228" t="str">
        <f t="shared" si="63"/>
        <v/>
      </c>
    </row>
    <row r="2037" spans="1:25" s="228" customFormat="1" ht="20.399999999999999">
      <c r="A2037" s="257"/>
      <c r="B2037" s="232" t="str">
        <f>IF(LEN(A2037)=0,"",INDEX('Smelter Reference List'!$A:$A,MATCH($A2037,'Smelter Reference List'!$E:$E,0)))</f>
        <v/>
      </c>
      <c r="C2037" s="297" t="str">
        <f>IF(LEN(A2037)=0,"",INDEX('Smelter Reference List'!$C:$C,MATCH($A2037,'Smelter Reference List'!$E:$E,0)))</f>
        <v/>
      </c>
      <c r="D2037" s="161" t="str">
        <f ca="1">IF(ISERROR($S2037),"",OFFSET('Smelter Reference List'!$C$4,$S2037-4,0)&amp;"")</f>
        <v/>
      </c>
      <c r="E2037" s="161" t="str">
        <f ca="1">IF(ISERROR($S2037),"",OFFSET('Smelter Reference List'!$D$4,$S2037-4,0)&amp;"")</f>
        <v/>
      </c>
      <c r="F2037" s="161" t="str">
        <f ca="1">IF(ISERROR($S2037),"",OFFSET('Smelter Reference List'!$E$4,$S2037-4,0))</f>
        <v/>
      </c>
      <c r="G2037" s="161" t="str">
        <f ca="1">IF(C2037=$U$4,"Enter smelter details", IF(ISERROR($S2037),"",OFFSET('Smelter Reference List'!$F$4,$S2037-4,0)))</f>
        <v/>
      </c>
      <c r="H2037" s="247" t="str">
        <f ca="1">IF(ISERROR($S2037),"",OFFSET('Smelter Reference List'!$G$4,$S2037-4,0))</f>
        <v/>
      </c>
      <c r="I2037" s="248" t="str">
        <f ca="1">IF(ISERROR($S2037),"",OFFSET('Smelter Reference List'!$H$4,$S2037-4,0))</f>
        <v/>
      </c>
      <c r="J2037" s="248" t="str">
        <f ca="1">IF(ISERROR($S2037),"",OFFSET('Smelter Reference List'!$I$4,$S2037-4,0))</f>
        <v/>
      </c>
      <c r="K2037" s="245"/>
      <c r="L2037" s="245"/>
      <c r="M2037" s="245"/>
      <c r="N2037" s="245"/>
      <c r="O2037" s="245"/>
      <c r="P2037" s="245"/>
      <c r="Q2037" s="246"/>
      <c r="R2037" s="233"/>
      <c r="S2037" s="234" t="e">
        <f>IF(C2037="",NA(),MATCH($B2037&amp;$C2037,'Smelter Reference List'!$J:$J,0))</f>
        <v>#N/A</v>
      </c>
      <c r="T2037" s="235"/>
      <c r="U2037" s="235">
        <f t="shared" ca="1" si="62"/>
        <v>0</v>
      </c>
      <c r="V2037" s="235"/>
      <c r="W2037" s="235"/>
      <c r="Y2037" s="228" t="str">
        <f t="shared" si="63"/>
        <v/>
      </c>
    </row>
    <row r="2038" spans="1:25" s="228" customFormat="1" ht="20.399999999999999">
      <c r="A2038" s="257"/>
      <c r="B2038" s="232" t="str">
        <f>IF(LEN(A2038)=0,"",INDEX('Smelter Reference List'!$A:$A,MATCH($A2038,'Smelter Reference List'!$E:$E,0)))</f>
        <v/>
      </c>
      <c r="C2038" s="297" t="str">
        <f>IF(LEN(A2038)=0,"",INDEX('Smelter Reference List'!$C:$C,MATCH($A2038,'Smelter Reference List'!$E:$E,0)))</f>
        <v/>
      </c>
      <c r="D2038" s="161" t="str">
        <f ca="1">IF(ISERROR($S2038),"",OFFSET('Smelter Reference List'!$C$4,$S2038-4,0)&amp;"")</f>
        <v/>
      </c>
      <c r="E2038" s="161" t="str">
        <f ca="1">IF(ISERROR($S2038),"",OFFSET('Smelter Reference List'!$D$4,$S2038-4,0)&amp;"")</f>
        <v/>
      </c>
      <c r="F2038" s="161" t="str">
        <f ca="1">IF(ISERROR($S2038),"",OFFSET('Smelter Reference List'!$E$4,$S2038-4,0))</f>
        <v/>
      </c>
      <c r="G2038" s="161" t="str">
        <f ca="1">IF(C2038=$U$4,"Enter smelter details", IF(ISERROR($S2038),"",OFFSET('Smelter Reference List'!$F$4,$S2038-4,0)))</f>
        <v/>
      </c>
      <c r="H2038" s="247" t="str">
        <f ca="1">IF(ISERROR($S2038),"",OFFSET('Smelter Reference List'!$G$4,$S2038-4,0))</f>
        <v/>
      </c>
      <c r="I2038" s="248" t="str">
        <f ca="1">IF(ISERROR($S2038),"",OFFSET('Smelter Reference List'!$H$4,$S2038-4,0))</f>
        <v/>
      </c>
      <c r="J2038" s="248" t="str">
        <f ca="1">IF(ISERROR($S2038),"",OFFSET('Smelter Reference List'!$I$4,$S2038-4,0))</f>
        <v/>
      </c>
      <c r="K2038" s="245"/>
      <c r="L2038" s="245"/>
      <c r="M2038" s="245"/>
      <c r="N2038" s="245"/>
      <c r="O2038" s="245"/>
      <c r="P2038" s="245"/>
      <c r="Q2038" s="246"/>
      <c r="R2038" s="233"/>
      <c r="S2038" s="234" t="e">
        <f>IF(C2038="",NA(),MATCH($B2038&amp;$C2038,'Smelter Reference List'!$J:$J,0))</f>
        <v>#N/A</v>
      </c>
      <c r="T2038" s="235"/>
      <c r="U2038" s="235">
        <f t="shared" ca="1" si="62"/>
        <v>0</v>
      </c>
      <c r="V2038" s="235"/>
      <c r="W2038" s="235"/>
      <c r="Y2038" s="228" t="str">
        <f t="shared" si="63"/>
        <v/>
      </c>
    </row>
    <row r="2039" spans="1:25" s="228" customFormat="1" ht="20.399999999999999">
      <c r="A2039" s="257"/>
      <c r="B2039" s="232" t="str">
        <f>IF(LEN(A2039)=0,"",INDEX('Smelter Reference List'!$A:$A,MATCH($A2039,'Smelter Reference List'!$E:$E,0)))</f>
        <v/>
      </c>
      <c r="C2039" s="297" t="str">
        <f>IF(LEN(A2039)=0,"",INDEX('Smelter Reference List'!$C:$C,MATCH($A2039,'Smelter Reference List'!$E:$E,0)))</f>
        <v/>
      </c>
      <c r="D2039" s="161" t="str">
        <f ca="1">IF(ISERROR($S2039),"",OFFSET('Smelter Reference List'!$C$4,$S2039-4,0)&amp;"")</f>
        <v/>
      </c>
      <c r="E2039" s="161" t="str">
        <f ca="1">IF(ISERROR($S2039),"",OFFSET('Smelter Reference List'!$D$4,$S2039-4,0)&amp;"")</f>
        <v/>
      </c>
      <c r="F2039" s="161" t="str">
        <f ca="1">IF(ISERROR($S2039),"",OFFSET('Smelter Reference List'!$E$4,$S2039-4,0))</f>
        <v/>
      </c>
      <c r="G2039" s="161" t="str">
        <f ca="1">IF(C2039=$U$4,"Enter smelter details", IF(ISERROR($S2039),"",OFFSET('Smelter Reference List'!$F$4,$S2039-4,0)))</f>
        <v/>
      </c>
      <c r="H2039" s="247" t="str">
        <f ca="1">IF(ISERROR($S2039),"",OFFSET('Smelter Reference List'!$G$4,$S2039-4,0))</f>
        <v/>
      </c>
      <c r="I2039" s="248" t="str">
        <f ca="1">IF(ISERROR($S2039),"",OFFSET('Smelter Reference List'!$H$4,$S2039-4,0))</f>
        <v/>
      </c>
      <c r="J2039" s="248" t="str">
        <f ca="1">IF(ISERROR($S2039),"",OFFSET('Smelter Reference List'!$I$4,$S2039-4,0))</f>
        <v/>
      </c>
      <c r="K2039" s="245"/>
      <c r="L2039" s="245"/>
      <c r="M2039" s="245"/>
      <c r="N2039" s="245"/>
      <c r="O2039" s="245"/>
      <c r="P2039" s="245"/>
      <c r="Q2039" s="246"/>
      <c r="R2039" s="233"/>
      <c r="S2039" s="234" t="e">
        <f>IF(C2039="",NA(),MATCH($B2039&amp;$C2039,'Smelter Reference List'!$J:$J,0))</f>
        <v>#N/A</v>
      </c>
      <c r="T2039" s="235"/>
      <c r="U2039" s="235">
        <f t="shared" ca="1" si="62"/>
        <v>0</v>
      </c>
      <c r="V2039" s="235"/>
      <c r="W2039" s="235"/>
      <c r="Y2039" s="228" t="str">
        <f t="shared" si="63"/>
        <v/>
      </c>
    </row>
    <row r="2040" spans="1:25" s="228" customFormat="1" ht="20.399999999999999">
      <c r="A2040" s="257"/>
      <c r="B2040" s="232" t="str">
        <f>IF(LEN(A2040)=0,"",INDEX('Smelter Reference List'!$A:$A,MATCH($A2040,'Smelter Reference List'!$E:$E,0)))</f>
        <v/>
      </c>
      <c r="C2040" s="297" t="str">
        <f>IF(LEN(A2040)=0,"",INDEX('Smelter Reference List'!$C:$C,MATCH($A2040,'Smelter Reference List'!$E:$E,0)))</f>
        <v/>
      </c>
      <c r="D2040" s="161" t="str">
        <f ca="1">IF(ISERROR($S2040),"",OFFSET('Smelter Reference List'!$C$4,$S2040-4,0)&amp;"")</f>
        <v/>
      </c>
      <c r="E2040" s="161" t="str">
        <f ca="1">IF(ISERROR($S2040),"",OFFSET('Smelter Reference List'!$D$4,$S2040-4,0)&amp;"")</f>
        <v/>
      </c>
      <c r="F2040" s="161" t="str">
        <f ca="1">IF(ISERROR($S2040),"",OFFSET('Smelter Reference List'!$E$4,$S2040-4,0))</f>
        <v/>
      </c>
      <c r="G2040" s="161" t="str">
        <f ca="1">IF(C2040=$U$4,"Enter smelter details", IF(ISERROR($S2040),"",OFFSET('Smelter Reference List'!$F$4,$S2040-4,0)))</f>
        <v/>
      </c>
      <c r="H2040" s="247" t="str">
        <f ca="1">IF(ISERROR($S2040),"",OFFSET('Smelter Reference List'!$G$4,$S2040-4,0))</f>
        <v/>
      </c>
      <c r="I2040" s="248" t="str">
        <f ca="1">IF(ISERROR($S2040),"",OFFSET('Smelter Reference List'!$H$4,$S2040-4,0))</f>
        <v/>
      </c>
      <c r="J2040" s="248" t="str">
        <f ca="1">IF(ISERROR($S2040),"",OFFSET('Smelter Reference List'!$I$4,$S2040-4,0))</f>
        <v/>
      </c>
      <c r="K2040" s="245"/>
      <c r="L2040" s="245"/>
      <c r="M2040" s="245"/>
      <c r="N2040" s="245"/>
      <c r="O2040" s="245"/>
      <c r="P2040" s="245"/>
      <c r="Q2040" s="246"/>
      <c r="R2040" s="233"/>
      <c r="S2040" s="234" t="e">
        <f>IF(C2040="",NA(),MATCH($B2040&amp;$C2040,'Smelter Reference List'!$J:$J,0))</f>
        <v>#N/A</v>
      </c>
      <c r="T2040" s="235"/>
      <c r="U2040" s="235">
        <f t="shared" ref="U2040:U2103" ca="1" si="64">IF(AND(C2040="Smelter not listed",OR(LEN(D2040)=0,LEN(E2040)=0)),1,0)</f>
        <v>0</v>
      </c>
      <c r="V2040" s="235"/>
      <c r="W2040" s="235"/>
      <c r="Y2040" s="228" t="str">
        <f t="shared" ref="Y2040:Y2103" si="65">B2040&amp;C2040</f>
        <v/>
      </c>
    </row>
    <row r="2041" spans="1:25" s="228" customFormat="1" ht="20.399999999999999">
      <c r="A2041" s="257"/>
      <c r="B2041" s="232" t="str">
        <f>IF(LEN(A2041)=0,"",INDEX('Smelter Reference List'!$A:$A,MATCH($A2041,'Smelter Reference List'!$E:$E,0)))</f>
        <v/>
      </c>
      <c r="C2041" s="297" t="str">
        <f>IF(LEN(A2041)=0,"",INDEX('Smelter Reference List'!$C:$C,MATCH($A2041,'Smelter Reference List'!$E:$E,0)))</f>
        <v/>
      </c>
      <c r="D2041" s="161" t="str">
        <f ca="1">IF(ISERROR($S2041),"",OFFSET('Smelter Reference List'!$C$4,$S2041-4,0)&amp;"")</f>
        <v/>
      </c>
      <c r="E2041" s="161" t="str">
        <f ca="1">IF(ISERROR($S2041),"",OFFSET('Smelter Reference List'!$D$4,$S2041-4,0)&amp;"")</f>
        <v/>
      </c>
      <c r="F2041" s="161" t="str">
        <f ca="1">IF(ISERROR($S2041),"",OFFSET('Smelter Reference List'!$E$4,$S2041-4,0))</f>
        <v/>
      </c>
      <c r="G2041" s="161" t="str">
        <f ca="1">IF(C2041=$U$4,"Enter smelter details", IF(ISERROR($S2041),"",OFFSET('Smelter Reference List'!$F$4,$S2041-4,0)))</f>
        <v/>
      </c>
      <c r="H2041" s="247" t="str">
        <f ca="1">IF(ISERROR($S2041),"",OFFSET('Smelter Reference List'!$G$4,$S2041-4,0))</f>
        <v/>
      </c>
      <c r="I2041" s="248" t="str">
        <f ca="1">IF(ISERROR($S2041),"",OFFSET('Smelter Reference List'!$H$4,$S2041-4,0))</f>
        <v/>
      </c>
      <c r="J2041" s="248" t="str">
        <f ca="1">IF(ISERROR($S2041),"",OFFSET('Smelter Reference List'!$I$4,$S2041-4,0))</f>
        <v/>
      </c>
      <c r="K2041" s="245"/>
      <c r="L2041" s="245"/>
      <c r="M2041" s="245"/>
      <c r="N2041" s="245"/>
      <c r="O2041" s="245"/>
      <c r="P2041" s="245"/>
      <c r="Q2041" s="246"/>
      <c r="R2041" s="233"/>
      <c r="S2041" s="234" t="e">
        <f>IF(C2041="",NA(),MATCH($B2041&amp;$C2041,'Smelter Reference List'!$J:$J,0))</f>
        <v>#N/A</v>
      </c>
      <c r="T2041" s="235"/>
      <c r="U2041" s="235">
        <f t="shared" ca="1" si="64"/>
        <v>0</v>
      </c>
      <c r="V2041" s="235"/>
      <c r="W2041" s="235"/>
      <c r="Y2041" s="228" t="str">
        <f t="shared" si="65"/>
        <v/>
      </c>
    </row>
    <row r="2042" spans="1:25" s="228" customFormat="1" ht="20.399999999999999">
      <c r="A2042" s="257"/>
      <c r="B2042" s="232" t="str">
        <f>IF(LEN(A2042)=0,"",INDEX('Smelter Reference List'!$A:$A,MATCH($A2042,'Smelter Reference List'!$E:$E,0)))</f>
        <v/>
      </c>
      <c r="C2042" s="297" t="str">
        <f>IF(LEN(A2042)=0,"",INDEX('Smelter Reference List'!$C:$C,MATCH($A2042,'Smelter Reference List'!$E:$E,0)))</f>
        <v/>
      </c>
      <c r="D2042" s="161" t="str">
        <f ca="1">IF(ISERROR($S2042),"",OFFSET('Smelter Reference List'!$C$4,$S2042-4,0)&amp;"")</f>
        <v/>
      </c>
      <c r="E2042" s="161" t="str">
        <f ca="1">IF(ISERROR($S2042),"",OFFSET('Smelter Reference List'!$D$4,$S2042-4,0)&amp;"")</f>
        <v/>
      </c>
      <c r="F2042" s="161" t="str">
        <f ca="1">IF(ISERROR($S2042),"",OFFSET('Smelter Reference List'!$E$4,$S2042-4,0))</f>
        <v/>
      </c>
      <c r="G2042" s="161" t="str">
        <f ca="1">IF(C2042=$U$4,"Enter smelter details", IF(ISERROR($S2042),"",OFFSET('Smelter Reference List'!$F$4,$S2042-4,0)))</f>
        <v/>
      </c>
      <c r="H2042" s="247" t="str">
        <f ca="1">IF(ISERROR($S2042),"",OFFSET('Smelter Reference List'!$G$4,$S2042-4,0))</f>
        <v/>
      </c>
      <c r="I2042" s="248" t="str">
        <f ca="1">IF(ISERROR($S2042),"",OFFSET('Smelter Reference List'!$H$4,$S2042-4,0))</f>
        <v/>
      </c>
      <c r="J2042" s="248" t="str">
        <f ca="1">IF(ISERROR($S2042),"",OFFSET('Smelter Reference List'!$I$4,$S2042-4,0))</f>
        <v/>
      </c>
      <c r="K2042" s="245"/>
      <c r="L2042" s="245"/>
      <c r="M2042" s="245"/>
      <c r="N2042" s="245"/>
      <c r="O2042" s="245"/>
      <c r="P2042" s="245"/>
      <c r="Q2042" s="246"/>
      <c r="R2042" s="233"/>
      <c r="S2042" s="234" t="e">
        <f>IF(C2042="",NA(),MATCH($B2042&amp;$C2042,'Smelter Reference List'!$J:$J,0))</f>
        <v>#N/A</v>
      </c>
      <c r="T2042" s="235"/>
      <c r="U2042" s="235">
        <f t="shared" ca="1" si="64"/>
        <v>0</v>
      </c>
      <c r="V2042" s="235"/>
      <c r="W2042" s="235"/>
      <c r="Y2042" s="228" t="str">
        <f t="shared" si="65"/>
        <v/>
      </c>
    </row>
    <row r="2043" spans="1:25" s="228" customFormat="1" ht="20.399999999999999">
      <c r="A2043" s="257"/>
      <c r="B2043" s="232" t="str">
        <f>IF(LEN(A2043)=0,"",INDEX('Smelter Reference List'!$A:$A,MATCH($A2043,'Smelter Reference List'!$E:$E,0)))</f>
        <v/>
      </c>
      <c r="C2043" s="297" t="str">
        <f>IF(LEN(A2043)=0,"",INDEX('Smelter Reference List'!$C:$C,MATCH($A2043,'Smelter Reference List'!$E:$E,0)))</f>
        <v/>
      </c>
      <c r="D2043" s="161" t="str">
        <f ca="1">IF(ISERROR($S2043),"",OFFSET('Smelter Reference List'!$C$4,$S2043-4,0)&amp;"")</f>
        <v/>
      </c>
      <c r="E2043" s="161" t="str">
        <f ca="1">IF(ISERROR($S2043),"",OFFSET('Smelter Reference List'!$D$4,$S2043-4,0)&amp;"")</f>
        <v/>
      </c>
      <c r="F2043" s="161" t="str">
        <f ca="1">IF(ISERROR($S2043),"",OFFSET('Smelter Reference List'!$E$4,$S2043-4,0))</f>
        <v/>
      </c>
      <c r="G2043" s="161" t="str">
        <f ca="1">IF(C2043=$U$4,"Enter smelter details", IF(ISERROR($S2043),"",OFFSET('Smelter Reference List'!$F$4,$S2043-4,0)))</f>
        <v/>
      </c>
      <c r="H2043" s="247" t="str">
        <f ca="1">IF(ISERROR($S2043),"",OFFSET('Smelter Reference List'!$G$4,$S2043-4,0))</f>
        <v/>
      </c>
      <c r="I2043" s="248" t="str">
        <f ca="1">IF(ISERROR($S2043),"",OFFSET('Smelter Reference List'!$H$4,$S2043-4,0))</f>
        <v/>
      </c>
      <c r="J2043" s="248" t="str">
        <f ca="1">IF(ISERROR($S2043),"",OFFSET('Smelter Reference List'!$I$4,$S2043-4,0))</f>
        <v/>
      </c>
      <c r="K2043" s="245"/>
      <c r="L2043" s="245"/>
      <c r="M2043" s="245"/>
      <c r="N2043" s="245"/>
      <c r="O2043" s="245"/>
      <c r="P2043" s="245"/>
      <c r="Q2043" s="246"/>
      <c r="R2043" s="233"/>
      <c r="S2043" s="234" t="e">
        <f>IF(C2043="",NA(),MATCH($B2043&amp;$C2043,'Smelter Reference List'!$J:$J,0))</f>
        <v>#N/A</v>
      </c>
      <c r="T2043" s="235"/>
      <c r="U2043" s="235">
        <f t="shared" ca="1" si="64"/>
        <v>0</v>
      </c>
      <c r="V2043" s="235"/>
      <c r="W2043" s="235"/>
      <c r="Y2043" s="228" t="str">
        <f t="shared" si="65"/>
        <v/>
      </c>
    </row>
    <row r="2044" spans="1:25" s="228" customFormat="1" ht="20.399999999999999">
      <c r="A2044" s="257"/>
      <c r="B2044" s="232" t="str">
        <f>IF(LEN(A2044)=0,"",INDEX('Smelter Reference List'!$A:$A,MATCH($A2044,'Smelter Reference List'!$E:$E,0)))</f>
        <v/>
      </c>
      <c r="C2044" s="297" t="str">
        <f>IF(LEN(A2044)=0,"",INDEX('Smelter Reference List'!$C:$C,MATCH($A2044,'Smelter Reference List'!$E:$E,0)))</f>
        <v/>
      </c>
      <c r="D2044" s="161" t="str">
        <f ca="1">IF(ISERROR($S2044),"",OFFSET('Smelter Reference List'!$C$4,$S2044-4,0)&amp;"")</f>
        <v/>
      </c>
      <c r="E2044" s="161" t="str">
        <f ca="1">IF(ISERROR($S2044),"",OFFSET('Smelter Reference List'!$D$4,$S2044-4,0)&amp;"")</f>
        <v/>
      </c>
      <c r="F2044" s="161" t="str">
        <f ca="1">IF(ISERROR($S2044),"",OFFSET('Smelter Reference List'!$E$4,$S2044-4,0))</f>
        <v/>
      </c>
      <c r="G2044" s="161" t="str">
        <f ca="1">IF(C2044=$U$4,"Enter smelter details", IF(ISERROR($S2044),"",OFFSET('Smelter Reference List'!$F$4,$S2044-4,0)))</f>
        <v/>
      </c>
      <c r="H2044" s="247" t="str">
        <f ca="1">IF(ISERROR($S2044),"",OFFSET('Smelter Reference List'!$G$4,$S2044-4,0))</f>
        <v/>
      </c>
      <c r="I2044" s="248" t="str">
        <f ca="1">IF(ISERROR($S2044),"",OFFSET('Smelter Reference List'!$H$4,$S2044-4,0))</f>
        <v/>
      </c>
      <c r="J2044" s="248" t="str">
        <f ca="1">IF(ISERROR($S2044),"",OFFSET('Smelter Reference List'!$I$4,$S2044-4,0))</f>
        <v/>
      </c>
      <c r="K2044" s="245"/>
      <c r="L2044" s="245"/>
      <c r="M2044" s="245"/>
      <c r="N2044" s="245"/>
      <c r="O2044" s="245"/>
      <c r="P2044" s="245"/>
      <c r="Q2044" s="246"/>
      <c r="R2044" s="233"/>
      <c r="S2044" s="234" t="e">
        <f>IF(C2044="",NA(),MATCH($B2044&amp;$C2044,'Smelter Reference List'!$J:$J,0))</f>
        <v>#N/A</v>
      </c>
      <c r="T2044" s="235"/>
      <c r="U2044" s="235">
        <f t="shared" ca="1" si="64"/>
        <v>0</v>
      </c>
      <c r="V2044" s="235"/>
      <c r="W2044" s="235"/>
      <c r="Y2044" s="228" t="str">
        <f t="shared" si="65"/>
        <v/>
      </c>
    </row>
    <row r="2045" spans="1:25" s="228" customFormat="1" ht="20.399999999999999">
      <c r="A2045" s="257"/>
      <c r="B2045" s="232" t="str">
        <f>IF(LEN(A2045)=0,"",INDEX('Smelter Reference List'!$A:$A,MATCH($A2045,'Smelter Reference List'!$E:$E,0)))</f>
        <v/>
      </c>
      <c r="C2045" s="297" t="str">
        <f>IF(LEN(A2045)=0,"",INDEX('Smelter Reference List'!$C:$C,MATCH($A2045,'Smelter Reference List'!$E:$E,0)))</f>
        <v/>
      </c>
      <c r="D2045" s="161" t="str">
        <f ca="1">IF(ISERROR($S2045),"",OFFSET('Smelter Reference List'!$C$4,$S2045-4,0)&amp;"")</f>
        <v/>
      </c>
      <c r="E2045" s="161" t="str">
        <f ca="1">IF(ISERROR($S2045),"",OFFSET('Smelter Reference List'!$D$4,$S2045-4,0)&amp;"")</f>
        <v/>
      </c>
      <c r="F2045" s="161" t="str">
        <f ca="1">IF(ISERROR($S2045),"",OFFSET('Smelter Reference List'!$E$4,$S2045-4,0))</f>
        <v/>
      </c>
      <c r="G2045" s="161" t="str">
        <f ca="1">IF(C2045=$U$4,"Enter smelter details", IF(ISERROR($S2045),"",OFFSET('Smelter Reference List'!$F$4,$S2045-4,0)))</f>
        <v/>
      </c>
      <c r="H2045" s="247" t="str">
        <f ca="1">IF(ISERROR($S2045),"",OFFSET('Smelter Reference List'!$G$4,$S2045-4,0))</f>
        <v/>
      </c>
      <c r="I2045" s="248" t="str">
        <f ca="1">IF(ISERROR($S2045),"",OFFSET('Smelter Reference List'!$H$4,$S2045-4,0))</f>
        <v/>
      </c>
      <c r="J2045" s="248" t="str">
        <f ca="1">IF(ISERROR($S2045),"",OFFSET('Smelter Reference List'!$I$4,$S2045-4,0))</f>
        <v/>
      </c>
      <c r="K2045" s="245"/>
      <c r="L2045" s="245"/>
      <c r="M2045" s="245"/>
      <c r="N2045" s="245"/>
      <c r="O2045" s="245"/>
      <c r="P2045" s="245"/>
      <c r="Q2045" s="246"/>
      <c r="R2045" s="233"/>
      <c r="S2045" s="234" t="e">
        <f>IF(C2045="",NA(),MATCH($B2045&amp;$C2045,'Smelter Reference List'!$J:$J,0))</f>
        <v>#N/A</v>
      </c>
      <c r="T2045" s="235"/>
      <c r="U2045" s="235">
        <f t="shared" ca="1" si="64"/>
        <v>0</v>
      </c>
      <c r="V2045" s="235"/>
      <c r="W2045" s="235"/>
      <c r="Y2045" s="228" t="str">
        <f t="shared" si="65"/>
        <v/>
      </c>
    </row>
    <row r="2046" spans="1:25" s="228" customFormat="1" ht="20.399999999999999">
      <c r="A2046" s="257"/>
      <c r="B2046" s="232" t="str">
        <f>IF(LEN(A2046)=0,"",INDEX('Smelter Reference List'!$A:$A,MATCH($A2046,'Smelter Reference List'!$E:$E,0)))</f>
        <v/>
      </c>
      <c r="C2046" s="297" t="str">
        <f>IF(LEN(A2046)=0,"",INDEX('Smelter Reference List'!$C:$C,MATCH($A2046,'Smelter Reference List'!$E:$E,0)))</f>
        <v/>
      </c>
      <c r="D2046" s="161" t="str">
        <f ca="1">IF(ISERROR($S2046),"",OFFSET('Smelter Reference List'!$C$4,$S2046-4,0)&amp;"")</f>
        <v/>
      </c>
      <c r="E2046" s="161" t="str">
        <f ca="1">IF(ISERROR($S2046),"",OFFSET('Smelter Reference List'!$D$4,$S2046-4,0)&amp;"")</f>
        <v/>
      </c>
      <c r="F2046" s="161" t="str">
        <f ca="1">IF(ISERROR($S2046),"",OFFSET('Smelter Reference List'!$E$4,$S2046-4,0))</f>
        <v/>
      </c>
      <c r="G2046" s="161" t="str">
        <f ca="1">IF(C2046=$U$4,"Enter smelter details", IF(ISERROR($S2046),"",OFFSET('Smelter Reference List'!$F$4,$S2046-4,0)))</f>
        <v/>
      </c>
      <c r="H2046" s="247" t="str">
        <f ca="1">IF(ISERROR($S2046),"",OFFSET('Smelter Reference List'!$G$4,$S2046-4,0))</f>
        <v/>
      </c>
      <c r="I2046" s="248" t="str">
        <f ca="1">IF(ISERROR($S2046),"",OFFSET('Smelter Reference List'!$H$4,$S2046-4,0))</f>
        <v/>
      </c>
      <c r="J2046" s="248" t="str">
        <f ca="1">IF(ISERROR($S2046),"",OFFSET('Smelter Reference List'!$I$4,$S2046-4,0))</f>
        <v/>
      </c>
      <c r="K2046" s="245"/>
      <c r="L2046" s="245"/>
      <c r="M2046" s="245"/>
      <c r="N2046" s="245"/>
      <c r="O2046" s="245"/>
      <c r="P2046" s="245"/>
      <c r="Q2046" s="246"/>
      <c r="R2046" s="233"/>
      <c r="S2046" s="234" t="e">
        <f>IF(C2046="",NA(),MATCH($B2046&amp;$C2046,'Smelter Reference List'!$J:$J,0))</f>
        <v>#N/A</v>
      </c>
      <c r="T2046" s="235"/>
      <c r="U2046" s="235">
        <f t="shared" ca="1" si="64"/>
        <v>0</v>
      </c>
      <c r="V2046" s="235"/>
      <c r="W2046" s="235"/>
      <c r="Y2046" s="228" t="str">
        <f t="shared" si="65"/>
        <v/>
      </c>
    </row>
    <row r="2047" spans="1:25" s="228" customFormat="1" ht="20.399999999999999">
      <c r="A2047" s="257"/>
      <c r="B2047" s="232" t="str">
        <f>IF(LEN(A2047)=0,"",INDEX('Smelter Reference List'!$A:$A,MATCH($A2047,'Smelter Reference List'!$E:$E,0)))</f>
        <v/>
      </c>
      <c r="C2047" s="297" t="str">
        <f>IF(LEN(A2047)=0,"",INDEX('Smelter Reference List'!$C:$C,MATCH($A2047,'Smelter Reference List'!$E:$E,0)))</f>
        <v/>
      </c>
      <c r="D2047" s="161" t="str">
        <f ca="1">IF(ISERROR($S2047),"",OFFSET('Smelter Reference List'!$C$4,$S2047-4,0)&amp;"")</f>
        <v/>
      </c>
      <c r="E2047" s="161" t="str">
        <f ca="1">IF(ISERROR($S2047),"",OFFSET('Smelter Reference List'!$D$4,$S2047-4,0)&amp;"")</f>
        <v/>
      </c>
      <c r="F2047" s="161" t="str">
        <f ca="1">IF(ISERROR($S2047),"",OFFSET('Smelter Reference List'!$E$4,$S2047-4,0))</f>
        <v/>
      </c>
      <c r="G2047" s="161" t="str">
        <f ca="1">IF(C2047=$U$4,"Enter smelter details", IF(ISERROR($S2047),"",OFFSET('Smelter Reference List'!$F$4,$S2047-4,0)))</f>
        <v/>
      </c>
      <c r="H2047" s="247" t="str">
        <f ca="1">IF(ISERROR($S2047),"",OFFSET('Smelter Reference List'!$G$4,$S2047-4,0))</f>
        <v/>
      </c>
      <c r="I2047" s="248" t="str">
        <f ca="1">IF(ISERROR($S2047),"",OFFSET('Smelter Reference List'!$H$4,$S2047-4,0))</f>
        <v/>
      </c>
      <c r="J2047" s="248" t="str">
        <f ca="1">IF(ISERROR($S2047),"",OFFSET('Smelter Reference List'!$I$4,$S2047-4,0))</f>
        <v/>
      </c>
      <c r="K2047" s="245"/>
      <c r="L2047" s="245"/>
      <c r="M2047" s="245"/>
      <c r="N2047" s="245"/>
      <c r="O2047" s="245"/>
      <c r="P2047" s="245"/>
      <c r="Q2047" s="246"/>
      <c r="R2047" s="233"/>
      <c r="S2047" s="234" t="e">
        <f>IF(C2047="",NA(),MATCH($B2047&amp;$C2047,'Smelter Reference List'!$J:$J,0))</f>
        <v>#N/A</v>
      </c>
      <c r="T2047" s="235"/>
      <c r="U2047" s="235">
        <f t="shared" ca="1" si="64"/>
        <v>0</v>
      </c>
      <c r="V2047" s="235"/>
      <c r="W2047" s="235"/>
      <c r="Y2047" s="228" t="str">
        <f t="shared" si="65"/>
        <v/>
      </c>
    </row>
    <row r="2048" spans="1:25" s="228" customFormat="1" ht="20.399999999999999">
      <c r="A2048" s="257"/>
      <c r="B2048" s="232" t="str">
        <f>IF(LEN(A2048)=0,"",INDEX('Smelter Reference List'!$A:$A,MATCH($A2048,'Smelter Reference List'!$E:$E,0)))</f>
        <v/>
      </c>
      <c r="C2048" s="297" t="str">
        <f>IF(LEN(A2048)=0,"",INDEX('Smelter Reference List'!$C:$C,MATCH($A2048,'Smelter Reference List'!$E:$E,0)))</f>
        <v/>
      </c>
      <c r="D2048" s="161" t="str">
        <f ca="1">IF(ISERROR($S2048),"",OFFSET('Smelter Reference List'!$C$4,$S2048-4,0)&amp;"")</f>
        <v/>
      </c>
      <c r="E2048" s="161" t="str">
        <f ca="1">IF(ISERROR($S2048),"",OFFSET('Smelter Reference List'!$D$4,$S2048-4,0)&amp;"")</f>
        <v/>
      </c>
      <c r="F2048" s="161" t="str">
        <f ca="1">IF(ISERROR($S2048),"",OFFSET('Smelter Reference List'!$E$4,$S2048-4,0))</f>
        <v/>
      </c>
      <c r="G2048" s="161" t="str">
        <f ca="1">IF(C2048=$U$4,"Enter smelter details", IF(ISERROR($S2048),"",OFFSET('Smelter Reference List'!$F$4,$S2048-4,0)))</f>
        <v/>
      </c>
      <c r="H2048" s="247" t="str">
        <f ca="1">IF(ISERROR($S2048),"",OFFSET('Smelter Reference List'!$G$4,$S2048-4,0))</f>
        <v/>
      </c>
      <c r="I2048" s="248" t="str">
        <f ca="1">IF(ISERROR($S2048),"",OFFSET('Smelter Reference List'!$H$4,$S2048-4,0))</f>
        <v/>
      </c>
      <c r="J2048" s="248" t="str">
        <f ca="1">IF(ISERROR($S2048),"",OFFSET('Smelter Reference List'!$I$4,$S2048-4,0))</f>
        <v/>
      </c>
      <c r="K2048" s="245"/>
      <c r="L2048" s="245"/>
      <c r="M2048" s="245"/>
      <c r="N2048" s="245"/>
      <c r="O2048" s="245"/>
      <c r="P2048" s="245"/>
      <c r="Q2048" s="246"/>
      <c r="R2048" s="233"/>
      <c r="S2048" s="234" t="e">
        <f>IF(C2048="",NA(),MATCH($B2048&amp;$C2048,'Smelter Reference List'!$J:$J,0))</f>
        <v>#N/A</v>
      </c>
      <c r="T2048" s="235"/>
      <c r="U2048" s="235">
        <f t="shared" ca="1" si="64"/>
        <v>0</v>
      </c>
      <c r="V2048" s="235"/>
      <c r="W2048" s="235"/>
      <c r="Y2048" s="228" t="str">
        <f t="shared" si="65"/>
        <v/>
      </c>
    </row>
    <row r="2049" spans="1:25" s="228" customFormat="1" ht="20.399999999999999">
      <c r="A2049" s="257"/>
      <c r="B2049" s="232" t="str">
        <f>IF(LEN(A2049)=0,"",INDEX('Smelter Reference List'!$A:$A,MATCH($A2049,'Smelter Reference List'!$E:$E,0)))</f>
        <v/>
      </c>
      <c r="C2049" s="297" t="str">
        <f>IF(LEN(A2049)=0,"",INDEX('Smelter Reference List'!$C:$C,MATCH($A2049,'Smelter Reference List'!$E:$E,0)))</f>
        <v/>
      </c>
      <c r="D2049" s="161" t="str">
        <f ca="1">IF(ISERROR($S2049),"",OFFSET('Smelter Reference List'!$C$4,$S2049-4,0)&amp;"")</f>
        <v/>
      </c>
      <c r="E2049" s="161" t="str">
        <f ca="1">IF(ISERROR($S2049),"",OFFSET('Smelter Reference List'!$D$4,$S2049-4,0)&amp;"")</f>
        <v/>
      </c>
      <c r="F2049" s="161" t="str">
        <f ca="1">IF(ISERROR($S2049),"",OFFSET('Smelter Reference List'!$E$4,$S2049-4,0))</f>
        <v/>
      </c>
      <c r="G2049" s="161" t="str">
        <f ca="1">IF(C2049=$U$4,"Enter smelter details", IF(ISERROR($S2049),"",OFFSET('Smelter Reference List'!$F$4,$S2049-4,0)))</f>
        <v/>
      </c>
      <c r="H2049" s="247" t="str">
        <f ca="1">IF(ISERROR($S2049),"",OFFSET('Smelter Reference List'!$G$4,$S2049-4,0))</f>
        <v/>
      </c>
      <c r="I2049" s="248" t="str">
        <f ca="1">IF(ISERROR($S2049),"",OFFSET('Smelter Reference List'!$H$4,$S2049-4,0))</f>
        <v/>
      </c>
      <c r="J2049" s="248" t="str">
        <f ca="1">IF(ISERROR($S2049),"",OFFSET('Smelter Reference List'!$I$4,$S2049-4,0))</f>
        <v/>
      </c>
      <c r="K2049" s="245"/>
      <c r="L2049" s="245"/>
      <c r="M2049" s="245"/>
      <c r="N2049" s="245"/>
      <c r="O2049" s="245"/>
      <c r="P2049" s="245"/>
      <c r="Q2049" s="246"/>
      <c r="R2049" s="233"/>
      <c r="S2049" s="234" t="e">
        <f>IF(C2049="",NA(),MATCH($B2049&amp;$C2049,'Smelter Reference List'!$J:$J,0))</f>
        <v>#N/A</v>
      </c>
      <c r="T2049" s="235"/>
      <c r="U2049" s="235">
        <f t="shared" ca="1" si="64"/>
        <v>0</v>
      </c>
      <c r="V2049" s="235"/>
      <c r="W2049" s="235"/>
      <c r="Y2049" s="228" t="str">
        <f t="shared" si="65"/>
        <v/>
      </c>
    </row>
    <row r="2050" spans="1:25" s="228" customFormat="1" ht="20.399999999999999">
      <c r="A2050" s="257"/>
      <c r="B2050" s="232" t="str">
        <f>IF(LEN(A2050)=0,"",INDEX('Smelter Reference List'!$A:$A,MATCH($A2050,'Smelter Reference List'!$E:$E,0)))</f>
        <v/>
      </c>
      <c r="C2050" s="297" t="str">
        <f>IF(LEN(A2050)=0,"",INDEX('Smelter Reference List'!$C:$C,MATCH($A2050,'Smelter Reference List'!$E:$E,0)))</f>
        <v/>
      </c>
      <c r="D2050" s="161" t="str">
        <f ca="1">IF(ISERROR($S2050),"",OFFSET('Smelter Reference List'!$C$4,$S2050-4,0)&amp;"")</f>
        <v/>
      </c>
      <c r="E2050" s="161" t="str">
        <f ca="1">IF(ISERROR($S2050),"",OFFSET('Smelter Reference List'!$D$4,$S2050-4,0)&amp;"")</f>
        <v/>
      </c>
      <c r="F2050" s="161" t="str">
        <f ca="1">IF(ISERROR($S2050),"",OFFSET('Smelter Reference List'!$E$4,$S2050-4,0))</f>
        <v/>
      </c>
      <c r="G2050" s="161" t="str">
        <f ca="1">IF(C2050=$U$4,"Enter smelter details", IF(ISERROR($S2050),"",OFFSET('Smelter Reference List'!$F$4,$S2050-4,0)))</f>
        <v/>
      </c>
      <c r="H2050" s="247" t="str">
        <f ca="1">IF(ISERROR($S2050),"",OFFSET('Smelter Reference List'!$G$4,$S2050-4,0))</f>
        <v/>
      </c>
      <c r="I2050" s="248" t="str">
        <f ca="1">IF(ISERROR($S2050),"",OFFSET('Smelter Reference List'!$H$4,$S2050-4,0))</f>
        <v/>
      </c>
      <c r="J2050" s="248" t="str">
        <f ca="1">IF(ISERROR($S2050),"",OFFSET('Smelter Reference List'!$I$4,$S2050-4,0))</f>
        <v/>
      </c>
      <c r="K2050" s="245"/>
      <c r="L2050" s="245"/>
      <c r="M2050" s="245"/>
      <c r="N2050" s="245"/>
      <c r="O2050" s="245"/>
      <c r="P2050" s="245"/>
      <c r="Q2050" s="246"/>
      <c r="R2050" s="233"/>
      <c r="S2050" s="234" t="e">
        <f>IF(C2050="",NA(),MATCH($B2050&amp;$C2050,'Smelter Reference List'!$J:$J,0))</f>
        <v>#N/A</v>
      </c>
      <c r="T2050" s="235"/>
      <c r="U2050" s="235">
        <f t="shared" ca="1" si="64"/>
        <v>0</v>
      </c>
      <c r="V2050" s="235"/>
      <c r="W2050" s="235"/>
      <c r="Y2050" s="228" t="str">
        <f t="shared" si="65"/>
        <v/>
      </c>
    </row>
    <row r="2051" spans="1:25" s="228" customFormat="1" ht="20.399999999999999">
      <c r="A2051" s="257"/>
      <c r="B2051" s="232" t="str">
        <f>IF(LEN(A2051)=0,"",INDEX('Smelter Reference List'!$A:$A,MATCH($A2051,'Smelter Reference List'!$E:$E,0)))</f>
        <v/>
      </c>
      <c r="C2051" s="297" t="str">
        <f>IF(LEN(A2051)=0,"",INDEX('Smelter Reference List'!$C:$C,MATCH($A2051,'Smelter Reference List'!$E:$E,0)))</f>
        <v/>
      </c>
      <c r="D2051" s="161" t="str">
        <f ca="1">IF(ISERROR($S2051),"",OFFSET('Smelter Reference List'!$C$4,$S2051-4,0)&amp;"")</f>
        <v/>
      </c>
      <c r="E2051" s="161" t="str">
        <f ca="1">IF(ISERROR($S2051),"",OFFSET('Smelter Reference List'!$D$4,$S2051-4,0)&amp;"")</f>
        <v/>
      </c>
      <c r="F2051" s="161" t="str">
        <f ca="1">IF(ISERROR($S2051),"",OFFSET('Smelter Reference List'!$E$4,$S2051-4,0))</f>
        <v/>
      </c>
      <c r="G2051" s="161" t="str">
        <f ca="1">IF(C2051=$U$4,"Enter smelter details", IF(ISERROR($S2051),"",OFFSET('Smelter Reference List'!$F$4,$S2051-4,0)))</f>
        <v/>
      </c>
      <c r="H2051" s="247" t="str">
        <f ca="1">IF(ISERROR($S2051),"",OFFSET('Smelter Reference List'!$G$4,$S2051-4,0))</f>
        <v/>
      </c>
      <c r="I2051" s="248" t="str">
        <f ca="1">IF(ISERROR($S2051),"",OFFSET('Smelter Reference List'!$H$4,$S2051-4,0))</f>
        <v/>
      </c>
      <c r="J2051" s="248" t="str">
        <f ca="1">IF(ISERROR($S2051),"",OFFSET('Smelter Reference List'!$I$4,$S2051-4,0))</f>
        <v/>
      </c>
      <c r="K2051" s="245"/>
      <c r="L2051" s="245"/>
      <c r="M2051" s="245"/>
      <c r="N2051" s="245"/>
      <c r="O2051" s="245"/>
      <c r="P2051" s="245"/>
      <c r="Q2051" s="246"/>
      <c r="R2051" s="233"/>
      <c r="S2051" s="234" t="e">
        <f>IF(C2051="",NA(),MATCH($B2051&amp;$C2051,'Smelter Reference List'!$J:$J,0))</f>
        <v>#N/A</v>
      </c>
      <c r="T2051" s="235"/>
      <c r="U2051" s="235">
        <f t="shared" ca="1" si="64"/>
        <v>0</v>
      </c>
      <c r="V2051" s="235"/>
      <c r="W2051" s="235"/>
      <c r="Y2051" s="228" t="str">
        <f t="shared" si="65"/>
        <v/>
      </c>
    </row>
    <row r="2052" spans="1:25" s="228" customFormat="1" ht="20.399999999999999">
      <c r="A2052" s="257"/>
      <c r="B2052" s="232" t="str">
        <f>IF(LEN(A2052)=0,"",INDEX('Smelter Reference List'!$A:$A,MATCH($A2052,'Smelter Reference List'!$E:$E,0)))</f>
        <v/>
      </c>
      <c r="C2052" s="297" t="str">
        <f>IF(LEN(A2052)=0,"",INDEX('Smelter Reference List'!$C:$C,MATCH($A2052,'Smelter Reference List'!$E:$E,0)))</f>
        <v/>
      </c>
      <c r="D2052" s="161" t="str">
        <f ca="1">IF(ISERROR($S2052),"",OFFSET('Smelter Reference List'!$C$4,$S2052-4,0)&amp;"")</f>
        <v/>
      </c>
      <c r="E2052" s="161" t="str">
        <f ca="1">IF(ISERROR($S2052),"",OFFSET('Smelter Reference List'!$D$4,$S2052-4,0)&amp;"")</f>
        <v/>
      </c>
      <c r="F2052" s="161" t="str">
        <f ca="1">IF(ISERROR($S2052),"",OFFSET('Smelter Reference List'!$E$4,$S2052-4,0))</f>
        <v/>
      </c>
      <c r="G2052" s="161" t="str">
        <f ca="1">IF(C2052=$U$4,"Enter smelter details", IF(ISERROR($S2052),"",OFFSET('Smelter Reference List'!$F$4,$S2052-4,0)))</f>
        <v/>
      </c>
      <c r="H2052" s="247" t="str">
        <f ca="1">IF(ISERROR($S2052),"",OFFSET('Smelter Reference List'!$G$4,$S2052-4,0))</f>
        <v/>
      </c>
      <c r="I2052" s="248" t="str">
        <f ca="1">IF(ISERROR($S2052),"",OFFSET('Smelter Reference List'!$H$4,$S2052-4,0))</f>
        <v/>
      </c>
      <c r="J2052" s="248" t="str">
        <f ca="1">IF(ISERROR($S2052),"",OFFSET('Smelter Reference List'!$I$4,$S2052-4,0))</f>
        <v/>
      </c>
      <c r="K2052" s="245"/>
      <c r="L2052" s="245"/>
      <c r="M2052" s="245"/>
      <c r="N2052" s="245"/>
      <c r="O2052" s="245"/>
      <c r="P2052" s="245"/>
      <c r="Q2052" s="246"/>
      <c r="R2052" s="233"/>
      <c r="S2052" s="234" t="e">
        <f>IF(C2052="",NA(),MATCH($B2052&amp;$C2052,'Smelter Reference List'!$J:$J,0))</f>
        <v>#N/A</v>
      </c>
      <c r="T2052" s="235"/>
      <c r="U2052" s="235">
        <f t="shared" ca="1" si="64"/>
        <v>0</v>
      </c>
      <c r="V2052" s="235"/>
      <c r="W2052" s="235"/>
      <c r="Y2052" s="228" t="str">
        <f t="shared" si="65"/>
        <v/>
      </c>
    </row>
    <row r="2053" spans="1:25" s="228" customFormat="1" ht="20.399999999999999">
      <c r="A2053" s="257"/>
      <c r="B2053" s="232" t="str">
        <f>IF(LEN(A2053)=0,"",INDEX('Smelter Reference List'!$A:$A,MATCH($A2053,'Smelter Reference List'!$E:$E,0)))</f>
        <v/>
      </c>
      <c r="C2053" s="297" t="str">
        <f>IF(LEN(A2053)=0,"",INDEX('Smelter Reference List'!$C:$C,MATCH($A2053,'Smelter Reference List'!$E:$E,0)))</f>
        <v/>
      </c>
      <c r="D2053" s="161" t="str">
        <f ca="1">IF(ISERROR($S2053),"",OFFSET('Smelter Reference List'!$C$4,$S2053-4,0)&amp;"")</f>
        <v/>
      </c>
      <c r="E2053" s="161" t="str">
        <f ca="1">IF(ISERROR($S2053),"",OFFSET('Smelter Reference List'!$D$4,$S2053-4,0)&amp;"")</f>
        <v/>
      </c>
      <c r="F2053" s="161" t="str">
        <f ca="1">IF(ISERROR($S2053),"",OFFSET('Smelter Reference List'!$E$4,$S2053-4,0))</f>
        <v/>
      </c>
      <c r="G2053" s="161" t="str">
        <f ca="1">IF(C2053=$U$4,"Enter smelter details", IF(ISERROR($S2053),"",OFFSET('Smelter Reference List'!$F$4,$S2053-4,0)))</f>
        <v/>
      </c>
      <c r="H2053" s="247" t="str">
        <f ca="1">IF(ISERROR($S2053),"",OFFSET('Smelter Reference List'!$G$4,$S2053-4,0))</f>
        <v/>
      </c>
      <c r="I2053" s="248" t="str">
        <f ca="1">IF(ISERROR($S2053),"",OFFSET('Smelter Reference List'!$H$4,$S2053-4,0))</f>
        <v/>
      </c>
      <c r="J2053" s="248" t="str">
        <f ca="1">IF(ISERROR($S2053),"",OFFSET('Smelter Reference List'!$I$4,$S2053-4,0))</f>
        <v/>
      </c>
      <c r="K2053" s="245"/>
      <c r="L2053" s="245"/>
      <c r="M2053" s="245"/>
      <c r="N2053" s="245"/>
      <c r="O2053" s="245"/>
      <c r="P2053" s="245"/>
      <c r="Q2053" s="246"/>
      <c r="R2053" s="233"/>
      <c r="S2053" s="234" t="e">
        <f>IF(C2053="",NA(),MATCH($B2053&amp;$C2053,'Smelter Reference List'!$J:$J,0))</f>
        <v>#N/A</v>
      </c>
      <c r="T2053" s="235"/>
      <c r="U2053" s="235">
        <f t="shared" ca="1" si="64"/>
        <v>0</v>
      </c>
      <c r="V2053" s="235"/>
      <c r="W2053" s="235"/>
      <c r="Y2053" s="228" t="str">
        <f t="shared" si="65"/>
        <v/>
      </c>
    </row>
    <row r="2054" spans="1:25" s="228" customFormat="1" ht="20.399999999999999">
      <c r="A2054" s="257"/>
      <c r="B2054" s="232" t="str">
        <f>IF(LEN(A2054)=0,"",INDEX('Smelter Reference List'!$A:$A,MATCH($A2054,'Smelter Reference List'!$E:$E,0)))</f>
        <v/>
      </c>
      <c r="C2054" s="297" t="str">
        <f>IF(LEN(A2054)=0,"",INDEX('Smelter Reference List'!$C:$C,MATCH($A2054,'Smelter Reference List'!$E:$E,0)))</f>
        <v/>
      </c>
      <c r="D2054" s="161" t="str">
        <f ca="1">IF(ISERROR($S2054),"",OFFSET('Smelter Reference List'!$C$4,$S2054-4,0)&amp;"")</f>
        <v/>
      </c>
      <c r="E2054" s="161" t="str">
        <f ca="1">IF(ISERROR($S2054),"",OFFSET('Smelter Reference List'!$D$4,$S2054-4,0)&amp;"")</f>
        <v/>
      </c>
      <c r="F2054" s="161" t="str">
        <f ca="1">IF(ISERROR($S2054),"",OFFSET('Smelter Reference List'!$E$4,$S2054-4,0))</f>
        <v/>
      </c>
      <c r="G2054" s="161" t="str">
        <f ca="1">IF(C2054=$U$4,"Enter smelter details", IF(ISERROR($S2054),"",OFFSET('Smelter Reference List'!$F$4,$S2054-4,0)))</f>
        <v/>
      </c>
      <c r="H2054" s="247" t="str">
        <f ca="1">IF(ISERROR($S2054),"",OFFSET('Smelter Reference List'!$G$4,$S2054-4,0))</f>
        <v/>
      </c>
      <c r="I2054" s="248" t="str">
        <f ca="1">IF(ISERROR($S2054),"",OFFSET('Smelter Reference List'!$H$4,$S2054-4,0))</f>
        <v/>
      </c>
      <c r="J2054" s="248" t="str">
        <f ca="1">IF(ISERROR($S2054),"",OFFSET('Smelter Reference List'!$I$4,$S2054-4,0))</f>
        <v/>
      </c>
      <c r="K2054" s="245"/>
      <c r="L2054" s="245"/>
      <c r="M2054" s="245"/>
      <c r="N2054" s="245"/>
      <c r="O2054" s="245"/>
      <c r="P2054" s="245"/>
      <c r="Q2054" s="246"/>
      <c r="R2054" s="233"/>
      <c r="S2054" s="234" t="e">
        <f>IF(C2054="",NA(),MATCH($B2054&amp;$C2054,'Smelter Reference List'!$J:$J,0))</f>
        <v>#N/A</v>
      </c>
      <c r="T2054" s="235"/>
      <c r="U2054" s="235">
        <f t="shared" ca="1" si="64"/>
        <v>0</v>
      </c>
      <c r="V2054" s="235"/>
      <c r="W2054" s="235"/>
      <c r="Y2054" s="228" t="str">
        <f t="shared" si="65"/>
        <v/>
      </c>
    </row>
    <row r="2055" spans="1:25" s="228" customFormat="1" ht="20.399999999999999">
      <c r="A2055" s="257"/>
      <c r="B2055" s="232" t="str">
        <f>IF(LEN(A2055)=0,"",INDEX('Smelter Reference List'!$A:$A,MATCH($A2055,'Smelter Reference List'!$E:$E,0)))</f>
        <v/>
      </c>
      <c r="C2055" s="297" t="str">
        <f>IF(LEN(A2055)=0,"",INDEX('Smelter Reference List'!$C:$C,MATCH($A2055,'Smelter Reference List'!$E:$E,0)))</f>
        <v/>
      </c>
      <c r="D2055" s="161" t="str">
        <f ca="1">IF(ISERROR($S2055),"",OFFSET('Smelter Reference List'!$C$4,$S2055-4,0)&amp;"")</f>
        <v/>
      </c>
      <c r="E2055" s="161" t="str">
        <f ca="1">IF(ISERROR($S2055),"",OFFSET('Smelter Reference List'!$D$4,$S2055-4,0)&amp;"")</f>
        <v/>
      </c>
      <c r="F2055" s="161" t="str">
        <f ca="1">IF(ISERROR($S2055),"",OFFSET('Smelter Reference List'!$E$4,$S2055-4,0))</f>
        <v/>
      </c>
      <c r="G2055" s="161" t="str">
        <f ca="1">IF(C2055=$U$4,"Enter smelter details", IF(ISERROR($S2055),"",OFFSET('Smelter Reference List'!$F$4,$S2055-4,0)))</f>
        <v/>
      </c>
      <c r="H2055" s="247" t="str">
        <f ca="1">IF(ISERROR($S2055),"",OFFSET('Smelter Reference List'!$G$4,$S2055-4,0))</f>
        <v/>
      </c>
      <c r="I2055" s="248" t="str">
        <f ca="1">IF(ISERROR($S2055),"",OFFSET('Smelter Reference List'!$H$4,$S2055-4,0))</f>
        <v/>
      </c>
      <c r="J2055" s="248" t="str">
        <f ca="1">IF(ISERROR($S2055),"",OFFSET('Smelter Reference List'!$I$4,$S2055-4,0))</f>
        <v/>
      </c>
      <c r="K2055" s="245"/>
      <c r="L2055" s="245"/>
      <c r="M2055" s="245"/>
      <c r="N2055" s="245"/>
      <c r="O2055" s="245"/>
      <c r="P2055" s="245"/>
      <c r="Q2055" s="246"/>
      <c r="R2055" s="233"/>
      <c r="S2055" s="234" t="e">
        <f>IF(C2055="",NA(),MATCH($B2055&amp;$C2055,'Smelter Reference List'!$J:$J,0))</f>
        <v>#N/A</v>
      </c>
      <c r="T2055" s="235"/>
      <c r="U2055" s="235">
        <f t="shared" ca="1" si="64"/>
        <v>0</v>
      </c>
      <c r="V2055" s="235"/>
      <c r="W2055" s="235"/>
      <c r="Y2055" s="228" t="str">
        <f t="shared" si="65"/>
        <v/>
      </c>
    </row>
    <row r="2056" spans="1:25" s="228" customFormat="1" ht="20.399999999999999">
      <c r="A2056" s="257"/>
      <c r="B2056" s="232" t="str">
        <f>IF(LEN(A2056)=0,"",INDEX('Smelter Reference List'!$A:$A,MATCH($A2056,'Smelter Reference List'!$E:$E,0)))</f>
        <v/>
      </c>
      <c r="C2056" s="297" t="str">
        <f>IF(LEN(A2056)=0,"",INDEX('Smelter Reference List'!$C:$C,MATCH($A2056,'Smelter Reference List'!$E:$E,0)))</f>
        <v/>
      </c>
      <c r="D2056" s="161" t="str">
        <f ca="1">IF(ISERROR($S2056),"",OFFSET('Smelter Reference List'!$C$4,$S2056-4,0)&amp;"")</f>
        <v/>
      </c>
      <c r="E2056" s="161" t="str">
        <f ca="1">IF(ISERROR($S2056),"",OFFSET('Smelter Reference List'!$D$4,$S2056-4,0)&amp;"")</f>
        <v/>
      </c>
      <c r="F2056" s="161" t="str">
        <f ca="1">IF(ISERROR($S2056),"",OFFSET('Smelter Reference List'!$E$4,$S2056-4,0))</f>
        <v/>
      </c>
      <c r="G2056" s="161" t="str">
        <f ca="1">IF(C2056=$U$4,"Enter smelter details", IF(ISERROR($S2056),"",OFFSET('Smelter Reference List'!$F$4,$S2056-4,0)))</f>
        <v/>
      </c>
      <c r="H2056" s="247" t="str">
        <f ca="1">IF(ISERROR($S2056),"",OFFSET('Smelter Reference List'!$G$4,$S2056-4,0))</f>
        <v/>
      </c>
      <c r="I2056" s="248" t="str">
        <f ca="1">IF(ISERROR($S2056),"",OFFSET('Smelter Reference List'!$H$4,$S2056-4,0))</f>
        <v/>
      </c>
      <c r="J2056" s="248" t="str">
        <f ca="1">IF(ISERROR($S2056),"",OFFSET('Smelter Reference List'!$I$4,$S2056-4,0))</f>
        <v/>
      </c>
      <c r="K2056" s="245"/>
      <c r="L2056" s="245"/>
      <c r="M2056" s="245"/>
      <c r="N2056" s="245"/>
      <c r="O2056" s="245"/>
      <c r="P2056" s="245"/>
      <c r="Q2056" s="246"/>
      <c r="R2056" s="233"/>
      <c r="S2056" s="234" t="e">
        <f>IF(C2056="",NA(),MATCH($B2056&amp;$C2056,'Smelter Reference List'!$J:$J,0))</f>
        <v>#N/A</v>
      </c>
      <c r="T2056" s="235"/>
      <c r="U2056" s="235">
        <f t="shared" ca="1" si="64"/>
        <v>0</v>
      </c>
      <c r="V2056" s="235"/>
      <c r="W2056" s="235"/>
      <c r="Y2056" s="228" t="str">
        <f t="shared" si="65"/>
        <v/>
      </c>
    </row>
    <row r="2057" spans="1:25" s="228" customFormat="1" ht="20.399999999999999">
      <c r="A2057" s="257"/>
      <c r="B2057" s="232" t="str">
        <f>IF(LEN(A2057)=0,"",INDEX('Smelter Reference List'!$A:$A,MATCH($A2057,'Smelter Reference List'!$E:$E,0)))</f>
        <v/>
      </c>
      <c r="C2057" s="297" t="str">
        <f>IF(LEN(A2057)=0,"",INDEX('Smelter Reference List'!$C:$C,MATCH($A2057,'Smelter Reference List'!$E:$E,0)))</f>
        <v/>
      </c>
      <c r="D2057" s="161" t="str">
        <f ca="1">IF(ISERROR($S2057),"",OFFSET('Smelter Reference List'!$C$4,$S2057-4,0)&amp;"")</f>
        <v/>
      </c>
      <c r="E2057" s="161" t="str">
        <f ca="1">IF(ISERROR($S2057),"",OFFSET('Smelter Reference List'!$D$4,$S2057-4,0)&amp;"")</f>
        <v/>
      </c>
      <c r="F2057" s="161" t="str">
        <f ca="1">IF(ISERROR($S2057),"",OFFSET('Smelter Reference List'!$E$4,$S2057-4,0))</f>
        <v/>
      </c>
      <c r="G2057" s="161" t="str">
        <f ca="1">IF(C2057=$U$4,"Enter smelter details", IF(ISERROR($S2057),"",OFFSET('Smelter Reference List'!$F$4,$S2057-4,0)))</f>
        <v/>
      </c>
      <c r="H2057" s="247" t="str">
        <f ca="1">IF(ISERROR($S2057),"",OFFSET('Smelter Reference List'!$G$4,$S2057-4,0))</f>
        <v/>
      </c>
      <c r="I2057" s="248" t="str">
        <f ca="1">IF(ISERROR($S2057),"",OFFSET('Smelter Reference List'!$H$4,$S2057-4,0))</f>
        <v/>
      </c>
      <c r="J2057" s="248" t="str">
        <f ca="1">IF(ISERROR($S2057),"",OFFSET('Smelter Reference List'!$I$4,$S2057-4,0))</f>
        <v/>
      </c>
      <c r="K2057" s="245"/>
      <c r="L2057" s="245"/>
      <c r="M2057" s="245"/>
      <c r="N2057" s="245"/>
      <c r="O2057" s="245"/>
      <c r="P2057" s="245"/>
      <c r="Q2057" s="246"/>
      <c r="R2057" s="233"/>
      <c r="S2057" s="234" t="e">
        <f>IF(C2057="",NA(),MATCH($B2057&amp;$C2057,'Smelter Reference List'!$J:$J,0))</f>
        <v>#N/A</v>
      </c>
      <c r="T2057" s="235"/>
      <c r="U2057" s="235">
        <f t="shared" ca="1" si="64"/>
        <v>0</v>
      </c>
      <c r="V2057" s="235"/>
      <c r="W2057" s="235"/>
      <c r="Y2057" s="228" t="str">
        <f t="shared" si="65"/>
        <v/>
      </c>
    </row>
    <row r="2058" spans="1:25" s="228" customFormat="1" ht="20.399999999999999">
      <c r="A2058" s="257"/>
      <c r="B2058" s="232" t="str">
        <f>IF(LEN(A2058)=0,"",INDEX('Smelter Reference List'!$A:$A,MATCH($A2058,'Smelter Reference List'!$E:$E,0)))</f>
        <v/>
      </c>
      <c r="C2058" s="297" t="str">
        <f>IF(LEN(A2058)=0,"",INDEX('Smelter Reference List'!$C:$C,MATCH($A2058,'Smelter Reference List'!$E:$E,0)))</f>
        <v/>
      </c>
      <c r="D2058" s="161" t="str">
        <f ca="1">IF(ISERROR($S2058),"",OFFSET('Smelter Reference List'!$C$4,$S2058-4,0)&amp;"")</f>
        <v/>
      </c>
      <c r="E2058" s="161" t="str">
        <f ca="1">IF(ISERROR($S2058),"",OFFSET('Smelter Reference List'!$D$4,$S2058-4,0)&amp;"")</f>
        <v/>
      </c>
      <c r="F2058" s="161" t="str">
        <f ca="1">IF(ISERROR($S2058),"",OFFSET('Smelter Reference List'!$E$4,$S2058-4,0))</f>
        <v/>
      </c>
      <c r="G2058" s="161" t="str">
        <f ca="1">IF(C2058=$U$4,"Enter smelter details", IF(ISERROR($S2058),"",OFFSET('Smelter Reference List'!$F$4,$S2058-4,0)))</f>
        <v/>
      </c>
      <c r="H2058" s="247" t="str">
        <f ca="1">IF(ISERROR($S2058),"",OFFSET('Smelter Reference List'!$G$4,$S2058-4,0))</f>
        <v/>
      </c>
      <c r="I2058" s="248" t="str">
        <f ca="1">IF(ISERROR($S2058),"",OFFSET('Smelter Reference List'!$H$4,$S2058-4,0))</f>
        <v/>
      </c>
      <c r="J2058" s="248" t="str">
        <f ca="1">IF(ISERROR($S2058),"",OFFSET('Smelter Reference List'!$I$4,$S2058-4,0))</f>
        <v/>
      </c>
      <c r="K2058" s="245"/>
      <c r="L2058" s="245"/>
      <c r="M2058" s="245"/>
      <c r="N2058" s="245"/>
      <c r="O2058" s="245"/>
      <c r="P2058" s="245"/>
      <c r="Q2058" s="246"/>
      <c r="R2058" s="233"/>
      <c r="S2058" s="234" t="e">
        <f>IF(C2058="",NA(),MATCH($B2058&amp;$C2058,'Smelter Reference List'!$J:$J,0))</f>
        <v>#N/A</v>
      </c>
      <c r="T2058" s="235"/>
      <c r="U2058" s="235">
        <f t="shared" ca="1" si="64"/>
        <v>0</v>
      </c>
      <c r="V2058" s="235"/>
      <c r="W2058" s="235"/>
      <c r="Y2058" s="228" t="str">
        <f t="shared" si="65"/>
        <v/>
      </c>
    </row>
    <row r="2059" spans="1:25" s="228" customFormat="1" ht="20.399999999999999">
      <c r="A2059" s="257"/>
      <c r="B2059" s="232" t="str">
        <f>IF(LEN(A2059)=0,"",INDEX('Smelter Reference List'!$A:$A,MATCH($A2059,'Smelter Reference List'!$E:$E,0)))</f>
        <v/>
      </c>
      <c r="C2059" s="297" t="str">
        <f>IF(LEN(A2059)=0,"",INDEX('Smelter Reference List'!$C:$C,MATCH($A2059,'Smelter Reference List'!$E:$E,0)))</f>
        <v/>
      </c>
      <c r="D2059" s="161" t="str">
        <f ca="1">IF(ISERROR($S2059),"",OFFSET('Smelter Reference List'!$C$4,$S2059-4,0)&amp;"")</f>
        <v/>
      </c>
      <c r="E2059" s="161" t="str">
        <f ca="1">IF(ISERROR($S2059),"",OFFSET('Smelter Reference List'!$D$4,$S2059-4,0)&amp;"")</f>
        <v/>
      </c>
      <c r="F2059" s="161" t="str">
        <f ca="1">IF(ISERROR($S2059),"",OFFSET('Smelter Reference List'!$E$4,$S2059-4,0))</f>
        <v/>
      </c>
      <c r="G2059" s="161" t="str">
        <f ca="1">IF(C2059=$U$4,"Enter smelter details", IF(ISERROR($S2059),"",OFFSET('Smelter Reference List'!$F$4,$S2059-4,0)))</f>
        <v/>
      </c>
      <c r="H2059" s="247" t="str">
        <f ca="1">IF(ISERROR($S2059),"",OFFSET('Smelter Reference List'!$G$4,$S2059-4,0))</f>
        <v/>
      </c>
      <c r="I2059" s="248" t="str">
        <f ca="1">IF(ISERROR($S2059),"",OFFSET('Smelter Reference List'!$H$4,$S2059-4,0))</f>
        <v/>
      </c>
      <c r="J2059" s="248" t="str">
        <f ca="1">IF(ISERROR($S2059),"",OFFSET('Smelter Reference List'!$I$4,$S2059-4,0))</f>
        <v/>
      </c>
      <c r="K2059" s="245"/>
      <c r="L2059" s="245"/>
      <c r="M2059" s="245"/>
      <c r="N2059" s="245"/>
      <c r="O2059" s="245"/>
      <c r="P2059" s="245"/>
      <c r="Q2059" s="246"/>
      <c r="R2059" s="233"/>
      <c r="S2059" s="234" t="e">
        <f>IF(C2059="",NA(),MATCH($B2059&amp;$C2059,'Smelter Reference List'!$J:$J,0))</f>
        <v>#N/A</v>
      </c>
      <c r="T2059" s="235"/>
      <c r="U2059" s="235">
        <f t="shared" ca="1" si="64"/>
        <v>0</v>
      </c>
      <c r="V2059" s="235"/>
      <c r="W2059" s="235"/>
      <c r="Y2059" s="228" t="str">
        <f t="shared" si="65"/>
        <v/>
      </c>
    </row>
    <row r="2060" spans="1:25" s="228" customFormat="1" ht="20.399999999999999">
      <c r="A2060" s="257"/>
      <c r="B2060" s="232" t="str">
        <f>IF(LEN(A2060)=0,"",INDEX('Smelter Reference List'!$A:$A,MATCH($A2060,'Smelter Reference List'!$E:$E,0)))</f>
        <v/>
      </c>
      <c r="C2060" s="297" t="str">
        <f>IF(LEN(A2060)=0,"",INDEX('Smelter Reference List'!$C:$C,MATCH($A2060,'Smelter Reference List'!$E:$E,0)))</f>
        <v/>
      </c>
      <c r="D2060" s="161" t="str">
        <f ca="1">IF(ISERROR($S2060),"",OFFSET('Smelter Reference List'!$C$4,$S2060-4,0)&amp;"")</f>
        <v/>
      </c>
      <c r="E2060" s="161" t="str">
        <f ca="1">IF(ISERROR($S2060),"",OFFSET('Smelter Reference List'!$D$4,$S2060-4,0)&amp;"")</f>
        <v/>
      </c>
      <c r="F2060" s="161" t="str">
        <f ca="1">IF(ISERROR($S2060),"",OFFSET('Smelter Reference List'!$E$4,$S2060-4,0))</f>
        <v/>
      </c>
      <c r="G2060" s="161" t="str">
        <f ca="1">IF(C2060=$U$4,"Enter smelter details", IF(ISERROR($S2060),"",OFFSET('Smelter Reference List'!$F$4,$S2060-4,0)))</f>
        <v/>
      </c>
      <c r="H2060" s="247" t="str">
        <f ca="1">IF(ISERROR($S2060),"",OFFSET('Smelter Reference List'!$G$4,$S2060-4,0))</f>
        <v/>
      </c>
      <c r="I2060" s="248" t="str">
        <f ca="1">IF(ISERROR($S2060),"",OFFSET('Smelter Reference List'!$H$4,$S2060-4,0))</f>
        <v/>
      </c>
      <c r="J2060" s="248" t="str">
        <f ca="1">IF(ISERROR($S2060),"",OFFSET('Smelter Reference List'!$I$4,$S2060-4,0))</f>
        <v/>
      </c>
      <c r="K2060" s="245"/>
      <c r="L2060" s="245"/>
      <c r="M2060" s="245"/>
      <c r="N2060" s="245"/>
      <c r="O2060" s="245"/>
      <c r="P2060" s="245"/>
      <c r="Q2060" s="246"/>
      <c r="R2060" s="233"/>
      <c r="S2060" s="234" t="e">
        <f>IF(C2060="",NA(),MATCH($B2060&amp;$C2060,'Smelter Reference List'!$J:$J,0))</f>
        <v>#N/A</v>
      </c>
      <c r="T2060" s="235"/>
      <c r="U2060" s="235">
        <f t="shared" ca="1" si="64"/>
        <v>0</v>
      </c>
      <c r="V2060" s="235"/>
      <c r="W2060" s="235"/>
      <c r="Y2060" s="228" t="str">
        <f t="shared" si="65"/>
        <v/>
      </c>
    </row>
    <row r="2061" spans="1:25" s="228" customFormat="1" ht="20.399999999999999">
      <c r="A2061" s="257"/>
      <c r="B2061" s="232" t="str">
        <f>IF(LEN(A2061)=0,"",INDEX('Smelter Reference List'!$A:$A,MATCH($A2061,'Smelter Reference List'!$E:$E,0)))</f>
        <v/>
      </c>
      <c r="C2061" s="297" t="str">
        <f>IF(LEN(A2061)=0,"",INDEX('Smelter Reference List'!$C:$C,MATCH($A2061,'Smelter Reference List'!$E:$E,0)))</f>
        <v/>
      </c>
      <c r="D2061" s="161" t="str">
        <f ca="1">IF(ISERROR($S2061),"",OFFSET('Smelter Reference List'!$C$4,$S2061-4,0)&amp;"")</f>
        <v/>
      </c>
      <c r="E2061" s="161" t="str">
        <f ca="1">IF(ISERROR($S2061),"",OFFSET('Smelter Reference List'!$D$4,$S2061-4,0)&amp;"")</f>
        <v/>
      </c>
      <c r="F2061" s="161" t="str">
        <f ca="1">IF(ISERROR($S2061),"",OFFSET('Smelter Reference List'!$E$4,$S2061-4,0))</f>
        <v/>
      </c>
      <c r="G2061" s="161" t="str">
        <f ca="1">IF(C2061=$U$4,"Enter smelter details", IF(ISERROR($S2061),"",OFFSET('Smelter Reference List'!$F$4,$S2061-4,0)))</f>
        <v/>
      </c>
      <c r="H2061" s="247" t="str">
        <f ca="1">IF(ISERROR($S2061),"",OFFSET('Smelter Reference List'!$G$4,$S2061-4,0))</f>
        <v/>
      </c>
      <c r="I2061" s="248" t="str">
        <f ca="1">IF(ISERROR($S2061),"",OFFSET('Smelter Reference List'!$H$4,$S2061-4,0))</f>
        <v/>
      </c>
      <c r="J2061" s="248" t="str">
        <f ca="1">IF(ISERROR($S2061),"",OFFSET('Smelter Reference List'!$I$4,$S2061-4,0))</f>
        <v/>
      </c>
      <c r="K2061" s="245"/>
      <c r="L2061" s="245"/>
      <c r="M2061" s="245"/>
      <c r="N2061" s="245"/>
      <c r="O2061" s="245"/>
      <c r="P2061" s="245"/>
      <c r="Q2061" s="246"/>
      <c r="R2061" s="233"/>
      <c r="S2061" s="234" t="e">
        <f>IF(C2061="",NA(),MATCH($B2061&amp;$C2061,'Smelter Reference List'!$J:$J,0))</f>
        <v>#N/A</v>
      </c>
      <c r="T2061" s="235"/>
      <c r="U2061" s="235">
        <f t="shared" ca="1" si="64"/>
        <v>0</v>
      </c>
      <c r="V2061" s="235"/>
      <c r="W2061" s="235"/>
      <c r="Y2061" s="228" t="str">
        <f t="shared" si="65"/>
        <v/>
      </c>
    </row>
    <row r="2062" spans="1:25" s="228" customFormat="1" ht="20.399999999999999">
      <c r="A2062" s="257"/>
      <c r="B2062" s="232" t="str">
        <f>IF(LEN(A2062)=0,"",INDEX('Smelter Reference List'!$A:$A,MATCH($A2062,'Smelter Reference List'!$E:$E,0)))</f>
        <v/>
      </c>
      <c r="C2062" s="297" t="str">
        <f>IF(LEN(A2062)=0,"",INDEX('Smelter Reference List'!$C:$C,MATCH($A2062,'Smelter Reference List'!$E:$E,0)))</f>
        <v/>
      </c>
      <c r="D2062" s="161" t="str">
        <f ca="1">IF(ISERROR($S2062),"",OFFSET('Smelter Reference List'!$C$4,$S2062-4,0)&amp;"")</f>
        <v/>
      </c>
      <c r="E2062" s="161" t="str">
        <f ca="1">IF(ISERROR($S2062),"",OFFSET('Smelter Reference List'!$D$4,$S2062-4,0)&amp;"")</f>
        <v/>
      </c>
      <c r="F2062" s="161" t="str">
        <f ca="1">IF(ISERROR($S2062),"",OFFSET('Smelter Reference List'!$E$4,$S2062-4,0))</f>
        <v/>
      </c>
      <c r="G2062" s="161" t="str">
        <f ca="1">IF(C2062=$U$4,"Enter smelter details", IF(ISERROR($S2062),"",OFFSET('Smelter Reference List'!$F$4,$S2062-4,0)))</f>
        <v/>
      </c>
      <c r="H2062" s="247" t="str">
        <f ca="1">IF(ISERROR($S2062),"",OFFSET('Smelter Reference List'!$G$4,$S2062-4,0))</f>
        <v/>
      </c>
      <c r="I2062" s="248" t="str">
        <f ca="1">IF(ISERROR($S2062),"",OFFSET('Smelter Reference List'!$H$4,$S2062-4,0))</f>
        <v/>
      </c>
      <c r="J2062" s="248" t="str">
        <f ca="1">IF(ISERROR($S2062),"",OFFSET('Smelter Reference List'!$I$4,$S2062-4,0))</f>
        <v/>
      </c>
      <c r="K2062" s="245"/>
      <c r="L2062" s="245"/>
      <c r="M2062" s="245"/>
      <c r="N2062" s="245"/>
      <c r="O2062" s="245"/>
      <c r="P2062" s="245"/>
      <c r="Q2062" s="246"/>
      <c r="R2062" s="233"/>
      <c r="S2062" s="234" t="e">
        <f>IF(C2062="",NA(),MATCH($B2062&amp;$C2062,'Smelter Reference List'!$J:$J,0))</f>
        <v>#N/A</v>
      </c>
      <c r="T2062" s="235"/>
      <c r="U2062" s="235">
        <f t="shared" ca="1" si="64"/>
        <v>0</v>
      </c>
      <c r="V2062" s="235"/>
      <c r="W2062" s="235"/>
      <c r="Y2062" s="228" t="str">
        <f t="shared" si="65"/>
        <v/>
      </c>
    </row>
    <row r="2063" spans="1:25" s="228" customFormat="1" ht="20.399999999999999">
      <c r="A2063" s="257"/>
      <c r="B2063" s="232" t="str">
        <f>IF(LEN(A2063)=0,"",INDEX('Smelter Reference List'!$A:$A,MATCH($A2063,'Smelter Reference List'!$E:$E,0)))</f>
        <v/>
      </c>
      <c r="C2063" s="297" t="str">
        <f>IF(LEN(A2063)=0,"",INDEX('Smelter Reference List'!$C:$C,MATCH($A2063,'Smelter Reference List'!$E:$E,0)))</f>
        <v/>
      </c>
      <c r="D2063" s="161" t="str">
        <f ca="1">IF(ISERROR($S2063),"",OFFSET('Smelter Reference List'!$C$4,$S2063-4,0)&amp;"")</f>
        <v/>
      </c>
      <c r="E2063" s="161" t="str">
        <f ca="1">IF(ISERROR($S2063),"",OFFSET('Smelter Reference List'!$D$4,$S2063-4,0)&amp;"")</f>
        <v/>
      </c>
      <c r="F2063" s="161" t="str">
        <f ca="1">IF(ISERROR($S2063),"",OFFSET('Smelter Reference List'!$E$4,$S2063-4,0))</f>
        <v/>
      </c>
      <c r="G2063" s="161" t="str">
        <f ca="1">IF(C2063=$U$4,"Enter smelter details", IF(ISERROR($S2063),"",OFFSET('Smelter Reference List'!$F$4,$S2063-4,0)))</f>
        <v/>
      </c>
      <c r="H2063" s="247" t="str">
        <f ca="1">IF(ISERROR($S2063),"",OFFSET('Smelter Reference List'!$G$4,$S2063-4,0))</f>
        <v/>
      </c>
      <c r="I2063" s="248" t="str">
        <f ca="1">IF(ISERROR($S2063),"",OFFSET('Smelter Reference List'!$H$4,$S2063-4,0))</f>
        <v/>
      </c>
      <c r="J2063" s="248" t="str">
        <f ca="1">IF(ISERROR($S2063),"",OFFSET('Smelter Reference List'!$I$4,$S2063-4,0))</f>
        <v/>
      </c>
      <c r="K2063" s="245"/>
      <c r="L2063" s="245"/>
      <c r="M2063" s="245"/>
      <c r="N2063" s="245"/>
      <c r="O2063" s="245"/>
      <c r="P2063" s="245"/>
      <c r="Q2063" s="246"/>
      <c r="R2063" s="233"/>
      <c r="S2063" s="234" t="e">
        <f>IF(C2063="",NA(),MATCH($B2063&amp;$C2063,'Smelter Reference List'!$J:$J,0))</f>
        <v>#N/A</v>
      </c>
      <c r="T2063" s="235"/>
      <c r="U2063" s="235">
        <f t="shared" ca="1" si="64"/>
        <v>0</v>
      </c>
      <c r="V2063" s="235"/>
      <c r="W2063" s="235"/>
      <c r="Y2063" s="228" t="str">
        <f t="shared" si="65"/>
        <v/>
      </c>
    </row>
    <row r="2064" spans="1:25" s="228" customFormat="1" ht="20.399999999999999">
      <c r="A2064" s="257"/>
      <c r="B2064" s="232" t="str">
        <f>IF(LEN(A2064)=0,"",INDEX('Smelter Reference List'!$A:$A,MATCH($A2064,'Smelter Reference List'!$E:$E,0)))</f>
        <v/>
      </c>
      <c r="C2064" s="297" t="str">
        <f>IF(LEN(A2064)=0,"",INDEX('Smelter Reference List'!$C:$C,MATCH($A2064,'Smelter Reference List'!$E:$E,0)))</f>
        <v/>
      </c>
      <c r="D2064" s="161" t="str">
        <f ca="1">IF(ISERROR($S2064),"",OFFSET('Smelter Reference List'!$C$4,$S2064-4,0)&amp;"")</f>
        <v/>
      </c>
      <c r="E2064" s="161" t="str">
        <f ca="1">IF(ISERROR($S2064),"",OFFSET('Smelter Reference List'!$D$4,$S2064-4,0)&amp;"")</f>
        <v/>
      </c>
      <c r="F2064" s="161" t="str">
        <f ca="1">IF(ISERROR($S2064),"",OFFSET('Smelter Reference List'!$E$4,$S2064-4,0))</f>
        <v/>
      </c>
      <c r="G2064" s="161" t="str">
        <f ca="1">IF(C2064=$U$4,"Enter smelter details", IF(ISERROR($S2064),"",OFFSET('Smelter Reference List'!$F$4,$S2064-4,0)))</f>
        <v/>
      </c>
      <c r="H2064" s="247" t="str">
        <f ca="1">IF(ISERROR($S2064),"",OFFSET('Smelter Reference List'!$G$4,$S2064-4,0))</f>
        <v/>
      </c>
      <c r="I2064" s="248" t="str">
        <f ca="1">IF(ISERROR($S2064),"",OFFSET('Smelter Reference List'!$H$4,$S2064-4,0))</f>
        <v/>
      </c>
      <c r="J2064" s="248" t="str">
        <f ca="1">IF(ISERROR($S2064),"",OFFSET('Smelter Reference List'!$I$4,$S2064-4,0))</f>
        <v/>
      </c>
      <c r="K2064" s="245"/>
      <c r="L2064" s="245"/>
      <c r="M2064" s="245"/>
      <c r="N2064" s="245"/>
      <c r="O2064" s="245"/>
      <c r="P2064" s="245"/>
      <c r="Q2064" s="246"/>
      <c r="R2064" s="233"/>
      <c r="S2064" s="234" t="e">
        <f>IF(C2064="",NA(),MATCH($B2064&amp;$C2064,'Smelter Reference List'!$J:$J,0))</f>
        <v>#N/A</v>
      </c>
      <c r="T2064" s="235"/>
      <c r="U2064" s="235">
        <f t="shared" ca="1" si="64"/>
        <v>0</v>
      </c>
      <c r="V2064" s="235"/>
      <c r="W2064" s="235"/>
      <c r="Y2064" s="228" t="str">
        <f t="shared" si="65"/>
        <v/>
      </c>
    </row>
    <row r="2065" spans="1:25" s="228" customFormat="1" ht="20.399999999999999">
      <c r="A2065" s="257"/>
      <c r="B2065" s="232" t="str">
        <f>IF(LEN(A2065)=0,"",INDEX('Smelter Reference List'!$A:$A,MATCH($A2065,'Smelter Reference List'!$E:$E,0)))</f>
        <v/>
      </c>
      <c r="C2065" s="297" t="str">
        <f>IF(LEN(A2065)=0,"",INDEX('Smelter Reference List'!$C:$C,MATCH($A2065,'Smelter Reference List'!$E:$E,0)))</f>
        <v/>
      </c>
      <c r="D2065" s="161" t="str">
        <f ca="1">IF(ISERROR($S2065),"",OFFSET('Smelter Reference List'!$C$4,$S2065-4,0)&amp;"")</f>
        <v/>
      </c>
      <c r="E2065" s="161" t="str">
        <f ca="1">IF(ISERROR($S2065),"",OFFSET('Smelter Reference List'!$D$4,$S2065-4,0)&amp;"")</f>
        <v/>
      </c>
      <c r="F2065" s="161" t="str">
        <f ca="1">IF(ISERROR($S2065),"",OFFSET('Smelter Reference List'!$E$4,$S2065-4,0))</f>
        <v/>
      </c>
      <c r="G2065" s="161" t="str">
        <f ca="1">IF(C2065=$U$4,"Enter smelter details", IF(ISERROR($S2065),"",OFFSET('Smelter Reference List'!$F$4,$S2065-4,0)))</f>
        <v/>
      </c>
      <c r="H2065" s="247" t="str">
        <f ca="1">IF(ISERROR($S2065),"",OFFSET('Smelter Reference List'!$G$4,$S2065-4,0))</f>
        <v/>
      </c>
      <c r="I2065" s="248" t="str">
        <f ca="1">IF(ISERROR($S2065),"",OFFSET('Smelter Reference List'!$H$4,$S2065-4,0))</f>
        <v/>
      </c>
      <c r="J2065" s="248" t="str">
        <f ca="1">IF(ISERROR($S2065),"",OFFSET('Smelter Reference List'!$I$4,$S2065-4,0))</f>
        <v/>
      </c>
      <c r="K2065" s="245"/>
      <c r="L2065" s="245"/>
      <c r="M2065" s="245"/>
      <c r="N2065" s="245"/>
      <c r="O2065" s="245"/>
      <c r="P2065" s="245"/>
      <c r="Q2065" s="246"/>
      <c r="R2065" s="233"/>
      <c r="S2065" s="234" t="e">
        <f>IF(C2065="",NA(),MATCH($B2065&amp;$C2065,'Smelter Reference List'!$J:$J,0))</f>
        <v>#N/A</v>
      </c>
      <c r="T2065" s="235"/>
      <c r="U2065" s="235">
        <f t="shared" ca="1" si="64"/>
        <v>0</v>
      </c>
      <c r="V2065" s="235"/>
      <c r="W2065" s="235"/>
      <c r="Y2065" s="228" t="str">
        <f t="shared" si="65"/>
        <v/>
      </c>
    </row>
    <row r="2066" spans="1:25" s="228" customFormat="1" ht="20.399999999999999">
      <c r="A2066" s="257"/>
      <c r="B2066" s="232" t="str">
        <f>IF(LEN(A2066)=0,"",INDEX('Smelter Reference List'!$A:$A,MATCH($A2066,'Smelter Reference List'!$E:$E,0)))</f>
        <v/>
      </c>
      <c r="C2066" s="297" t="str">
        <f>IF(LEN(A2066)=0,"",INDEX('Smelter Reference List'!$C:$C,MATCH($A2066,'Smelter Reference List'!$E:$E,0)))</f>
        <v/>
      </c>
      <c r="D2066" s="161" t="str">
        <f ca="1">IF(ISERROR($S2066),"",OFFSET('Smelter Reference List'!$C$4,$S2066-4,0)&amp;"")</f>
        <v/>
      </c>
      <c r="E2066" s="161" t="str">
        <f ca="1">IF(ISERROR($S2066),"",OFFSET('Smelter Reference List'!$D$4,$S2066-4,0)&amp;"")</f>
        <v/>
      </c>
      <c r="F2066" s="161" t="str">
        <f ca="1">IF(ISERROR($S2066),"",OFFSET('Smelter Reference List'!$E$4,$S2066-4,0))</f>
        <v/>
      </c>
      <c r="G2066" s="161" t="str">
        <f ca="1">IF(C2066=$U$4,"Enter smelter details", IF(ISERROR($S2066),"",OFFSET('Smelter Reference List'!$F$4,$S2066-4,0)))</f>
        <v/>
      </c>
      <c r="H2066" s="247" t="str">
        <f ca="1">IF(ISERROR($S2066),"",OFFSET('Smelter Reference List'!$G$4,$S2066-4,0))</f>
        <v/>
      </c>
      <c r="I2066" s="248" t="str">
        <f ca="1">IF(ISERROR($S2066),"",OFFSET('Smelter Reference List'!$H$4,$S2066-4,0))</f>
        <v/>
      </c>
      <c r="J2066" s="248" t="str">
        <f ca="1">IF(ISERROR($S2066),"",OFFSET('Smelter Reference List'!$I$4,$S2066-4,0))</f>
        <v/>
      </c>
      <c r="K2066" s="245"/>
      <c r="L2066" s="245"/>
      <c r="M2066" s="245"/>
      <c r="N2066" s="245"/>
      <c r="O2066" s="245"/>
      <c r="P2066" s="245"/>
      <c r="Q2066" s="246"/>
      <c r="R2066" s="233"/>
      <c r="S2066" s="234" t="e">
        <f>IF(C2066="",NA(),MATCH($B2066&amp;$C2066,'Smelter Reference List'!$J:$J,0))</f>
        <v>#N/A</v>
      </c>
      <c r="T2066" s="235"/>
      <c r="U2066" s="235">
        <f t="shared" ca="1" si="64"/>
        <v>0</v>
      </c>
      <c r="V2066" s="235"/>
      <c r="W2066" s="235"/>
      <c r="Y2066" s="228" t="str">
        <f t="shared" si="65"/>
        <v/>
      </c>
    </row>
    <row r="2067" spans="1:25" s="228" customFormat="1" ht="20.399999999999999">
      <c r="A2067" s="257"/>
      <c r="B2067" s="232" t="str">
        <f>IF(LEN(A2067)=0,"",INDEX('Smelter Reference List'!$A:$A,MATCH($A2067,'Smelter Reference List'!$E:$E,0)))</f>
        <v/>
      </c>
      <c r="C2067" s="297" t="str">
        <f>IF(LEN(A2067)=0,"",INDEX('Smelter Reference List'!$C:$C,MATCH($A2067,'Smelter Reference List'!$E:$E,0)))</f>
        <v/>
      </c>
      <c r="D2067" s="161" t="str">
        <f ca="1">IF(ISERROR($S2067),"",OFFSET('Smelter Reference List'!$C$4,$S2067-4,0)&amp;"")</f>
        <v/>
      </c>
      <c r="E2067" s="161" t="str">
        <f ca="1">IF(ISERROR($S2067),"",OFFSET('Smelter Reference List'!$D$4,$S2067-4,0)&amp;"")</f>
        <v/>
      </c>
      <c r="F2067" s="161" t="str">
        <f ca="1">IF(ISERROR($S2067),"",OFFSET('Smelter Reference List'!$E$4,$S2067-4,0))</f>
        <v/>
      </c>
      <c r="G2067" s="161" t="str">
        <f ca="1">IF(C2067=$U$4,"Enter smelter details", IF(ISERROR($S2067),"",OFFSET('Smelter Reference List'!$F$4,$S2067-4,0)))</f>
        <v/>
      </c>
      <c r="H2067" s="247" t="str">
        <f ca="1">IF(ISERROR($S2067),"",OFFSET('Smelter Reference List'!$G$4,$S2067-4,0))</f>
        <v/>
      </c>
      <c r="I2067" s="248" t="str">
        <f ca="1">IF(ISERROR($S2067),"",OFFSET('Smelter Reference List'!$H$4,$S2067-4,0))</f>
        <v/>
      </c>
      <c r="J2067" s="248" t="str">
        <f ca="1">IF(ISERROR($S2067),"",OFFSET('Smelter Reference List'!$I$4,$S2067-4,0))</f>
        <v/>
      </c>
      <c r="K2067" s="245"/>
      <c r="L2067" s="245"/>
      <c r="M2067" s="245"/>
      <c r="N2067" s="245"/>
      <c r="O2067" s="245"/>
      <c r="P2067" s="245"/>
      <c r="Q2067" s="246"/>
      <c r="R2067" s="233"/>
      <c r="S2067" s="234" t="e">
        <f>IF(C2067="",NA(),MATCH($B2067&amp;$C2067,'Smelter Reference List'!$J:$J,0))</f>
        <v>#N/A</v>
      </c>
      <c r="T2067" s="235"/>
      <c r="U2067" s="235">
        <f t="shared" ca="1" si="64"/>
        <v>0</v>
      </c>
      <c r="V2067" s="235"/>
      <c r="W2067" s="235"/>
      <c r="Y2067" s="228" t="str">
        <f t="shared" si="65"/>
        <v/>
      </c>
    </row>
    <row r="2068" spans="1:25" s="228" customFormat="1" ht="20.399999999999999">
      <c r="A2068" s="257"/>
      <c r="B2068" s="232" t="str">
        <f>IF(LEN(A2068)=0,"",INDEX('Smelter Reference List'!$A:$A,MATCH($A2068,'Smelter Reference List'!$E:$E,0)))</f>
        <v/>
      </c>
      <c r="C2068" s="297" t="str">
        <f>IF(LEN(A2068)=0,"",INDEX('Smelter Reference List'!$C:$C,MATCH($A2068,'Smelter Reference List'!$E:$E,0)))</f>
        <v/>
      </c>
      <c r="D2068" s="161" t="str">
        <f ca="1">IF(ISERROR($S2068),"",OFFSET('Smelter Reference List'!$C$4,$S2068-4,0)&amp;"")</f>
        <v/>
      </c>
      <c r="E2068" s="161" t="str">
        <f ca="1">IF(ISERROR($S2068),"",OFFSET('Smelter Reference List'!$D$4,$S2068-4,0)&amp;"")</f>
        <v/>
      </c>
      <c r="F2068" s="161" t="str">
        <f ca="1">IF(ISERROR($S2068),"",OFFSET('Smelter Reference List'!$E$4,$S2068-4,0))</f>
        <v/>
      </c>
      <c r="G2068" s="161" t="str">
        <f ca="1">IF(C2068=$U$4,"Enter smelter details", IF(ISERROR($S2068),"",OFFSET('Smelter Reference List'!$F$4,$S2068-4,0)))</f>
        <v/>
      </c>
      <c r="H2068" s="247" t="str">
        <f ca="1">IF(ISERROR($S2068),"",OFFSET('Smelter Reference List'!$G$4,$S2068-4,0))</f>
        <v/>
      </c>
      <c r="I2068" s="248" t="str">
        <f ca="1">IF(ISERROR($S2068),"",OFFSET('Smelter Reference List'!$H$4,$S2068-4,0))</f>
        <v/>
      </c>
      <c r="J2068" s="248" t="str">
        <f ca="1">IF(ISERROR($S2068),"",OFFSET('Smelter Reference List'!$I$4,$S2068-4,0))</f>
        <v/>
      </c>
      <c r="K2068" s="245"/>
      <c r="L2068" s="245"/>
      <c r="M2068" s="245"/>
      <c r="N2068" s="245"/>
      <c r="O2068" s="245"/>
      <c r="P2068" s="245"/>
      <c r="Q2068" s="246"/>
      <c r="R2068" s="233"/>
      <c r="S2068" s="234" t="e">
        <f>IF(C2068="",NA(),MATCH($B2068&amp;$C2068,'Smelter Reference List'!$J:$J,0))</f>
        <v>#N/A</v>
      </c>
      <c r="T2068" s="235"/>
      <c r="U2068" s="235">
        <f t="shared" ca="1" si="64"/>
        <v>0</v>
      </c>
      <c r="V2068" s="235"/>
      <c r="W2068" s="235"/>
      <c r="Y2068" s="228" t="str">
        <f t="shared" si="65"/>
        <v/>
      </c>
    </row>
    <row r="2069" spans="1:25" s="228" customFormat="1" ht="20.399999999999999">
      <c r="A2069" s="257"/>
      <c r="B2069" s="232" t="str">
        <f>IF(LEN(A2069)=0,"",INDEX('Smelter Reference List'!$A:$A,MATCH($A2069,'Smelter Reference List'!$E:$E,0)))</f>
        <v/>
      </c>
      <c r="C2069" s="297" t="str">
        <f>IF(LEN(A2069)=0,"",INDEX('Smelter Reference List'!$C:$C,MATCH($A2069,'Smelter Reference List'!$E:$E,0)))</f>
        <v/>
      </c>
      <c r="D2069" s="161" t="str">
        <f ca="1">IF(ISERROR($S2069),"",OFFSET('Smelter Reference List'!$C$4,$S2069-4,0)&amp;"")</f>
        <v/>
      </c>
      <c r="E2069" s="161" t="str">
        <f ca="1">IF(ISERROR($S2069),"",OFFSET('Smelter Reference List'!$D$4,$S2069-4,0)&amp;"")</f>
        <v/>
      </c>
      <c r="F2069" s="161" t="str">
        <f ca="1">IF(ISERROR($S2069),"",OFFSET('Smelter Reference List'!$E$4,$S2069-4,0))</f>
        <v/>
      </c>
      <c r="G2069" s="161" t="str">
        <f ca="1">IF(C2069=$U$4,"Enter smelter details", IF(ISERROR($S2069),"",OFFSET('Smelter Reference List'!$F$4,$S2069-4,0)))</f>
        <v/>
      </c>
      <c r="H2069" s="247" t="str">
        <f ca="1">IF(ISERROR($S2069),"",OFFSET('Smelter Reference List'!$G$4,$S2069-4,0))</f>
        <v/>
      </c>
      <c r="I2069" s="248" t="str">
        <f ca="1">IF(ISERROR($S2069),"",OFFSET('Smelter Reference List'!$H$4,$S2069-4,0))</f>
        <v/>
      </c>
      <c r="J2069" s="248" t="str">
        <f ca="1">IF(ISERROR($S2069),"",OFFSET('Smelter Reference List'!$I$4,$S2069-4,0))</f>
        <v/>
      </c>
      <c r="K2069" s="245"/>
      <c r="L2069" s="245"/>
      <c r="M2069" s="245"/>
      <c r="N2069" s="245"/>
      <c r="O2069" s="245"/>
      <c r="P2069" s="245"/>
      <c r="Q2069" s="246"/>
      <c r="R2069" s="233"/>
      <c r="S2069" s="234" t="e">
        <f>IF(C2069="",NA(),MATCH($B2069&amp;$C2069,'Smelter Reference List'!$J:$J,0))</f>
        <v>#N/A</v>
      </c>
      <c r="T2069" s="235"/>
      <c r="U2069" s="235">
        <f t="shared" ca="1" si="64"/>
        <v>0</v>
      </c>
      <c r="V2069" s="235"/>
      <c r="W2069" s="235"/>
      <c r="Y2069" s="228" t="str">
        <f t="shared" si="65"/>
        <v/>
      </c>
    </row>
    <row r="2070" spans="1:25" s="228" customFormat="1" ht="20.399999999999999">
      <c r="A2070" s="257"/>
      <c r="B2070" s="232" t="str">
        <f>IF(LEN(A2070)=0,"",INDEX('Smelter Reference List'!$A:$A,MATCH($A2070,'Smelter Reference List'!$E:$E,0)))</f>
        <v/>
      </c>
      <c r="C2070" s="297" t="str">
        <f>IF(LEN(A2070)=0,"",INDEX('Smelter Reference List'!$C:$C,MATCH($A2070,'Smelter Reference List'!$E:$E,0)))</f>
        <v/>
      </c>
      <c r="D2070" s="161" t="str">
        <f ca="1">IF(ISERROR($S2070),"",OFFSET('Smelter Reference List'!$C$4,$S2070-4,0)&amp;"")</f>
        <v/>
      </c>
      <c r="E2070" s="161" t="str">
        <f ca="1">IF(ISERROR($S2070),"",OFFSET('Smelter Reference List'!$D$4,$S2070-4,0)&amp;"")</f>
        <v/>
      </c>
      <c r="F2070" s="161" t="str">
        <f ca="1">IF(ISERROR($S2070),"",OFFSET('Smelter Reference List'!$E$4,$S2070-4,0))</f>
        <v/>
      </c>
      <c r="G2070" s="161" t="str">
        <f ca="1">IF(C2070=$U$4,"Enter smelter details", IF(ISERROR($S2070),"",OFFSET('Smelter Reference List'!$F$4,$S2070-4,0)))</f>
        <v/>
      </c>
      <c r="H2070" s="247" t="str">
        <f ca="1">IF(ISERROR($S2070),"",OFFSET('Smelter Reference List'!$G$4,$S2070-4,0))</f>
        <v/>
      </c>
      <c r="I2070" s="248" t="str">
        <f ca="1">IF(ISERROR($S2070),"",OFFSET('Smelter Reference List'!$H$4,$S2070-4,0))</f>
        <v/>
      </c>
      <c r="J2070" s="248" t="str">
        <f ca="1">IF(ISERROR($S2070),"",OFFSET('Smelter Reference List'!$I$4,$S2070-4,0))</f>
        <v/>
      </c>
      <c r="K2070" s="245"/>
      <c r="L2070" s="245"/>
      <c r="M2070" s="245"/>
      <c r="N2070" s="245"/>
      <c r="O2070" s="245"/>
      <c r="P2070" s="245"/>
      <c r="Q2070" s="246"/>
      <c r="R2070" s="233"/>
      <c r="S2070" s="234" t="e">
        <f>IF(C2070="",NA(),MATCH($B2070&amp;$C2070,'Smelter Reference List'!$J:$J,0))</f>
        <v>#N/A</v>
      </c>
      <c r="T2070" s="235"/>
      <c r="U2070" s="235">
        <f t="shared" ca="1" si="64"/>
        <v>0</v>
      </c>
      <c r="V2070" s="235"/>
      <c r="W2070" s="235"/>
      <c r="Y2070" s="228" t="str">
        <f t="shared" si="65"/>
        <v/>
      </c>
    </row>
    <row r="2071" spans="1:25" s="228" customFormat="1" ht="20.399999999999999">
      <c r="A2071" s="257"/>
      <c r="B2071" s="232" t="str">
        <f>IF(LEN(A2071)=0,"",INDEX('Smelter Reference List'!$A:$A,MATCH($A2071,'Smelter Reference List'!$E:$E,0)))</f>
        <v/>
      </c>
      <c r="C2071" s="297" t="str">
        <f>IF(LEN(A2071)=0,"",INDEX('Smelter Reference List'!$C:$C,MATCH($A2071,'Smelter Reference List'!$E:$E,0)))</f>
        <v/>
      </c>
      <c r="D2071" s="161" t="str">
        <f ca="1">IF(ISERROR($S2071),"",OFFSET('Smelter Reference List'!$C$4,$S2071-4,0)&amp;"")</f>
        <v/>
      </c>
      <c r="E2071" s="161" t="str">
        <f ca="1">IF(ISERROR($S2071),"",OFFSET('Smelter Reference List'!$D$4,$S2071-4,0)&amp;"")</f>
        <v/>
      </c>
      <c r="F2071" s="161" t="str">
        <f ca="1">IF(ISERROR($S2071),"",OFFSET('Smelter Reference List'!$E$4,$S2071-4,0))</f>
        <v/>
      </c>
      <c r="G2071" s="161" t="str">
        <f ca="1">IF(C2071=$U$4,"Enter smelter details", IF(ISERROR($S2071),"",OFFSET('Smelter Reference List'!$F$4,$S2071-4,0)))</f>
        <v/>
      </c>
      <c r="H2071" s="247" t="str">
        <f ca="1">IF(ISERROR($S2071),"",OFFSET('Smelter Reference List'!$G$4,$S2071-4,0))</f>
        <v/>
      </c>
      <c r="I2071" s="248" t="str">
        <f ca="1">IF(ISERROR($S2071),"",OFFSET('Smelter Reference List'!$H$4,$S2071-4,0))</f>
        <v/>
      </c>
      <c r="J2071" s="248" t="str">
        <f ca="1">IF(ISERROR($S2071),"",OFFSET('Smelter Reference List'!$I$4,$S2071-4,0))</f>
        <v/>
      </c>
      <c r="K2071" s="245"/>
      <c r="L2071" s="245"/>
      <c r="M2071" s="245"/>
      <c r="N2071" s="245"/>
      <c r="O2071" s="245"/>
      <c r="P2071" s="245"/>
      <c r="Q2071" s="246"/>
      <c r="R2071" s="233"/>
      <c r="S2071" s="234" t="e">
        <f>IF(C2071="",NA(),MATCH($B2071&amp;$C2071,'Smelter Reference List'!$J:$J,0))</f>
        <v>#N/A</v>
      </c>
      <c r="T2071" s="235"/>
      <c r="U2071" s="235">
        <f t="shared" ca="1" si="64"/>
        <v>0</v>
      </c>
      <c r="V2071" s="235"/>
      <c r="W2071" s="235"/>
      <c r="Y2071" s="228" t="str">
        <f t="shared" si="65"/>
        <v/>
      </c>
    </row>
    <row r="2072" spans="1:25" s="228" customFormat="1" ht="20.399999999999999">
      <c r="A2072" s="257"/>
      <c r="B2072" s="232" t="str">
        <f>IF(LEN(A2072)=0,"",INDEX('Smelter Reference List'!$A:$A,MATCH($A2072,'Smelter Reference List'!$E:$E,0)))</f>
        <v/>
      </c>
      <c r="C2072" s="297" t="str">
        <f>IF(LEN(A2072)=0,"",INDEX('Smelter Reference List'!$C:$C,MATCH($A2072,'Smelter Reference List'!$E:$E,0)))</f>
        <v/>
      </c>
      <c r="D2072" s="161" t="str">
        <f ca="1">IF(ISERROR($S2072),"",OFFSET('Smelter Reference List'!$C$4,$S2072-4,0)&amp;"")</f>
        <v/>
      </c>
      <c r="E2072" s="161" t="str">
        <f ca="1">IF(ISERROR($S2072),"",OFFSET('Smelter Reference List'!$D$4,$S2072-4,0)&amp;"")</f>
        <v/>
      </c>
      <c r="F2072" s="161" t="str">
        <f ca="1">IF(ISERROR($S2072),"",OFFSET('Smelter Reference List'!$E$4,$S2072-4,0))</f>
        <v/>
      </c>
      <c r="G2072" s="161" t="str">
        <f ca="1">IF(C2072=$U$4,"Enter smelter details", IF(ISERROR($S2072),"",OFFSET('Smelter Reference List'!$F$4,$S2072-4,0)))</f>
        <v/>
      </c>
      <c r="H2072" s="247" t="str">
        <f ca="1">IF(ISERROR($S2072),"",OFFSET('Smelter Reference List'!$G$4,$S2072-4,0))</f>
        <v/>
      </c>
      <c r="I2072" s="248" t="str">
        <f ca="1">IF(ISERROR($S2072),"",OFFSET('Smelter Reference List'!$H$4,$S2072-4,0))</f>
        <v/>
      </c>
      <c r="J2072" s="248" t="str">
        <f ca="1">IF(ISERROR($S2072),"",OFFSET('Smelter Reference List'!$I$4,$S2072-4,0))</f>
        <v/>
      </c>
      <c r="K2072" s="245"/>
      <c r="L2072" s="245"/>
      <c r="M2072" s="245"/>
      <c r="N2072" s="245"/>
      <c r="O2072" s="245"/>
      <c r="P2072" s="245"/>
      <c r="Q2072" s="246"/>
      <c r="R2072" s="233"/>
      <c r="S2072" s="234" t="e">
        <f>IF(C2072="",NA(),MATCH($B2072&amp;$C2072,'Smelter Reference List'!$J:$J,0))</f>
        <v>#N/A</v>
      </c>
      <c r="T2072" s="235"/>
      <c r="U2072" s="235">
        <f t="shared" ca="1" si="64"/>
        <v>0</v>
      </c>
      <c r="V2072" s="235"/>
      <c r="W2072" s="235"/>
      <c r="Y2072" s="228" t="str">
        <f t="shared" si="65"/>
        <v/>
      </c>
    </row>
    <row r="2073" spans="1:25" s="228" customFormat="1" ht="20.399999999999999">
      <c r="A2073" s="257"/>
      <c r="B2073" s="232" t="str">
        <f>IF(LEN(A2073)=0,"",INDEX('Smelter Reference List'!$A:$A,MATCH($A2073,'Smelter Reference List'!$E:$E,0)))</f>
        <v/>
      </c>
      <c r="C2073" s="297" t="str">
        <f>IF(LEN(A2073)=0,"",INDEX('Smelter Reference List'!$C:$C,MATCH($A2073,'Smelter Reference List'!$E:$E,0)))</f>
        <v/>
      </c>
      <c r="D2073" s="161" t="str">
        <f ca="1">IF(ISERROR($S2073),"",OFFSET('Smelter Reference List'!$C$4,$S2073-4,0)&amp;"")</f>
        <v/>
      </c>
      <c r="E2073" s="161" t="str">
        <f ca="1">IF(ISERROR($S2073),"",OFFSET('Smelter Reference List'!$D$4,$S2073-4,0)&amp;"")</f>
        <v/>
      </c>
      <c r="F2073" s="161" t="str">
        <f ca="1">IF(ISERROR($S2073),"",OFFSET('Smelter Reference List'!$E$4,$S2073-4,0))</f>
        <v/>
      </c>
      <c r="G2073" s="161" t="str">
        <f ca="1">IF(C2073=$U$4,"Enter smelter details", IF(ISERROR($S2073),"",OFFSET('Smelter Reference List'!$F$4,$S2073-4,0)))</f>
        <v/>
      </c>
      <c r="H2073" s="247" t="str">
        <f ca="1">IF(ISERROR($S2073),"",OFFSET('Smelter Reference List'!$G$4,$S2073-4,0))</f>
        <v/>
      </c>
      <c r="I2073" s="248" t="str">
        <f ca="1">IF(ISERROR($S2073),"",OFFSET('Smelter Reference List'!$H$4,$S2073-4,0))</f>
        <v/>
      </c>
      <c r="J2073" s="248" t="str">
        <f ca="1">IF(ISERROR($S2073),"",OFFSET('Smelter Reference List'!$I$4,$S2073-4,0))</f>
        <v/>
      </c>
      <c r="K2073" s="245"/>
      <c r="L2073" s="245"/>
      <c r="M2073" s="245"/>
      <c r="N2073" s="245"/>
      <c r="O2073" s="245"/>
      <c r="P2073" s="245"/>
      <c r="Q2073" s="246"/>
      <c r="R2073" s="233"/>
      <c r="S2073" s="234" t="e">
        <f>IF(C2073="",NA(),MATCH($B2073&amp;$C2073,'Smelter Reference List'!$J:$J,0))</f>
        <v>#N/A</v>
      </c>
      <c r="T2073" s="235"/>
      <c r="U2073" s="235">
        <f t="shared" ca="1" si="64"/>
        <v>0</v>
      </c>
      <c r="V2073" s="235"/>
      <c r="W2073" s="235"/>
      <c r="Y2073" s="228" t="str">
        <f t="shared" si="65"/>
        <v/>
      </c>
    </row>
    <row r="2074" spans="1:25" s="228" customFormat="1" ht="20.399999999999999">
      <c r="A2074" s="257"/>
      <c r="B2074" s="232" t="str">
        <f>IF(LEN(A2074)=0,"",INDEX('Smelter Reference List'!$A:$A,MATCH($A2074,'Smelter Reference List'!$E:$E,0)))</f>
        <v/>
      </c>
      <c r="C2074" s="297" t="str">
        <f>IF(LEN(A2074)=0,"",INDEX('Smelter Reference List'!$C:$C,MATCH($A2074,'Smelter Reference List'!$E:$E,0)))</f>
        <v/>
      </c>
      <c r="D2074" s="161" t="str">
        <f ca="1">IF(ISERROR($S2074),"",OFFSET('Smelter Reference List'!$C$4,$S2074-4,0)&amp;"")</f>
        <v/>
      </c>
      <c r="E2074" s="161" t="str">
        <f ca="1">IF(ISERROR($S2074),"",OFFSET('Smelter Reference List'!$D$4,$S2074-4,0)&amp;"")</f>
        <v/>
      </c>
      <c r="F2074" s="161" t="str">
        <f ca="1">IF(ISERROR($S2074),"",OFFSET('Smelter Reference List'!$E$4,$S2074-4,0))</f>
        <v/>
      </c>
      <c r="G2074" s="161" t="str">
        <f ca="1">IF(C2074=$U$4,"Enter smelter details", IF(ISERROR($S2074),"",OFFSET('Smelter Reference List'!$F$4,$S2074-4,0)))</f>
        <v/>
      </c>
      <c r="H2074" s="247" t="str">
        <f ca="1">IF(ISERROR($S2074),"",OFFSET('Smelter Reference List'!$G$4,$S2074-4,0))</f>
        <v/>
      </c>
      <c r="I2074" s="248" t="str">
        <f ca="1">IF(ISERROR($S2074),"",OFFSET('Smelter Reference List'!$H$4,$S2074-4,0))</f>
        <v/>
      </c>
      <c r="J2074" s="248" t="str">
        <f ca="1">IF(ISERROR($S2074),"",OFFSET('Smelter Reference List'!$I$4,$S2074-4,0))</f>
        <v/>
      </c>
      <c r="K2074" s="245"/>
      <c r="L2074" s="245"/>
      <c r="M2074" s="245"/>
      <c r="N2074" s="245"/>
      <c r="O2074" s="245"/>
      <c r="P2074" s="245"/>
      <c r="Q2074" s="246"/>
      <c r="R2074" s="233"/>
      <c r="S2074" s="234" t="e">
        <f>IF(C2074="",NA(),MATCH($B2074&amp;$C2074,'Smelter Reference List'!$J:$J,0))</f>
        <v>#N/A</v>
      </c>
      <c r="T2074" s="235"/>
      <c r="U2074" s="235">
        <f t="shared" ca="1" si="64"/>
        <v>0</v>
      </c>
      <c r="V2074" s="235"/>
      <c r="W2074" s="235"/>
      <c r="Y2074" s="228" t="str">
        <f t="shared" si="65"/>
        <v/>
      </c>
    </row>
    <row r="2075" spans="1:25" s="228" customFormat="1" ht="20.399999999999999">
      <c r="A2075" s="257"/>
      <c r="B2075" s="232" t="str">
        <f>IF(LEN(A2075)=0,"",INDEX('Smelter Reference List'!$A:$A,MATCH($A2075,'Smelter Reference List'!$E:$E,0)))</f>
        <v/>
      </c>
      <c r="C2075" s="297" t="str">
        <f>IF(LEN(A2075)=0,"",INDEX('Smelter Reference List'!$C:$C,MATCH($A2075,'Smelter Reference List'!$E:$E,0)))</f>
        <v/>
      </c>
      <c r="D2075" s="161" t="str">
        <f ca="1">IF(ISERROR($S2075),"",OFFSET('Smelter Reference List'!$C$4,$S2075-4,0)&amp;"")</f>
        <v/>
      </c>
      <c r="E2075" s="161" t="str">
        <f ca="1">IF(ISERROR($S2075),"",OFFSET('Smelter Reference List'!$D$4,$S2075-4,0)&amp;"")</f>
        <v/>
      </c>
      <c r="F2075" s="161" t="str">
        <f ca="1">IF(ISERROR($S2075),"",OFFSET('Smelter Reference List'!$E$4,$S2075-4,0))</f>
        <v/>
      </c>
      <c r="G2075" s="161" t="str">
        <f ca="1">IF(C2075=$U$4,"Enter smelter details", IF(ISERROR($S2075),"",OFFSET('Smelter Reference List'!$F$4,$S2075-4,0)))</f>
        <v/>
      </c>
      <c r="H2075" s="247" t="str">
        <f ca="1">IF(ISERROR($S2075),"",OFFSET('Smelter Reference List'!$G$4,$S2075-4,0))</f>
        <v/>
      </c>
      <c r="I2075" s="248" t="str">
        <f ca="1">IF(ISERROR($S2075),"",OFFSET('Smelter Reference List'!$H$4,$S2075-4,0))</f>
        <v/>
      </c>
      <c r="J2075" s="248" t="str">
        <f ca="1">IF(ISERROR($S2075),"",OFFSET('Smelter Reference List'!$I$4,$S2075-4,0))</f>
        <v/>
      </c>
      <c r="K2075" s="245"/>
      <c r="L2075" s="245"/>
      <c r="M2075" s="245"/>
      <c r="N2075" s="245"/>
      <c r="O2075" s="245"/>
      <c r="P2075" s="245"/>
      <c r="Q2075" s="246"/>
      <c r="R2075" s="233"/>
      <c r="S2075" s="234" t="e">
        <f>IF(C2075="",NA(),MATCH($B2075&amp;$C2075,'Smelter Reference List'!$J:$J,0))</f>
        <v>#N/A</v>
      </c>
      <c r="T2075" s="235"/>
      <c r="U2075" s="235">
        <f t="shared" ca="1" si="64"/>
        <v>0</v>
      </c>
      <c r="V2075" s="235"/>
      <c r="W2075" s="235"/>
      <c r="Y2075" s="228" t="str">
        <f t="shared" si="65"/>
        <v/>
      </c>
    </row>
    <row r="2076" spans="1:25" s="228" customFormat="1" ht="20.399999999999999">
      <c r="A2076" s="257"/>
      <c r="B2076" s="232" t="str">
        <f>IF(LEN(A2076)=0,"",INDEX('Smelter Reference List'!$A:$A,MATCH($A2076,'Smelter Reference List'!$E:$E,0)))</f>
        <v/>
      </c>
      <c r="C2076" s="297" t="str">
        <f>IF(LEN(A2076)=0,"",INDEX('Smelter Reference List'!$C:$C,MATCH($A2076,'Smelter Reference List'!$E:$E,0)))</f>
        <v/>
      </c>
      <c r="D2076" s="161" t="str">
        <f ca="1">IF(ISERROR($S2076),"",OFFSET('Smelter Reference List'!$C$4,$S2076-4,0)&amp;"")</f>
        <v/>
      </c>
      <c r="E2076" s="161" t="str">
        <f ca="1">IF(ISERROR($S2076),"",OFFSET('Smelter Reference List'!$D$4,$S2076-4,0)&amp;"")</f>
        <v/>
      </c>
      <c r="F2076" s="161" t="str">
        <f ca="1">IF(ISERROR($S2076),"",OFFSET('Smelter Reference List'!$E$4,$S2076-4,0))</f>
        <v/>
      </c>
      <c r="G2076" s="161" t="str">
        <f ca="1">IF(C2076=$U$4,"Enter smelter details", IF(ISERROR($S2076),"",OFFSET('Smelter Reference List'!$F$4,$S2076-4,0)))</f>
        <v/>
      </c>
      <c r="H2076" s="247" t="str">
        <f ca="1">IF(ISERROR($S2076),"",OFFSET('Smelter Reference List'!$G$4,$S2076-4,0))</f>
        <v/>
      </c>
      <c r="I2076" s="248" t="str">
        <f ca="1">IF(ISERROR($S2076),"",OFFSET('Smelter Reference List'!$H$4,$S2076-4,0))</f>
        <v/>
      </c>
      <c r="J2076" s="248" t="str">
        <f ca="1">IF(ISERROR($S2076),"",OFFSET('Smelter Reference List'!$I$4,$S2076-4,0))</f>
        <v/>
      </c>
      <c r="K2076" s="245"/>
      <c r="L2076" s="245"/>
      <c r="M2076" s="245"/>
      <c r="N2076" s="245"/>
      <c r="O2076" s="245"/>
      <c r="P2076" s="245"/>
      <c r="Q2076" s="246"/>
      <c r="R2076" s="233"/>
      <c r="S2076" s="234" t="e">
        <f>IF(C2076="",NA(),MATCH($B2076&amp;$C2076,'Smelter Reference List'!$J:$J,0))</f>
        <v>#N/A</v>
      </c>
      <c r="T2076" s="235"/>
      <c r="U2076" s="235">
        <f t="shared" ca="1" si="64"/>
        <v>0</v>
      </c>
      <c r="V2076" s="235"/>
      <c r="W2076" s="235"/>
      <c r="Y2076" s="228" t="str">
        <f t="shared" si="65"/>
        <v/>
      </c>
    </row>
    <row r="2077" spans="1:25" s="228" customFormat="1" ht="20.399999999999999">
      <c r="A2077" s="257"/>
      <c r="B2077" s="232" t="str">
        <f>IF(LEN(A2077)=0,"",INDEX('Smelter Reference List'!$A:$A,MATCH($A2077,'Smelter Reference List'!$E:$E,0)))</f>
        <v/>
      </c>
      <c r="C2077" s="297" t="str">
        <f>IF(LEN(A2077)=0,"",INDEX('Smelter Reference List'!$C:$C,MATCH($A2077,'Smelter Reference List'!$E:$E,0)))</f>
        <v/>
      </c>
      <c r="D2077" s="161" t="str">
        <f ca="1">IF(ISERROR($S2077),"",OFFSET('Smelter Reference List'!$C$4,$S2077-4,0)&amp;"")</f>
        <v/>
      </c>
      <c r="E2077" s="161" t="str">
        <f ca="1">IF(ISERROR($S2077),"",OFFSET('Smelter Reference List'!$D$4,$S2077-4,0)&amp;"")</f>
        <v/>
      </c>
      <c r="F2077" s="161" t="str">
        <f ca="1">IF(ISERROR($S2077),"",OFFSET('Smelter Reference List'!$E$4,$S2077-4,0))</f>
        <v/>
      </c>
      <c r="G2077" s="161" t="str">
        <f ca="1">IF(C2077=$U$4,"Enter smelter details", IF(ISERROR($S2077),"",OFFSET('Smelter Reference List'!$F$4,$S2077-4,0)))</f>
        <v/>
      </c>
      <c r="H2077" s="247" t="str">
        <f ca="1">IF(ISERROR($S2077),"",OFFSET('Smelter Reference List'!$G$4,$S2077-4,0))</f>
        <v/>
      </c>
      <c r="I2077" s="248" t="str">
        <f ca="1">IF(ISERROR($S2077),"",OFFSET('Smelter Reference List'!$H$4,$S2077-4,0))</f>
        <v/>
      </c>
      <c r="J2077" s="248" t="str">
        <f ca="1">IF(ISERROR($S2077),"",OFFSET('Smelter Reference List'!$I$4,$S2077-4,0))</f>
        <v/>
      </c>
      <c r="K2077" s="245"/>
      <c r="L2077" s="245"/>
      <c r="M2077" s="245"/>
      <c r="N2077" s="245"/>
      <c r="O2077" s="245"/>
      <c r="P2077" s="245"/>
      <c r="Q2077" s="246"/>
      <c r="R2077" s="233"/>
      <c r="S2077" s="234" t="e">
        <f>IF(C2077="",NA(),MATCH($B2077&amp;$C2077,'Smelter Reference List'!$J:$J,0))</f>
        <v>#N/A</v>
      </c>
      <c r="T2077" s="235"/>
      <c r="U2077" s="235">
        <f t="shared" ca="1" si="64"/>
        <v>0</v>
      </c>
      <c r="V2077" s="235"/>
      <c r="W2077" s="235"/>
      <c r="Y2077" s="228" t="str">
        <f t="shared" si="65"/>
        <v/>
      </c>
    </row>
    <row r="2078" spans="1:25" s="228" customFormat="1" ht="20.399999999999999">
      <c r="A2078" s="257"/>
      <c r="B2078" s="232" t="str">
        <f>IF(LEN(A2078)=0,"",INDEX('Smelter Reference List'!$A:$A,MATCH($A2078,'Smelter Reference List'!$E:$E,0)))</f>
        <v/>
      </c>
      <c r="C2078" s="297" t="str">
        <f>IF(LEN(A2078)=0,"",INDEX('Smelter Reference List'!$C:$C,MATCH($A2078,'Smelter Reference List'!$E:$E,0)))</f>
        <v/>
      </c>
      <c r="D2078" s="161" t="str">
        <f ca="1">IF(ISERROR($S2078),"",OFFSET('Smelter Reference List'!$C$4,$S2078-4,0)&amp;"")</f>
        <v/>
      </c>
      <c r="E2078" s="161" t="str">
        <f ca="1">IF(ISERROR($S2078),"",OFFSET('Smelter Reference List'!$D$4,$S2078-4,0)&amp;"")</f>
        <v/>
      </c>
      <c r="F2078" s="161" t="str">
        <f ca="1">IF(ISERROR($S2078),"",OFFSET('Smelter Reference List'!$E$4,$S2078-4,0))</f>
        <v/>
      </c>
      <c r="G2078" s="161" t="str">
        <f ca="1">IF(C2078=$U$4,"Enter smelter details", IF(ISERROR($S2078),"",OFFSET('Smelter Reference List'!$F$4,$S2078-4,0)))</f>
        <v/>
      </c>
      <c r="H2078" s="247" t="str">
        <f ca="1">IF(ISERROR($S2078),"",OFFSET('Smelter Reference List'!$G$4,$S2078-4,0))</f>
        <v/>
      </c>
      <c r="I2078" s="248" t="str">
        <f ca="1">IF(ISERROR($S2078),"",OFFSET('Smelter Reference List'!$H$4,$S2078-4,0))</f>
        <v/>
      </c>
      <c r="J2078" s="248" t="str">
        <f ca="1">IF(ISERROR($S2078),"",OFFSET('Smelter Reference List'!$I$4,$S2078-4,0))</f>
        <v/>
      </c>
      <c r="K2078" s="245"/>
      <c r="L2078" s="245"/>
      <c r="M2078" s="245"/>
      <c r="N2078" s="245"/>
      <c r="O2078" s="245"/>
      <c r="P2078" s="245"/>
      <c r="Q2078" s="246"/>
      <c r="R2078" s="233"/>
      <c r="S2078" s="234" t="e">
        <f>IF(C2078="",NA(),MATCH($B2078&amp;$C2078,'Smelter Reference List'!$J:$J,0))</f>
        <v>#N/A</v>
      </c>
      <c r="T2078" s="235"/>
      <c r="U2078" s="235">
        <f t="shared" ca="1" si="64"/>
        <v>0</v>
      </c>
      <c r="V2078" s="235"/>
      <c r="W2078" s="235"/>
      <c r="Y2078" s="228" t="str">
        <f t="shared" si="65"/>
        <v/>
      </c>
    </row>
    <row r="2079" spans="1:25" s="228" customFormat="1" ht="20.399999999999999">
      <c r="A2079" s="257"/>
      <c r="B2079" s="232" t="str">
        <f>IF(LEN(A2079)=0,"",INDEX('Smelter Reference List'!$A:$A,MATCH($A2079,'Smelter Reference List'!$E:$E,0)))</f>
        <v/>
      </c>
      <c r="C2079" s="297" t="str">
        <f>IF(LEN(A2079)=0,"",INDEX('Smelter Reference List'!$C:$C,MATCH($A2079,'Smelter Reference List'!$E:$E,0)))</f>
        <v/>
      </c>
      <c r="D2079" s="161" t="str">
        <f ca="1">IF(ISERROR($S2079),"",OFFSET('Smelter Reference List'!$C$4,$S2079-4,0)&amp;"")</f>
        <v/>
      </c>
      <c r="E2079" s="161" t="str">
        <f ca="1">IF(ISERROR($S2079),"",OFFSET('Smelter Reference List'!$D$4,$S2079-4,0)&amp;"")</f>
        <v/>
      </c>
      <c r="F2079" s="161" t="str">
        <f ca="1">IF(ISERROR($S2079),"",OFFSET('Smelter Reference List'!$E$4,$S2079-4,0))</f>
        <v/>
      </c>
      <c r="G2079" s="161" t="str">
        <f ca="1">IF(C2079=$U$4,"Enter smelter details", IF(ISERROR($S2079),"",OFFSET('Smelter Reference List'!$F$4,$S2079-4,0)))</f>
        <v/>
      </c>
      <c r="H2079" s="247" t="str">
        <f ca="1">IF(ISERROR($S2079),"",OFFSET('Smelter Reference List'!$G$4,$S2079-4,0))</f>
        <v/>
      </c>
      <c r="I2079" s="248" t="str">
        <f ca="1">IF(ISERROR($S2079),"",OFFSET('Smelter Reference List'!$H$4,$S2079-4,0))</f>
        <v/>
      </c>
      <c r="J2079" s="248" t="str">
        <f ca="1">IF(ISERROR($S2079),"",OFFSET('Smelter Reference List'!$I$4,$S2079-4,0))</f>
        <v/>
      </c>
      <c r="K2079" s="245"/>
      <c r="L2079" s="245"/>
      <c r="M2079" s="245"/>
      <c r="N2079" s="245"/>
      <c r="O2079" s="245"/>
      <c r="P2079" s="245"/>
      <c r="Q2079" s="246"/>
      <c r="R2079" s="233"/>
      <c r="S2079" s="234" t="e">
        <f>IF(C2079="",NA(),MATCH($B2079&amp;$C2079,'Smelter Reference List'!$J:$J,0))</f>
        <v>#N/A</v>
      </c>
      <c r="T2079" s="235"/>
      <c r="U2079" s="235">
        <f t="shared" ca="1" si="64"/>
        <v>0</v>
      </c>
      <c r="V2079" s="235"/>
      <c r="W2079" s="235"/>
      <c r="Y2079" s="228" t="str">
        <f t="shared" si="65"/>
        <v/>
      </c>
    </row>
    <row r="2080" spans="1:25" s="228" customFormat="1" ht="20.399999999999999">
      <c r="A2080" s="257"/>
      <c r="B2080" s="232" t="str">
        <f>IF(LEN(A2080)=0,"",INDEX('Smelter Reference List'!$A:$A,MATCH($A2080,'Smelter Reference List'!$E:$E,0)))</f>
        <v/>
      </c>
      <c r="C2080" s="297" t="str">
        <f>IF(LEN(A2080)=0,"",INDEX('Smelter Reference List'!$C:$C,MATCH($A2080,'Smelter Reference List'!$E:$E,0)))</f>
        <v/>
      </c>
      <c r="D2080" s="161" t="str">
        <f ca="1">IF(ISERROR($S2080),"",OFFSET('Smelter Reference List'!$C$4,$S2080-4,0)&amp;"")</f>
        <v/>
      </c>
      <c r="E2080" s="161" t="str">
        <f ca="1">IF(ISERROR($S2080),"",OFFSET('Smelter Reference List'!$D$4,$S2080-4,0)&amp;"")</f>
        <v/>
      </c>
      <c r="F2080" s="161" t="str">
        <f ca="1">IF(ISERROR($S2080),"",OFFSET('Smelter Reference List'!$E$4,$S2080-4,0))</f>
        <v/>
      </c>
      <c r="G2080" s="161" t="str">
        <f ca="1">IF(C2080=$U$4,"Enter smelter details", IF(ISERROR($S2080),"",OFFSET('Smelter Reference List'!$F$4,$S2080-4,0)))</f>
        <v/>
      </c>
      <c r="H2080" s="247" t="str">
        <f ca="1">IF(ISERROR($S2080),"",OFFSET('Smelter Reference List'!$G$4,$S2080-4,0))</f>
        <v/>
      </c>
      <c r="I2080" s="248" t="str">
        <f ca="1">IF(ISERROR($S2080),"",OFFSET('Smelter Reference List'!$H$4,$S2080-4,0))</f>
        <v/>
      </c>
      <c r="J2080" s="248" t="str">
        <f ca="1">IF(ISERROR($S2080),"",OFFSET('Smelter Reference List'!$I$4,$S2080-4,0))</f>
        <v/>
      </c>
      <c r="K2080" s="245"/>
      <c r="L2080" s="245"/>
      <c r="M2080" s="245"/>
      <c r="N2080" s="245"/>
      <c r="O2080" s="245"/>
      <c r="P2080" s="245"/>
      <c r="Q2080" s="246"/>
      <c r="R2080" s="233"/>
      <c r="S2080" s="234" t="e">
        <f>IF(C2080="",NA(),MATCH($B2080&amp;$C2080,'Smelter Reference List'!$J:$J,0))</f>
        <v>#N/A</v>
      </c>
      <c r="T2080" s="235"/>
      <c r="U2080" s="235">
        <f t="shared" ca="1" si="64"/>
        <v>0</v>
      </c>
      <c r="V2080" s="235"/>
      <c r="W2080" s="235"/>
      <c r="Y2080" s="228" t="str">
        <f t="shared" si="65"/>
        <v/>
      </c>
    </row>
    <row r="2081" spans="1:25" s="228" customFormat="1" ht="20.399999999999999">
      <c r="A2081" s="257"/>
      <c r="B2081" s="232" t="str">
        <f>IF(LEN(A2081)=0,"",INDEX('Smelter Reference List'!$A:$A,MATCH($A2081,'Smelter Reference List'!$E:$E,0)))</f>
        <v/>
      </c>
      <c r="C2081" s="297" t="str">
        <f>IF(LEN(A2081)=0,"",INDEX('Smelter Reference List'!$C:$C,MATCH($A2081,'Smelter Reference List'!$E:$E,0)))</f>
        <v/>
      </c>
      <c r="D2081" s="161" t="str">
        <f ca="1">IF(ISERROR($S2081),"",OFFSET('Smelter Reference List'!$C$4,$S2081-4,0)&amp;"")</f>
        <v/>
      </c>
      <c r="E2081" s="161" t="str">
        <f ca="1">IF(ISERROR($S2081),"",OFFSET('Smelter Reference List'!$D$4,$S2081-4,0)&amp;"")</f>
        <v/>
      </c>
      <c r="F2081" s="161" t="str">
        <f ca="1">IF(ISERROR($S2081),"",OFFSET('Smelter Reference List'!$E$4,$S2081-4,0))</f>
        <v/>
      </c>
      <c r="G2081" s="161" t="str">
        <f ca="1">IF(C2081=$U$4,"Enter smelter details", IF(ISERROR($S2081),"",OFFSET('Smelter Reference List'!$F$4,$S2081-4,0)))</f>
        <v/>
      </c>
      <c r="H2081" s="247" t="str">
        <f ca="1">IF(ISERROR($S2081),"",OFFSET('Smelter Reference List'!$G$4,$S2081-4,0))</f>
        <v/>
      </c>
      <c r="I2081" s="248" t="str">
        <f ca="1">IF(ISERROR($S2081),"",OFFSET('Smelter Reference List'!$H$4,$S2081-4,0))</f>
        <v/>
      </c>
      <c r="J2081" s="248" t="str">
        <f ca="1">IF(ISERROR($S2081),"",OFFSET('Smelter Reference List'!$I$4,$S2081-4,0))</f>
        <v/>
      </c>
      <c r="K2081" s="245"/>
      <c r="L2081" s="245"/>
      <c r="M2081" s="245"/>
      <c r="N2081" s="245"/>
      <c r="O2081" s="245"/>
      <c r="P2081" s="245"/>
      <c r="Q2081" s="246"/>
      <c r="R2081" s="233"/>
      <c r="S2081" s="234" t="e">
        <f>IF(C2081="",NA(),MATCH($B2081&amp;$C2081,'Smelter Reference List'!$J:$J,0))</f>
        <v>#N/A</v>
      </c>
      <c r="T2081" s="235"/>
      <c r="U2081" s="235">
        <f t="shared" ca="1" si="64"/>
        <v>0</v>
      </c>
      <c r="V2081" s="235"/>
      <c r="W2081" s="235"/>
      <c r="Y2081" s="228" t="str">
        <f t="shared" si="65"/>
        <v/>
      </c>
    </row>
    <row r="2082" spans="1:25" s="228" customFormat="1" ht="20.399999999999999">
      <c r="A2082" s="257"/>
      <c r="B2082" s="232" t="str">
        <f>IF(LEN(A2082)=0,"",INDEX('Smelter Reference List'!$A:$A,MATCH($A2082,'Smelter Reference List'!$E:$E,0)))</f>
        <v/>
      </c>
      <c r="C2082" s="297" t="str">
        <f>IF(LEN(A2082)=0,"",INDEX('Smelter Reference List'!$C:$C,MATCH($A2082,'Smelter Reference List'!$E:$E,0)))</f>
        <v/>
      </c>
      <c r="D2082" s="161" t="str">
        <f ca="1">IF(ISERROR($S2082),"",OFFSET('Smelter Reference List'!$C$4,$S2082-4,0)&amp;"")</f>
        <v/>
      </c>
      <c r="E2082" s="161" t="str">
        <f ca="1">IF(ISERROR($S2082),"",OFFSET('Smelter Reference List'!$D$4,$S2082-4,0)&amp;"")</f>
        <v/>
      </c>
      <c r="F2082" s="161" t="str">
        <f ca="1">IF(ISERROR($S2082),"",OFFSET('Smelter Reference List'!$E$4,$S2082-4,0))</f>
        <v/>
      </c>
      <c r="G2082" s="161" t="str">
        <f ca="1">IF(C2082=$U$4,"Enter smelter details", IF(ISERROR($S2082),"",OFFSET('Smelter Reference List'!$F$4,$S2082-4,0)))</f>
        <v/>
      </c>
      <c r="H2082" s="247" t="str">
        <f ca="1">IF(ISERROR($S2082),"",OFFSET('Smelter Reference List'!$G$4,$S2082-4,0))</f>
        <v/>
      </c>
      <c r="I2082" s="248" t="str">
        <f ca="1">IF(ISERROR($S2082),"",OFFSET('Smelter Reference List'!$H$4,$S2082-4,0))</f>
        <v/>
      </c>
      <c r="J2082" s="248" t="str">
        <f ca="1">IF(ISERROR($S2082),"",OFFSET('Smelter Reference List'!$I$4,$S2082-4,0))</f>
        <v/>
      </c>
      <c r="K2082" s="245"/>
      <c r="L2082" s="245"/>
      <c r="M2082" s="245"/>
      <c r="N2082" s="245"/>
      <c r="O2082" s="245"/>
      <c r="P2082" s="245"/>
      <c r="Q2082" s="246"/>
      <c r="R2082" s="233"/>
      <c r="S2082" s="234" t="e">
        <f>IF(C2082="",NA(),MATCH($B2082&amp;$C2082,'Smelter Reference List'!$J:$J,0))</f>
        <v>#N/A</v>
      </c>
      <c r="T2082" s="235"/>
      <c r="U2082" s="235">
        <f t="shared" ca="1" si="64"/>
        <v>0</v>
      </c>
      <c r="V2082" s="235"/>
      <c r="W2082" s="235"/>
      <c r="Y2082" s="228" t="str">
        <f t="shared" si="65"/>
        <v/>
      </c>
    </row>
    <row r="2083" spans="1:25" s="228" customFormat="1" ht="20.399999999999999">
      <c r="A2083" s="257"/>
      <c r="B2083" s="232" t="str">
        <f>IF(LEN(A2083)=0,"",INDEX('Smelter Reference List'!$A:$A,MATCH($A2083,'Smelter Reference List'!$E:$E,0)))</f>
        <v/>
      </c>
      <c r="C2083" s="297" t="str">
        <f>IF(LEN(A2083)=0,"",INDEX('Smelter Reference List'!$C:$C,MATCH($A2083,'Smelter Reference List'!$E:$E,0)))</f>
        <v/>
      </c>
      <c r="D2083" s="161" t="str">
        <f ca="1">IF(ISERROR($S2083),"",OFFSET('Smelter Reference List'!$C$4,$S2083-4,0)&amp;"")</f>
        <v/>
      </c>
      <c r="E2083" s="161" t="str">
        <f ca="1">IF(ISERROR($S2083),"",OFFSET('Smelter Reference List'!$D$4,$S2083-4,0)&amp;"")</f>
        <v/>
      </c>
      <c r="F2083" s="161" t="str">
        <f ca="1">IF(ISERROR($S2083),"",OFFSET('Smelter Reference List'!$E$4,$S2083-4,0))</f>
        <v/>
      </c>
      <c r="G2083" s="161" t="str">
        <f ca="1">IF(C2083=$U$4,"Enter smelter details", IF(ISERROR($S2083),"",OFFSET('Smelter Reference List'!$F$4,$S2083-4,0)))</f>
        <v/>
      </c>
      <c r="H2083" s="247" t="str">
        <f ca="1">IF(ISERROR($S2083),"",OFFSET('Smelter Reference List'!$G$4,$S2083-4,0))</f>
        <v/>
      </c>
      <c r="I2083" s="248" t="str">
        <f ca="1">IF(ISERROR($S2083),"",OFFSET('Smelter Reference List'!$H$4,$S2083-4,0))</f>
        <v/>
      </c>
      <c r="J2083" s="248" t="str">
        <f ca="1">IF(ISERROR($S2083),"",OFFSET('Smelter Reference List'!$I$4,$S2083-4,0))</f>
        <v/>
      </c>
      <c r="K2083" s="245"/>
      <c r="L2083" s="245"/>
      <c r="M2083" s="245"/>
      <c r="N2083" s="245"/>
      <c r="O2083" s="245"/>
      <c r="P2083" s="245"/>
      <c r="Q2083" s="246"/>
      <c r="R2083" s="233"/>
      <c r="S2083" s="234" t="e">
        <f>IF(C2083="",NA(),MATCH($B2083&amp;$C2083,'Smelter Reference List'!$J:$J,0))</f>
        <v>#N/A</v>
      </c>
      <c r="T2083" s="235"/>
      <c r="U2083" s="235">
        <f t="shared" ca="1" si="64"/>
        <v>0</v>
      </c>
      <c r="V2083" s="235"/>
      <c r="W2083" s="235"/>
      <c r="Y2083" s="228" t="str">
        <f t="shared" si="65"/>
        <v/>
      </c>
    </row>
    <row r="2084" spans="1:25" s="228" customFormat="1" ht="20.399999999999999">
      <c r="A2084" s="257"/>
      <c r="B2084" s="232" t="str">
        <f>IF(LEN(A2084)=0,"",INDEX('Smelter Reference List'!$A:$A,MATCH($A2084,'Smelter Reference List'!$E:$E,0)))</f>
        <v/>
      </c>
      <c r="C2084" s="297" t="str">
        <f>IF(LEN(A2084)=0,"",INDEX('Smelter Reference List'!$C:$C,MATCH($A2084,'Smelter Reference List'!$E:$E,0)))</f>
        <v/>
      </c>
      <c r="D2084" s="161" t="str">
        <f ca="1">IF(ISERROR($S2084),"",OFFSET('Smelter Reference List'!$C$4,$S2084-4,0)&amp;"")</f>
        <v/>
      </c>
      <c r="E2084" s="161" t="str">
        <f ca="1">IF(ISERROR($S2084),"",OFFSET('Smelter Reference List'!$D$4,$S2084-4,0)&amp;"")</f>
        <v/>
      </c>
      <c r="F2084" s="161" t="str">
        <f ca="1">IF(ISERROR($S2084),"",OFFSET('Smelter Reference List'!$E$4,$S2084-4,0))</f>
        <v/>
      </c>
      <c r="G2084" s="161" t="str">
        <f ca="1">IF(C2084=$U$4,"Enter smelter details", IF(ISERROR($S2084),"",OFFSET('Smelter Reference List'!$F$4,$S2084-4,0)))</f>
        <v/>
      </c>
      <c r="H2084" s="247" t="str">
        <f ca="1">IF(ISERROR($S2084),"",OFFSET('Smelter Reference List'!$G$4,$S2084-4,0))</f>
        <v/>
      </c>
      <c r="I2084" s="248" t="str">
        <f ca="1">IF(ISERROR($S2084),"",OFFSET('Smelter Reference List'!$H$4,$S2084-4,0))</f>
        <v/>
      </c>
      <c r="J2084" s="248" t="str">
        <f ca="1">IF(ISERROR($S2084),"",OFFSET('Smelter Reference List'!$I$4,$S2084-4,0))</f>
        <v/>
      </c>
      <c r="K2084" s="245"/>
      <c r="L2084" s="245"/>
      <c r="M2084" s="245"/>
      <c r="N2084" s="245"/>
      <c r="O2084" s="245"/>
      <c r="P2084" s="245"/>
      <c r="Q2084" s="246"/>
      <c r="R2084" s="233"/>
      <c r="S2084" s="234" t="e">
        <f>IF(C2084="",NA(),MATCH($B2084&amp;$C2084,'Smelter Reference List'!$J:$J,0))</f>
        <v>#N/A</v>
      </c>
      <c r="T2084" s="235"/>
      <c r="U2084" s="235">
        <f t="shared" ca="1" si="64"/>
        <v>0</v>
      </c>
      <c r="V2084" s="235"/>
      <c r="W2084" s="235"/>
      <c r="Y2084" s="228" t="str">
        <f t="shared" si="65"/>
        <v/>
      </c>
    </row>
    <row r="2085" spans="1:25" s="228" customFormat="1" ht="20.399999999999999">
      <c r="A2085" s="257"/>
      <c r="B2085" s="232" t="str">
        <f>IF(LEN(A2085)=0,"",INDEX('Smelter Reference List'!$A:$A,MATCH($A2085,'Smelter Reference List'!$E:$E,0)))</f>
        <v/>
      </c>
      <c r="C2085" s="297" t="str">
        <f>IF(LEN(A2085)=0,"",INDEX('Smelter Reference List'!$C:$C,MATCH($A2085,'Smelter Reference List'!$E:$E,0)))</f>
        <v/>
      </c>
      <c r="D2085" s="161" t="str">
        <f ca="1">IF(ISERROR($S2085),"",OFFSET('Smelter Reference List'!$C$4,$S2085-4,0)&amp;"")</f>
        <v/>
      </c>
      <c r="E2085" s="161" t="str">
        <f ca="1">IF(ISERROR($S2085),"",OFFSET('Smelter Reference List'!$D$4,$S2085-4,0)&amp;"")</f>
        <v/>
      </c>
      <c r="F2085" s="161" t="str">
        <f ca="1">IF(ISERROR($S2085),"",OFFSET('Smelter Reference List'!$E$4,$S2085-4,0))</f>
        <v/>
      </c>
      <c r="G2085" s="161" t="str">
        <f ca="1">IF(C2085=$U$4,"Enter smelter details", IF(ISERROR($S2085),"",OFFSET('Smelter Reference List'!$F$4,$S2085-4,0)))</f>
        <v/>
      </c>
      <c r="H2085" s="247" t="str">
        <f ca="1">IF(ISERROR($S2085),"",OFFSET('Smelter Reference List'!$G$4,$S2085-4,0))</f>
        <v/>
      </c>
      <c r="I2085" s="248" t="str">
        <f ca="1">IF(ISERROR($S2085),"",OFFSET('Smelter Reference List'!$H$4,$S2085-4,0))</f>
        <v/>
      </c>
      <c r="J2085" s="248" t="str">
        <f ca="1">IF(ISERROR($S2085),"",OFFSET('Smelter Reference List'!$I$4,$S2085-4,0))</f>
        <v/>
      </c>
      <c r="K2085" s="245"/>
      <c r="L2085" s="245"/>
      <c r="M2085" s="245"/>
      <c r="N2085" s="245"/>
      <c r="O2085" s="245"/>
      <c r="P2085" s="245"/>
      <c r="Q2085" s="246"/>
      <c r="R2085" s="233"/>
      <c r="S2085" s="234" t="e">
        <f>IF(C2085="",NA(),MATCH($B2085&amp;$C2085,'Smelter Reference List'!$J:$J,0))</f>
        <v>#N/A</v>
      </c>
      <c r="T2085" s="235"/>
      <c r="U2085" s="235">
        <f t="shared" ca="1" si="64"/>
        <v>0</v>
      </c>
      <c r="V2085" s="235"/>
      <c r="W2085" s="235"/>
      <c r="Y2085" s="228" t="str">
        <f t="shared" si="65"/>
        <v/>
      </c>
    </row>
    <row r="2086" spans="1:25" s="228" customFormat="1" ht="20.399999999999999">
      <c r="A2086" s="257"/>
      <c r="B2086" s="232" t="str">
        <f>IF(LEN(A2086)=0,"",INDEX('Smelter Reference List'!$A:$A,MATCH($A2086,'Smelter Reference List'!$E:$E,0)))</f>
        <v/>
      </c>
      <c r="C2086" s="297" t="str">
        <f>IF(LEN(A2086)=0,"",INDEX('Smelter Reference List'!$C:$C,MATCH($A2086,'Smelter Reference List'!$E:$E,0)))</f>
        <v/>
      </c>
      <c r="D2086" s="161" t="str">
        <f ca="1">IF(ISERROR($S2086),"",OFFSET('Smelter Reference List'!$C$4,$S2086-4,0)&amp;"")</f>
        <v/>
      </c>
      <c r="E2086" s="161" t="str">
        <f ca="1">IF(ISERROR($S2086),"",OFFSET('Smelter Reference List'!$D$4,$S2086-4,0)&amp;"")</f>
        <v/>
      </c>
      <c r="F2086" s="161" t="str">
        <f ca="1">IF(ISERROR($S2086),"",OFFSET('Smelter Reference List'!$E$4,$S2086-4,0))</f>
        <v/>
      </c>
      <c r="G2086" s="161" t="str">
        <f ca="1">IF(C2086=$U$4,"Enter smelter details", IF(ISERROR($S2086),"",OFFSET('Smelter Reference List'!$F$4,$S2086-4,0)))</f>
        <v/>
      </c>
      <c r="H2086" s="247" t="str">
        <f ca="1">IF(ISERROR($S2086),"",OFFSET('Smelter Reference List'!$G$4,$S2086-4,0))</f>
        <v/>
      </c>
      <c r="I2086" s="248" t="str">
        <f ca="1">IF(ISERROR($S2086),"",OFFSET('Smelter Reference List'!$H$4,$S2086-4,0))</f>
        <v/>
      </c>
      <c r="J2086" s="248" t="str">
        <f ca="1">IF(ISERROR($S2086),"",OFFSET('Smelter Reference List'!$I$4,$S2086-4,0))</f>
        <v/>
      </c>
      <c r="K2086" s="245"/>
      <c r="L2086" s="245"/>
      <c r="M2086" s="245"/>
      <c r="N2086" s="245"/>
      <c r="O2086" s="245"/>
      <c r="P2086" s="245"/>
      <c r="Q2086" s="246"/>
      <c r="R2086" s="233"/>
      <c r="S2086" s="234" t="e">
        <f>IF(C2086="",NA(),MATCH($B2086&amp;$C2086,'Smelter Reference List'!$J:$J,0))</f>
        <v>#N/A</v>
      </c>
      <c r="T2086" s="235"/>
      <c r="U2086" s="235">
        <f t="shared" ca="1" si="64"/>
        <v>0</v>
      </c>
      <c r="V2086" s="235"/>
      <c r="W2086" s="235"/>
      <c r="Y2086" s="228" t="str">
        <f t="shared" si="65"/>
        <v/>
      </c>
    </row>
    <row r="2087" spans="1:25" s="228" customFormat="1" ht="20.399999999999999">
      <c r="A2087" s="257"/>
      <c r="B2087" s="232" t="str">
        <f>IF(LEN(A2087)=0,"",INDEX('Smelter Reference List'!$A:$A,MATCH($A2087,'Smelter Reference List'!$E:$E,0)))</f>
        <v/>
      </c>
      <c r="C2087" s="297" t="str">
        <f>IF(LEN(A2087)=0,"",INDEX('Smelter Reference List'!$C:$C,MATCH($A2087,'Smelter Reference List'!$E:$E,0)))</f>
        <v/>
      </c>
      <c r="D2087" s="161" t="str">
        <f ca="1">IF(ISERROR($S2087),"",OFFSET('Smelter Reference List'!$C$4,$S2087-4,0)&amp;"")</f>
        <v/>
      </c>
      <c r="E2087" s="161" t="str">
        <f ca="1">IF(ISERROR($S2087),"",OFFSET('Smelter Reference List'!$D$4,$S2087-4,0)&amp;"")</f>
        <v/>
      </c>
      <c r="F2087" s="161" t="str">
        <f ca="1">IF(ISERROR($S2087),"",OFFSET('Smelter Reference List'!$E$4,$S2087-4,0))</f>
        <v/>
      </c>
      <c r="G2087" s="161" t="str">
        <f ca="1">IF(C2087=$U$4,"Enter smelter details", IF(ISERROR($S2087),"",OFFSET('Smelter Reference List'!$F$4,$S2087-4,0)))</f>
        <v/>
      </c>
      <c r="H2087" s="247" t="str">
        <f ca="1">IF(ISERROR($S2087),"",OFFSET('Smelter Reference List'!$G$4,$S2087-4,0))</f>
        <v/>
      </c>
      <c r="I2087" s="248" t="str">
        <f ca="1">IF(ISERROR($S2087),"",OFFSET('Smelter Reference List'!$H$4,$S2087-4,0))</f>
        <v/>
      </c>
      <c r="J2087" s="248" t="str">
        <f ca="1">IF(ISERROR($S2087),"",OFFSET('Smelter Reference List'!$I$4,$S2087-4,0))</f>
        <v/>
      </c>
      <c r="K2087" s="245"/>
      <c r="L2087" s="245"/>
      <c r="M2087" s="245"/>
      <c r="N2087" s="245"/>
      <c r="O2087" s="245"/>
      <c r="P2087" s="245"/>
      <c r="Q2087" s="246"/>
      <c r="R2087" s="233"/>
      <c r="S2087" s="234" t="e">
        <f>IF(C2087="",NA(),MATCH($B2087&amp;$C2087,'Smelter Reference List'!$J:$J,0))</f>
        <v>#N/A</v>
      </c>
      <c r="T2087" s="235"/>
      <c r="U2087" s="235">
        <f t="shared" ca="1" si="64"/>
        <v>0</v>
      </c>
      <c r="V2087" s="235"/>
      <c r="W2087" s="235"/>
      <c r="Y2087" s="228" t="str">
        <f t="shared" si="65"/>
        <v/>
      </c>
    </row>
    <row r="2088" spans="1:25" s="228" customFormat="1" ht="20.399999999999999">
      <c r="A2088" s="257"/>
      <c r="B2088" s="232" t="str">
        <f>IF(LEN(A2088)=0,"",INDEX('Smelter Reference List'!$A:$A,MATCH($A2088,'Smelter Reference List'!$E:$E,0)))</f>
        <v/>
      </c>
      <c r="C2088" s="297" t="str">
        <f>IF(LEN(A2088)=0,"",INDEX('Smelter Reference List'!$C:$C,MATCH($A2088,'Smelter Reference List'!$E:$E,0)))</f>
        <v/>
      </c>
      <c r="D2088" s="161" t="str">
        <f ca="1">IF(ISERROR($S2088),"",OFFSET('Smelter Reference List'!$C$4,$S2088-4,0)&amp;"")</f>
        <v/>
      </c>
      <c r="E2088" s="161" t="str">
        <f ca="1">IF(ISERROR($S2088),"",OFFSET('Smelter Reference List'!$D$4,$S2088-4,0)&amp;"")</f>
        <v/>
      </c>
      <c r="F2088" s="161" t="str">
        <f ca="1">IF(ISERROR($S2088),"",OFFSET('Smelter Reference List'!$E$4,$S2088-4,0))</f>
        <v/>
      </c>
      <c r="G2088" s="161" t="str">
        <f ca="1">IF(C2088=$U$4,"Enter smelter details", IF(ISERROR($S2088),"",OFFSET('Smelter Reference List'!$F$4,$S2088-4,0)))</f>
        <v/>
      </c>
      <c r="H2088" s="247" t="str">
        <f ca="1">IF(ISERROR($S2088),"",OFFSET('Smelter Reference List'!$G$4,$S2088-4,0))</f>
        <v/>
      </c>
      <c r="I2088" s="248" t="str">
        <f ca="1">IF(ISERROR($S2088),"",OFFSET('Smelter Reference List'!$H$4,$S2088-4,0))</f>
        <v/>
      </c>
      <c r="J2088" s="248" t="str">
        <f ca="1">IF(ISERROR($S2088),"",OFFSET('Smelter Reference List'!$I$4,$S2088-4,0))</f>
        <v/>
      </c>
      <c r="K2088" s="245"/>
      <c r="L2088" s="245"/>
      <c r="M2088" s="245"/>
      <c r="N2088" s="245"/>
      <c r="O2088" s="245"/>
      <c r="P2088" s="245"/>
      <c r="Q2088" s="246"/>
      <c r="R2088" s="233"/>
      <c r="S2088" s="234" t="e">
        <f>IF(C2088="",NA(),MATCH($B2088&amp;$C2088,'Smelter Reference List'!$J:$J,0))</f>
        <v>#N/A</v>
      </c>
      <c r="T2088" s="235"/>
      <c r="U2088" s="235">
        <f t="shared" ca="1" si="64"/>
        <v>0</v>
      </c>
      <c r="V2088" s="235"/>
      <c r="W2088" s="235"/>
      <c r="Y2088" s="228" t="str">
        <f t="shared" si="65"/>
        <v/>
      </c>
    </row>
    <row r="2089" spans="1:25" s="228" customFormat="1" ht="20.399999999999999">
      <c r="A2089" s="257"/>
      <c r="B2089" s="232" t="str">
        <f>IF(LEN(A2089)=0,"",INDEX('Smelter Reference List'!$A:$A,MATCH($A2089,'Smelter Reference List'!$E:$E,0)))</f>
        <v/>
      </c>
      <c r="C2089" s="297" t="str">
        <f>IF(LEN(A2089)=0,"",INDEX('Smelter Reference List'!$C:$C,MATCH($A2089,'Smelter Reference List'!$E:$E,0)))</f>
        <v/>
      </c>
      <c r="D2089" s="161" t="str">
        <f ca="1">IF(ISERROR($S2089),"",OFFSET('Smelter Reference List'!$C$4,$S2089-4,0)&amp;"")</f>
        <v/>
      </c>
      <c r="E2089" s="161" t="str">
        <f ca="1">IF(ISERROR($S2089),"",OFFSET('Smelter Reference List'!$D$4,$S2089-4,0)&amp;"")</f>
        <v/>
      </c>
      <c r="F2089" s="161" t="str">
        <f ca="1">IF(ISERROR($S2089),"",OFFSET('Smelter Reference List'!$E$4,$S2089-4,0))</f>
        <v/>
      </c>
      <c r="G2089" s="161" t="str">
        <f ca="1">IF(C2089=$U$4,"Enter smelter details", IF(ISERROR($S2089),"",OFFSET('Smelter Reference List'!$F$4,$S2089-4,0)))</f>
        <v/>
      </c>
      <c r="H2089" s="247" t="str">
        <f ca="1">IF(ISERROR($S2089),"",OFFSET('Smelter Reference List'!$G$4,$S2089-4,0))</f>
        <v/>
      </c>
      <c r="I2089" s="248" t="str">
        <f ca="1">IF(ISERROR($S2089),"",OFFSET('Smelter Reference List'!$H$4,$S2089-4,0))</f>
        <v/>
      </c>
      <c r="J2089" s="248" t="str">
        <f ca="1">IF(ISERROR($S2089),"",OFFSET('Smelter Reference List'!$I$4,$S2089-4,0))</f>
        <v/>
      </c>
      <c r="K2089" s="245"/>
      <c r="L2089" s="245"/>
      <c r="M2089" s="245"/>
      <c r="N2089" s="245"/>
      <c r="O2089" s="245"/>
      <c r="P2089" s="245"/>
      <c r="Q2089" s="246"/>
      <c r="R2089" s="233"/>
      <c r="S2089" s="234" t="e">
        <f>IF(C2089="",NA(),MATCH($B2089&amp;$C2089,'Smelter Reference List'!$J:$J,0))</f>
        <v>#N/A</v>
      </c>
      <c r="T2089" s="235"/>
      <c r="U2089" s="235">
        <f t="shared" ca="1" si="64"/>
        <v>0</v>
      </c>
      <c r="V2089" s="235"/>
      <c r="W2089" s="235"/>
      <c r="Y2089" s="228" t="str">
        <f t="shared" si="65"/>
        <v/>
      </c>
    </row>
    <row r="2090" spans="1:25" s="228" customFormat="1" ht="20.399999999999999">
      <c r="A2090" s="257"/>
      <c r="B2090" s="232" t="str">
        <f>IF(LEN(A2090)=0,"",INDEX('Smelter Reference List'!$A:$A,MATCH($A2090,'Smelter Reference List'!$E:$E,0)))</f>
        <v/>
      </c>
      <c r="C2090" s="297" t="str">
        <f>IF(LEN(A2090)=0,"",INDEX('Smelter Reference List'!$C:$C,MATCH($A2090,'Smelter Reference List'!$E:$E,0)))</f>
        <v/>
      </c>
      <c r="D2090" s="161" t="str">
        <f ca="1">IF(ISERROR($S2090),"",OFFSET('Smelter Reference List'!$C$4,$S2090-4,0)&amp;"")</f>
        <v/>
      </c>
      <c r="E2090" s="161" t="str">
        <f ca="1">IF(ISERROR($S2090),"",OFFSET('Smelter Reference List'!$D$4,$S2090-4,0)&amp;"")</f>
        <v/>
      </c>
      <c r="F2090" s="161" t="str">
        <f ca="1">IF(ISERROR($S2090),"",OFFSET('Smelter Reference List'!$E$4,$S2090-4,0))</f>
        <v/>
      </c>
      <c r="G2090" s="161" t="str">
        <f ca="1">IF(C2090=$U$4,"Enter smelter details", IF(ISERROR($S2090),"",OFFSET('Smelter Reference List'!$F$4,$S2090-4,0)))</f>
        <v/>
      </c>
      <c r="H2090" s="247" t="str">
        <f ca="1">IF(ISERROR($S2090),"",OFFSET('Smelter Reference List'!$G$4,$S2090-4,0))</f>
        <v/>
      </c>
      <c r="I2090" s="248" t="str">
        <f ca="1">IF(ISERROR($S2090),"",OFFSET('Smelter Reference List'!$H$4,$S2090-4,0))</f>
        <v/>
      </c>
      <c r="J2090" s="248" t="str">
        <f ca="1">IF(ISERROR($S2090),"",OFFSET('Smelter Reference List'!$I$4,$S2090-4,0))</f>
        <v/>
      </c>
      <c r="K2090" s="245"/>
      <c r="L2090" s="245"/>
      <c r="M2090" s="245"/>
      <c r="N2090" s="245"/>
      <c r="O2090" s="245"/>
      <c r="P2090" s="245"/>
      <c r="Q2090" s="246"/>
      <c r="R2090" s="233"/>
      <c r="S2090" s="234" t="e">
        <f>IF(C2090="",NA(),MATCH($B2090&amp;$C2090,'Smelter Reference List'!$J:$J,0))</f>
        <v>#N/A</v>
      </c>
      <c r="T2090" s="235"/>
      <c r="U2090" s="235">
        <f t="shared" ca="1" si="64"/>
        <v>0</v>
      </c>
      <c r="V2090" s="235"/>
      <c r="W2090" s="235"/>
      <c r="Y2090" s="228" t="str">
        <f t="shared" si="65"/>
        <v/>
      </c>
    </row>
    <row r="2091" spans="1:25" s="228" customFormat="1" ht="20.399999999999999">
      <c r="A2091" s="257"/>
      <c r="B2091" s="232" t="str">
        <f>IF(LEN(A2091)=0,"",INDEX('Smelter Reference List'!$A:$A,MATCH($A2091,'Smelter Reference List'!$E:$E,0)))</f>
        <v/>
      </c>
      <c r="C2091" s="297" t="str">
        <f>IF(LEN(A2091)=0,"",INDEX('Smelter Reference List'!$C:$C,MATCH($A2091,'Smelter Reference List'!$E:$E,0)))</f>
        <v/>
      </c>
      <c r="D2091" s="161" t="str">
        <f ca="1">IF(ISERROR($S2091),"",OFFSET('Smelter Reference List'!$C$4,$S2091-4,0)&amp;"")</f>
        <v/>
      </c>
      <c r="E2091" s="161" t="str">
        <f ca="1">IF(ISERROR($S2091),"",OFFSET('Smelter Reference List'!$D$4,$S2091-4,0)&amp;"")</f>
        <v/>
      </c>
      <c r="F2091" s="161" t="str">
        <f ca="1">IF(ISERROR($S2091),"",OFFSET('Smelter Reference List'!$E$4,$S2091-4,0))</f>
        <v/>
      </c>
      <c r="G2091" s="161" t="str">
        <f ca="1">IF(C2091=$U$4,"Enter smelter details", IF(ISERROR($S2091),"",OFFSET('Smelter Reference List'!$F$4,$S2091-4,0)))</f>
        <v/>
      </c>
      <c r="H2091" s="247" t="str">
        <f ca="1">IF(ISERROR($S2091),"",OFFSET('Smelter Reference List'!$G$4,$S2091-4,0))</f>
        <v/>
      </c>
      <c r="I2091" s="248" t="str">
        <f ca="1">IF(ISERROR($S2091),"",OFFSET('Smelter Reference List'!$H$4,$S2091-4,0))</f>
        <v/>
      </c>
      <c r="J2091" s="248" t="str">
        <f ca="1">IF(ISERROR($S2091),"",OFFSET('Smelter Reference List'!$I$4,$S2091-4,0))</f>
        <v/>
      </c>
      <c r="K2091" s="245"/>
      <c r="L2091" s="245"/>
      <c r="M2091" s="245"/>
      <c r="N2091" s="245"/>
      <c r="O2091" s="245"/>
      <c r="P2091" s="245"/>
      <c r="Q2091" s="246"/>
      <c r="R2091" s="233"/>
      <c r="S2091" s="234" t="e">
        <f>IF(C2091="",NA(),MATCH($B2091&amp;$C2091,'Smelter Reference List'!$J:$J,0))</f>
        <v>#N/A</v>
      </c>
      <c r="T2091" s="235"/>
      <c r="U2091" s="235">
        <f t="shared" ca="1" si="64"/>
        <v>0</v>
      </c>
      <c r="V2091" s="235"/>
      <c r="W2091" s="235"/>
      <c r="Y2091" s="228" t="str">
        <f t="shared" si="65"/>
        <v/>
      </c>
    </row>
    <row r="2092" spans="1:25" s="228" customFormat="1" ht="20.399999999999999">
      <c r="A2092" s="257"/>
      <c r="B2092" s="232" t="str">
        <f>IF(LEN(A2092)=0,"",INDEX('Smelter Reference List'!$A:$A,MATCH($A2092,'Smelter Reference List'!$E:$E,0)))</f>
        <v/>
      </c>
      <c r="C2092" s="297" t="str">
        <f>IF(LEN(A2092)=0,"",INDEX('Smelter Reference List'!$C:$C,MATCH($A2092,'Smelter Reference List'!$E:$E,0)))</f>
        <v/>
      </c>
      <c r="D2092" s="161" t="str">
        <f ca="1">IF(ISERROR($S2092),"",OFFSET('Smelter Reference List'!$C$4,$S2092-4,0)&amp;"")</f>
        <v/>
      </c>
      <c r="E2092" s="161" t="str">
        <f ca="1">IF(ISERROR($S2092),"",OFFSET('Smelter Reference List'!$D$4,$S2092-4,0)&amp;"")</f>
        <v/>
      </c>
      <c r="F2092" s="161" t="str">
        <f ca="1">IF(ISERROR($S2092),"",OFFSET('Smelter Reference List'!$E$4,$S2092-4,0))</f>
        <v/>
      </c>
      <c r="G2092" s="161" t="str">
        <f ca="1">IF(C2092=$U$4,"Enter smelter details", IF(ISERROR($S2092),"",OFFSET('Smelter Reference List'!$F$4,$S2092-4,0)))</f>
        <v/>
      </c>
      <c r="H2092" s="247" t="str">
        <f ca="1">IF(ISERROR($S2092),"",OFFSET('Smelter Reference List'!$G$4,$S2092-4,0))</f>
        <v/>
      </c>
      <c r="I2092" s="248" t="str">
        <f ca="1">IF(ISERROR($S2092),"",OFFSET('Smelter Reference List'!$H$4,$S2092-4,0))</f>
        <v/>
      </c>
      <c r="J2092" s="248" t="str">
        <f ca="1">IF(ISERROR($S2092),"",OFFSET('Smelter Reference List'!$I$4,$S2092-4,0))</f>
        <v/>
      </c>
      <c r="K2092" s="245"/>
      <c r="L2092" s="245"/>
      <c r="M2092" s="245"/>
      <c r="N2092" s="245"/>
      <c r="O2092" s="245"/>
      <c r="P2092" s="245"/>
      <c r="Q2092" s="246"/>
      <c r="R2092" s="233"/>
      <c r="S2092" s="234" t="e">
        <f>IF(C2092="",NA(),MATCH($B2092&amp;$C2092,'Smelter Reference List'!$J:$J,0))</f>
        <v>#N/A</v>
      </c>
      <c r="T2092" s="235"/>
      <c r="U2092" s="235">
        <f t="shared" ca="1" si="64"/>
        <v>0</v>
      </c>
      <c r="V2092" s="235"/>
      <c r="W2092" s="235"/>
      <c r="Y2092" s="228" t="str">
        <f t="shared" si="65"/>
        <v/>
      </c>
    </row>
    <row r="2093" spans="1:25" s="228" customFormat="1" ht="20.399999999999999">
      <c r="A2093" s="257"/>
      <c r="B2093" s="232" t="str">
        <f>IF(LEN(A2093)=0,"",INDEX('Smelter Reference List'!$A:$A,MATCH($A2093,'Smelter Reference List'!$E:$E,0)))</f>
        <v/>
      </c>
      <c r="C2093" s="297" t="str">
        <f>IF(LEN(A2093)=0,"",INDEX('Smelter Reference List'!$C:$C,MATCH($A2093,'Smelter Reference List'!$E:$E,0)))</f>
        <v/>
      </c>
      <c r="D2093" s="161" t="str">
        <f ca="1">IF(ISERROR($S2093),"",OFFSET('Smelter Reference List'!$C$4,$S2093-4,0)&amp;"")</f>
        <v/>
      </c>
      <c r="E2093" s="161" t="str">
        <f ca="1">IF(ISERROR($S2093),"",OFFSET('Smelter Reference List'!$D$4,$S2093-4,0)&amp;"")</f>
        <v/>
      </c>
      <c r="F2093" s="161" t="str">
        <f ca="1">IF(ISERROR($S2093),"",OFFSET('Smelter Reference List'!$E$4,$S2093-4,0))</f>
        <v/>
      </c>
      <c r="G2093" s="161" t="str">
        <f ca="1">IF(C2093=$U$4,"Enter smelter details", IF(ISERROR($S2093),"",OFFSET('Smelter Reference List'!$F$4,$S2093-4,0)))</f>
        <v/>
      </c>
      <c r="H2093" s="247" t="str">
        <f ca="1">IF(ISERROR($S2093),"",OFFSET('Smelter Reference List'!$G$4,$S2093-4,0))</f>
        <v/>
      </c>
      <c r="I2093" s="248" t="str">
        <f ca="1">IF(ISERROR($S2093),"",OFFSET('Smelter Reference List'!$H$4,$S2093-4,0))</f>
        <v/>
      </c>
      <c r="J2093" s="248" t="str">
        <f ca="1">IF(ISERROR($S2093),"",OFFSET('Smelter Reference List'!$I$4,$S2093-4,0))</f>
        <v/>
      </c>
      <c r="K2093" s="245"/>
      <c r="L2093" s="245"/>
      <c r="M2093" s="245"/>
      <c r="N2093" s="245"/>
      <c r="O2093" s="245"/>
      <c r="P2093" s="245"/>
      <c r="Q2093" s="246"/>
      <c r="R2093" s="233"/>
      <c r="S2093" s="234" t="e">
        <f>IF(C2093="",NA(),MATCH($B2093&amp;$C2093,'Smelter Reference List'!$J:$J,0))</f>
        <v>#N/A</v>
      </c>
      <c r="T2093" s="235"/>
      <c r="U2093" s="235">
        <f t="shared" ca="1" si="64"/>
        <v>0</v>
      </c>
      <c r="V2093" s="235"/>
      <c r="W2093" s="235"/>
      <c r="Y2093" s="228" t="str">
        <f t="shared" si="65"/>
        <v/>
      </c>
    </row>
    <row r="2094" spans="1:25" s="228" customFormat="1" ht="20.399999999999999">
      <c r="A2094" s="257"/>
      <c r="B2094" s="232" t="str">
        <f>IF(LEN(A2094)=0,"",INDEX('Smelter Reference List'!$A:$A,MATCH($A2094,'Smelter Reference List'!$E:$E,0)))</f>
        <v/>
      </c>
      <c r="C2094" s="297" t="str">
        <f>IF(LEN(A2094)=0,"",INDEX('Smelter Reference List'!$C:$C,MATCH($A2094,'Smelter Reference List'!$E:$E,0)))</f>
        <v/>
      </c>
      <c r="D2094" s="161" t="str">
        <f ca="1">IF(ISERROR($S2094),"",OFFSET('Smelter Reference List'!$C$4,$S2094-4,0)&amp;"")</f>
        <v/>
      </c>
      <c r="E2094" s="161" t="str">
        <f ca="1">IF(ISERROR($S2094),"",OFFSET('Smelter Reference List'!$D$4,$S2094-4,0)&amp;"")</f>
        <v/>
      </c>
      <c r="F2094" s="161" t="str">
        <f ca="1">IF(ISERROR($S2094),"",OFFSET('Smelter Reference List'!$E$4,$S2094-4,0))</f>
        <v/>
      </c>
      <c r="G2094" s="161" t="str">
        <f ca="1">IF(C2094=$U$4,"Enter smelter details", IF(ISERROR($S2094),"",OFFSET('Smelter Reference List'!$F$4,$S2094-4,0)))</f>
        <v/>
      </c>
      <c r="H2094" s="247" t="str">
        <f ca="1">IF(ISERROR($S2094),"",OFFSET('Smelter Reference List'!$G$4,$S2094-4,0))</f>
        <v/>
      </c>
      <c r="I2094" s="248" t="str">
        <f ca="1">IF(ISERROR($S2094),"",OFFSET('Smelter Reference List'!$H$4,$S2094-4,0))</f>
        <v/>
      </c>
      <c r="J2094" s="248" t="str">
        <f ca="1">IF(ISERROR($S2094),"",OFFSET('Smelter Reference List'!$I$4,$S2094-4,0))</f>
        <v/>
      </c>
      <c r="K2094" s="245"/>
      <c r="L2094" s="245"/>
      <c r="M2094" s="245"/>
      <c r="N2094" s="245"/>
      <c r="O2094" s="245"/>
      <c r="P2094" s="245"/>
      <c r="Q2094" s="246"/>
      <c r="R2094" s="233"/>
      <c r="S2094" s="234" t="e">
        <f>IF(C2094="",NA(),MATCH($B2094&amp;$C2094,'Smelter Reference List'!$J:$J,0))</f>
        <v>#N/A</v>
      </c>
      <c r="T2094" s="235"/>
      <c r="U2094" s="235">
        <f t="shared" ca="1" si="64"/>
        <v>0</v>
      </c>
      <c r="V2094" s="235"/>
      <c r="W2094" s="235"/>
      <c r="Y2094" s="228" t="str">
        <f t="shared" si="65"/>
        <v/>
      </c>
    </row>
    <row r="2095" spans="1:25" s="228" customFormat="1" ht="20.399999999999999">
      <c r="A2095" s="257"/>
      <c r="B2095" s="232" t="str">
        <f>IF(LEN(A2095)=0,"",INDEX('Smelter Reference List'!$A:$A,MATCH($A2095,'Smelter Reference List'!$E:$E,0)))</f>
        <v/>
      </c>
      <c r="C2095" s="297" t="str">
        <f>IF(LEN(A2095)=0,"",INDEX('Smelter Reference List'!$C:$C,MATCH($A2095,'Smelter Reference List'!$E:$E,0)))</f>
        <v/>
      </c>
      <c r="D2095" s="161" t="str">
        <f ca="1">IF(ISERROR($S2095),"",OFFSET('Smelter Reference List'!$C$4,$S2095-4,0)&amp;"")</f>
        <v/>
      </c>
      <c r="E2095" s="161" t="str">
        <f ca="1">IF(ISERROR($S2095),"",OFFSET('Smelter Reference List'!$D$4,$S2095-4,0)&amp;"")</f>
        <v/>
      </c>
      <c r="F2095" s="161" t="str">
        <f ca="1">IF(ISERROR($S2095),"",OFFSET('Smelter Reference List'!$E$4,$S2095-4,0))</f>
        <v/>
      </c>
      <c r="G2095" s="161" t="str">
        <f ca="1">IF(C2095=$U$4,"Enter smelter details", IF(ISERROR($S2095),"",OFFSET('Smelter Reference List'!$F$4,$S2095-4,0)))</f>
        <v/>
      </c>
      <c r="H2095" s="247" t="str">
        <f ca="1">IF(ISERROR($S2095),"",OFFSET('Smelter Reference List'!$G$4,$S2095-4,0))</f>
        <v/>
      </c>
      <c r="I2095" s="248" t="str">
        <f ca="1">IF(ISERROR($S2095),"",OFFSET('Smelter Reference List'!$H$4,$S2095-4,0))</f>
        <v/>
      </c>
      <c r="J2095" s="248" t="str">
        <f ca="1">IF(ISERROR($S2095),"",OFFSET('Smelter Reference List'!$I$4,$S2095-4,0))</f>
        <v/>
      </c>
      <c r="K2095" s="245"/>
      <c r="L2095" s="245"/>
      <c r="M2095" s="245"/>
      <c r="N2095" s="245"/>
      <c r="O2095" s="245"/>
      <c r="P2095" s="245"/>
      <c r="Q2095" s="246"/>
      <c r="R2095" s="233"/>
      <c r="S2095" s="234" t="e">
        <f>IF(C2095="",NA(),MATCH($B2095&amp;$C2095,'Smelter Reference List'!$J:$J,0))</f>
        <v>#N/A</v>
      </c>
      <c r="T2095" s="235"/>
      <c r="U2095" s="235">
        <f t="shared" ca="1" si="64"/>
        <v>0</v>
      </c>
      <c r="V2095" s="235"/>
      <c r="W2095" s="235"/>
      <c r="Y2095" s="228" t="str">
        <f t="shared" si="65"/>
        <v/>
      </c>
    </row>
    <row r="2096" spans="1:25" s="228" customFormat="1" ht="20.399999999999999">
      <c r="A2096" s="257"/>
      <c r="B2096" s="232" t="str">
        <f>IF(LEN(A2096)=0,"",INDEX('Smelter Reference List'!$A:$A,MATCH($A2096,'Smelter Reference List'!$E:$E,0)))</f>
        <v/>
      </c>
      <c r="C2096" s="297" t="str">
        <f>IF(LEN(A2096)=0,"",INDEX('Smelter Reference List'!$C:$C,MATCH($A2096,'Smelter Reference List'!$E:$E,0)))</f>
        <v/>
      </c>
      <c r="D2096" s="161" t="str">
        <f ca="1">IF(ISERROR($S2096),"",OFFSET('Smelter Reference List'!$C$4,$S2096-4,0)&amp;"")</f>
        <v/>
      </c>
      <c r="E2096" s="161" t="str">
        <f ca="1">IF(ISERROR($S2096),"",OFFSET('Smelter Reference List'!$D$4,$S2096-4,0)&amp;"")</f>
        <v/>
      </c>
      <c r="F2096" s="161" t="str">
        <f ca="1">IF(ISERROR($S2096),"",OFFSET('Smelter Reference List'!$E$4,$S2096-4,0))</f>
        <v/>
      </c>
      <c r="G2096" s="161" t="str">
        <f ca="1">IF(C2096=$U$4,"Enter smelter details", IF(ISERROR($S2096),"",OFFSET('Smelter Reference List'!$F$4,$S2096-4,0)))</f>
        <v/>
      </c>
      <c r="H2096" s="247" t="str">
        <f ca="1">IF(ISERROR($S2096),"",OFFSET('Smelter Reference List'!$G$4,$S2096-4,0))</f>
        <v/>
      </c>
      <c r="I2096" s="248" t="str">
        <f ca="1">IF(ISERROR($S2096),"",OFFSET('Smelter Reference List'!$H$4,$S2096-4,0))</f>
        <v/>
      </c>
      <c r="J2096" s="248" t="str">
        <f ca="1">IF(ISERROR($S2096),"",OFFSET('Smelter Reference List'!$I$4,$S2096-4,0))</f>
        <v/>
      </c>
      <c r="K2096" s="245"/>
      <c r="L2096" s="245"/>
      <c r="M2096" s="245"/>
      <c r="N2096" s="245"/>
      <c r="O2096" s="245"/>
      <c r="P2096" s="245"/>
      <c r="Q2096" s="246"/>
      <c r="R2096" s="233"/>
      <c r="S2096" s="234" t="e">
        <f>IF(C2096="",NA(),MATCH($B2096&amp;$C2096,'Smelter Reference List'!$J:$J,0))</f>
        <v>#N/A</v>
      </c>
      <c r="T2096" s="235"/>
      <c r="U2096" s="235">
        <f t="shared" ca="1" si="64"/>
        <v>0</v>
      </c>
      <c r="V2096" s="235"/>
      <c r="W2096" s="235"/>
      <c r="Y2096" s="228" t="str">
        <f t="shared" si="65"/>
        <v/>
      </c>
    </row>
    <row r="2097" spans="1:25" s="228" customFormat="1" ht="20.399999999999999">
      <c r="A2097" s="257"/>
      <c r="B2097" s="232" t="str">
        <f>IF(LEN(A2097)=0,"",INDEX('Smelter Reference List'!$A:$A,MATCH($A2097,'Smelter Reference List'!$E:$E,0)))</f>
        <v/>
      </c>
      <c r="C2097" s="297" t="str">
        <f>IF(LEN(A2097)=0,"",INDEX('Smelter Reference List'!$C:$C,MATCH($A2097,'Smelter Reference List'!$E:$E,0)))</f>
        <v/>
      </c>
      <c r="D2097" s="161" t="str">
        <f ca="1">IF(ISERROR($S2097),"",OFFSET('Smelter Reference List'!$C$4,$S2097-4,0)&amp;"")</f>
        <v/>
      </c>
      <c r="E2097" s="161" t="str">
        <f ca="1">IF(ISERROR($S2097),"",OFFSET('Smelter Reference List'!$D$4,$S2097-4,0)&amp;"")</f>
        <v/>
      </c>
      <c r="F2097" s="161" t="str">
        <f ca="1">IF(ISERROR($S2097),"",OFFSET('Smelter Reference List'!$E$4,$S2097-4,0))</f>
        <v/>
      </c>
      <c r="G2097" s="161" t="str">
        <f ca="1">IF(C2097=$U$4,"Enter smelter details", IF(ISERROR($S2097),"",OFFSET('Smelter Reference List'!$F$4,$S2097-4,0)))</f>
        <v/>
      </c>
      <c r="H2097" s="247" t="str">
        <f ca="1">IF(ISERROR($S2097),"",OFFSET('Smelter Reference List'!$G$4,$S2097-4,0))</f>
        <v/>
      </c>
      <c r="I2097" s="248" t="str">
        <f ca="1">IF(ISERROR($S2097),"",OFFSET('Smelter Reference List'!$H$4,$S2097-4,0))</f>
        <v/>
      </c>
      <c r="J2097" s="248" t="str">
        <f ca="1">IF(ISERROR($S2097),"",OFFSET('Smelter Reference List'!$I$4,$S2097-4,0))</f>
        <v/>
      </c>
      <c r="K2097" s="245"/>
      <c r="L2097" s="245"/>
      <c r="M2097" s="245"/>
      <c r="N2097" s="245"/>
      <c r="O2097" s="245"/>
      <c r="P2097" s="245"/>
      <c r="Q2097" s="246"/>
      <c r="R2097" s="233"/>
      <c r="S2097" s="234" t="e">
        <f>IF(C2097="",NA(),MATCH($B2097&amp;$C2097,'Smelter Reference List'!$J:$J,0))</f>
        <v>#N/A</v>
      </c>
      <c r="T2097" s="235"/>
      <c r="U2097" s="235">
        <f t="shared" ca="1" si="64"/>
        <v>0</v>
      </c>
      <c r="V2097" s="235"/>
      <c r="W2097" s="235"/>
      <c r="Y2097" s="228" t="str">
        <f t="shared" si="65"/>
        <v/>
      </c>
    </row>
    <row r="2098" spans="1:25" s="228" customFormat="1" ht="20.399999999999999">
      <c r="A2098" s="257"/>
      <c r="B2098" s="232" t="str">
        <f>IF(LEN(A2098)=0,"",INDEX('Smelter Reference List'!$A:$A,MATCH($A2098,'Smelter Reference List'!$E:$E,0)))</f>
        <v/>
      </c>
      <c r="C2098" s="297" t="str">
        <f>IF(LEN(A2098)=0,"",INDEX('Smelter Reference List'!$C:$C,MATCH($A2098,'Smelter Reference List'!$E:$E,0)))</f>
        <v/>
      </c>
      <c r="D2098" s="161" t="str">
        <f ca="1">IF(ISERROR($S2098),"",OFFSET('Smelter Reference List'!$C$4,$S2098-4,0)&amp;"")</f>
        <v/>
      </c>
      <c r="E2098" s="161" t="str">
        <f ca="1">IF(ISERROR($S2098),"",OFFSET('Smelter Reference List'!$D$4,$S2098-4,0)&amp;"")</f>
        <v/>
      </c>
      <c r="F2098" s="161" t="str">
        <f ca="1">IF(ISERROR($S2098),"",OFFSET('Smelter Reference List'!$E$4,$S2098-4,0))</f>
        <v/>
      </c>
      <c r="G2098" s="161" t="str">
        <f ca="1">IF(C2098=$U$4,"Enter smelter details", IF(ISERROR($S2098),"",OFFSET('Smelter Reference List'!$F$4,$S2098-4,0)))</f>
        <v/>
      </c>
      <c r="H2098" s="247" t="str">
        <f ca="1">IF(ISERROR($S2098),"",OFFSET('Smelter Reference List'!$G$4,$S2098-4,0))</f>
        <v/>
      </c>
      <c r="I2098" s="248" t="str">
        <f ca="1">IF(ISERROR($S2098),"",OFFSET('Smelter Reference List'!$H$4,$S2098-4,0))</f>
        <v/>
      </c>
      <c r="J2098" s="248" t="str">
        <f ca="1">IF(ISERROR($S2098),"",OFFSET('Smelter Reference List'!$I$4,$S2098-4,0))</f>
        <v/>
      </c>
      <c r="K2098" s="245"/>
      <c r="L2098" s="245"/>
      <c r="M2098" s="245"/>
      <c r="N2098" s="245"/>
      <c r="O2098" s="245"/>
      <c r="P2098" s="245"/>
      <c r="Q2098" s="246"/>
      <c r="R2098" s="233"/>
      <c r="S2098" s="234" t="e">
        <f>IF(C2098="",NA(),MATCH($B2098&amp;$C2098,'Smelter Reference List'!$J:$J,0))</f>
        <v>#N/A</v>
      </c>
      <c r="T2098" s="235"/>
      <c r="U2098" s="235">
        <f t="shared" ca="1" si="64"/>
        <v>0</v>
      </c>
      <c r="V2098" s="235"/>
      <c r="W2098" s="235"/>
      <c r="Y2098" s="228" t="str">
        <f t="shared" si="65"/>
        <v/>
      </c>
    </row>
    <row r="2099" spans="1:25" s="228" customFormat="1" ht="20.399999999999999">
      <c r="A2099" s="257"/>
      <c r="B2099" s="232" t="str">
        <f>IF(LEN(A2099)=0,"",INDEX('Smelter Reference List'!$A:$A,MATCH($A2099,'Smelter Reference List'!$E:$E,0)))</f>
        <v/>
      </c>
      <c r="C2099" s="297" t="str">
        <f>IF(LEN(A2099)=0,"",INDEX('Smelter Reference List'!$C:$C,MATCH($A2099,'Smelter Reference List'!$E:$E,0)))</f>
        <v/>
      </c>
      <c r="D2099" s="161" t="str">
        <f ca="1">IF(ISERROR($S2099),"",OFFSET('Smelter Reference List'!$C$4,$S2099-4,0)&amp;"")</f>
        <v/>
      </c>
      <c r="E2099" s="161" t="str">
        <f ca="1">IF(ISERROR($S2099),"",OFFSET('Smelter Reference List'!$D$4,$S2099-4,0)&amp;"")</f>
        <v/>
      </c>
      <c r="F2099" s="161" t="str">
        <f ca="1">IF(ISERROR($S2099),"",OFFSET('Smelter Reference List'!$E$4,$S2099-4,0))</f>
        <v/>
      </c>
      <c r="G2099" s="161" t="str">
        <f ca="1">IF(C2099=$U$4,"Enter smelter details", IF(ISERROR($S2099),"",OFFSET('Smelter Reference List'!$F$4,$S2099-4,0)))</f>
        <v/>
      </c>
      <c r="H2099" s="247" t="str">
        <f ca="1">IF(ISERROR($S2099),"",OFFSET('Smelter Reference List'!$G$4,$S2099-4,0))</f>
        <v/>
      </c>
      <c r="I2099" s="248" t="str">
        <f ca="1">IF(ISERROR($S2099),"",OFFSET('Smelter Reference List'!$H$4,$S2099-4,0))</f>
        <v/>
      </c>
      <c r="J2099" s="248" t="str">
        <f ca="1">IF(ISERROR($S2099),"",OFFSET('Smelter Reference List'!$I$4,$S2099-4,0))</f>
        <v/>
      </c>
      <c r="K2099" s="245"/>
      <c r="L2099" s="245"/>
      <c r="M2099" s="245"/>
      <c r="N2099" s="245"/>
      <c r="O2099" s="245"/>
      <c r="P2099" s="245"/>
      <c r="Q2099" s="246"/>
      <c r="R2099" s="233"/>
      <c r="S2099" s="234" t="e">
        <f>IF(C2099="",NA(),MATCH($B2099&amp;$C2099,'Smelter Reference List'!$J:$J,0))</f>
        <v>#N/A</v>
      </c>
      <c r="T2099" s="235"/>
      <c r="U2099" s="235">
        <f t="shared" ca="1" si="64"/>
        <v>0</v>
      </c>
      <c r="V2099" s="235"/>
      <c r="W2099" s="235"/>
      <c r="Y2099" s="228" t="str">
        <f t="shared" si="65"/>
        <v/>
      </c>
    </row>
    <row r="2100" spans="1:25" s="228" customFormat="1" ht="20.399999999999999">
      <c r="A2100" s="257"/>
      <c r="B2100" s="232" t="str">
        <f>IF(LEN(A2100)=0,"",INDEX('Smelter Reference List'!$A:$A,MATCH($A2100,'Smelter Reference List'!$E:$E,0)))</f>
        <v/>
      </c>
      <c r="C2100" s="297" t="str">
        <f>IF(LEN(A2100)=0,"",INDEX('Smelter Reference List'!$C:$C,MATCH($A2100,'Smelter Reference List'!$E:$E,0)))</f>
        <v/>
      </c>
      <c r="D2100" s="161" t="str">
        <f ca="1">IF(ISERROR($S2100),"",OFFSET('Smelter Reference List'!$C$4,$S2100-4,0)&amp;"")</f>
        <v/>
      </c>
      <c r="E2100" s="161" t="str">
        <f ca="1">IF(ISERROR($S2100),"",OFFSET('Smelter Reference List'!$D$4,$S2100-4,0)&amp;"")</f>
        <v/>
      </c>
      <c r="F2100" s="161" t="str">
        <f ca="1">IF(ISERROR($S2100),"",OFFSET('Smelter Reference List'!$E$4,$S2100-4,0))</f>
        <v/>
      </c>
      <c r="G2100" s="161" t="str">
        <f ca="1">IF(C2100=$U$4,"Enter smelter details", IF(ISERROR($S2100),"",OFFSET('Smelter Reference List'!$F$4,$S2100-4,0)))</f>
        <v/>
      </c>
      <c r="H2100" s="247" t="str">
        <f ca="1">IF(ISERROR($S2100),"",OFFSET('Smelter Reference List'!$G$4,$S2100-4,0))</f>
        <v/>
      </c>
      <c r="I2100" s="248" t="str">
        <f ca="1">IF(ISERROR($S2100),"",OFFSET('Smelter Reference List'!$H$4,$S2100-4,0))</f>
        <v/>
      </c>
      <c r="J2100" s="248" t="str">
        <f ca="1">IF(ISERROR($S2100),"",OFFSET('Smelter Reference List'!$I$4,$S2100-4,0))</f>
        <v/>
      </c>
      <c r="K2100" s="245"/>
      <c r="L2100" s="245"/>
      <c r="M2100" s="245"/>
      <c r="N2100" s="245"/>
      <c r="O2100" s="245"/>
      <c r="P2100" s="245"/>
      <c r="Q2100" s="246"/>
      <c r="R2100" s="233"/>
      <c r="S2100" s="234" t="e">
        <f>IF(C2100="",NA(),MATCH($B2100&amp;$C2100,'Smelter Reference List'!$J:$J,0))</f>
        <v>#N/A</v>
      </c>
      <c r="T2100" s="235"/>
      <c r="U2100" s="235">
        <f t="shared" ca="1" si="64"/>
        <v>0</v>
      </c>
      <c r="V2100" s="235"/>
      <c r="W2100" s="235"/>
      <c r="Y2100" s="228" t="str">
        <f t="shared" si="65"/>
        <v/>
      </c>
    </row>
    <row r="2101" spans="1:25" s="228" customFormat="1" ht="20.399999999999999">
      <c r="A2101" s="257"/>
      <c r="B2101" s="232" t="str">
        <f>IF(LEN(A2101)=0,"",INDEX('Smelter Reference List'!$A:$A,MATCH($A2101,'Smelter Reference List'!$E:$E,0)))</f>
        <v/>
      </c>
      <c r="C2101" s="297" t="str">
        <f>IF(LEN(A2101)=0,"",INDEX('Smelter Reference List'!$C:$C,MATCH($A2101,'Smelter Reference List'!$E:$E,0)))</f>
        <v/>
      </c>
      <c r="D2101" s="161" t="str">
        <f ca="1">IF(ISERROR($S2101),"",OFFSET('Smelter Reference List'!$C$4,$S2101-4,0)&amp;"")</f>
        <v/>
      </c>
      <c r="E2101" s="161" t="str">
        <f ca="1">IF(ISERROR($S2101),"",OFFSET('Smelter Reference List'!$D$4,$S2101-4,0)&amp;"")</f>
        <v/>
      </c>
      <c r="F2101" s="161" t="str">
        <f ca="1">IF(ISERROR($S2101),"",OFFSET('Smelter Reference List'!$E$4,$S2101-4,0))</f>
        <v/>
      </c>
      <c r="G2101" s="161" t="str">
        <f ca="1">IF(C2101=$U$4,"Enter smelter details", IF(ISERROR($S2101),"",OFFSET('Smelter Reference List'!$F$4,$S2101-4,0)))</f>
        <v/>
      </c>
      <c r="H2101" s="247" t="str">
        <f ca="1">IF(ISERROR($S2101),"",OFFSET('Smelter Reference List'!$G$4,$S2101-4,0))</f>
        <v/>
      </c>
      <c r="I2101" s="248" t="str">
        <f ca="1">IF(ISERROR($S2101),"",OFFSET('Smelter Reference List'!$H$4,$S2101-4,0))</f>
        <v/>
      </c>
      <c r="J2101" s="248" t="str">
        <f ca="1">IF(ISERROR($S2101),"",OFFSET('Smelter Reference List'!$I$4,$S2101-4,0))</f>
        <v/>
      </c>
      <c r="K2101" s="245"/>
      <c r="L2101" s="245"/>
      <c r="M2101" s="245"/>
      <c r="N2101" s="245"/>
      <c r="O2101" s="245"/>
      <c r="P2101" s="245"/>
      <c r="Q2101" s="246"/>
      <c r="R2101" s="233"/>
      <c r="S2101" s="234" t="e">
        <f>IF(C2101="",NA(),MATCH($B2101&amp;$C2101,'Smelter Reference List'!$J:$J,0))</f>
        <v>#N/A</v>
      </c>
      <c r="T2101" s="235"/>
      <c r="U2101" s="235">
        <f t="shared" ca="1" si="64"/>
        <v>0</v>
      </c>
      <c r="V2101" s="235"/>
      <c r="W2101" s="235"/>
      <c r="Y2101" s="228" t="str">
        <f t="shared" si="65"/>
        <v/>
      </c>
    </row>
    <row r="2102" spans="1:25" s="228" customFormat="1" ht="20.399999999999999">
      <c r="A2102" s="257"/>
      <c r="B2102" s="232" t="str">
        <f>IF(LEN(A2102)=0,"",INDEX('Smelter Reference List'!$A:$A,MATCH($A2102,'Smelter Reference List'!$E:$E,0)))</f>
        <v/>
      </c>
      <c r="C2102" s="297" t="str">
        <f>IF(LEN(A2102)=0,"",INDEX('Smelter Reference List'!$C:$C,MATCH($A2102,'Smelter Reference List'!$E:$E,0)))</f>
        <v/>
      </c>
      <c r="D2102" s="161" t="str">
        <f ca="1">IF(ISERROR($S2102),"",OFFSET('Smelter Reference List'!$C$4,$S2102-4,0)&amp;"")</f>
        <v/>
      </c>
      <c r="E2102" s="161" t="str">
        <f ca="1">IF(ISERROR($S2102),"",OFFSET('Smelter Reference List'!$D$4,$S2102-4,0)&amp;"")</f>
        <v/>
      </c>
      <c r="F2102" s="161" t="str">
        <f ca="1">IF(ISERROR($S2102),"",OFFSET('Smelter Reference List'!$E$4,$S2102-4,0))</f>
        <v/>
      </c>
      <c r="G2102" s="161" t="str">
        <f ca="1">IF(C2102=$U$4,"Enter smelter details", IF(ISERROR($S2102),"",OFFSET('Smelter Reference List'!$F$4,$S2102-4,0)))</f>
        <v/>
      </c>
      <c r="H2102" s="247" t="str">
        <f ca="1">IF(ISERROR($S2102),"",OFFSET('Smelter Reference List'!$G$4,$S2102-4,0))</f>
        <v/>
      </c>
      <c r="I2102" s="248" t="str">
        <f ca="1">IF(ISERROR($S2102),"",OFFSET('Smelter Reference List'!$H$4,$S2102-4,0))</f>
        <v/>
      </c>
      <c r="J2102" s="248" t="str">
        <f ca="1">IF(ISERROR($S2102),"",OFFSET('Smelter Reference List'!$I$4,$S2102-4,0))</f>
        <v/>
      </c>
      <c r="K2102" s="245"/>
      <c r="L2102" s="245"/>
      <c r="M2102" s="245"/>
      <c r="N2102" s="245"/>
      <c r="O2102" s="245"/>
      <c r="P2102" s="245"/>
      <c r="Q2102" s="246"/>
      <c r="R2102" s="233"/>
      <c r="S2102" s="234" t="e">
        <f>IF(C2102="",NA(),MATCH($B2102&amp;$C2102,'Smelter Reference List'!$J:$J,0))</f>
        <v>#N/A</v>
      </c>
      <c r="T2102" s="235"/>
      <c r="U2102" s="235">
        <f t="shared" ca="1" si="64"/>
        <v>0</v>
      </c>
      <c r="V2102" s="235"/>
      <c r="W2102" s="235"/>
      <c r="Y2102" s="228" t="str">
        <f t="shared" si="65"/>
        <v/>
      </c>
    </row>
    <row r="2103" spans="1:25" s="228" customFormat="1" ht="20.399999999999999">
      <c r="A2103" s="257"/>
      <c r="B2103" s="232" t="str">
        <f>IF(LEN(A2103)=0,"",INDEX('Smelter Reference List'!$A:$A,MATCH($A2103,'Smelter Reference List'!$E:$E,0)))</f>
        <v/>
      </c>
      <c r="C2103" s="297" t="str">
        <f>IF(LEN(A2103)=0,"",INDEX('Smelter Reference List'!$C:$C,MATCH($A2103,'Smelter Reference List'!$E:$E,0)))</f>
        <v/>
      </c>
      <c r="D2103" s="161" t="str">
        <f ca="1">IF(ISERROR($S2103),"",OFFSET('Smelter Reference List'!$C$4,$S2103-4,0)&amp;"")</f>
        <v/>
      </c>
      <c r="E2103" s="161" t="str">
        <f ca="1">IF(ISERROR($S2103),"",OFFSET('Smelter Reference List'!$D$4,$S2103-4,0)&amp;"")</f>
        <v/>
      </c>
      <c r="F2103" s="161" t="str">
        <f ca="1">IF(ISERROR($S2103),"",OFFSET('Smelter Reference List'!$E$4,$S2103-4,0))</f>
        <v/>
      </c>
      <c r="G2103" s="161" t="str">
        <f ca="1">IF(C2103=$U$4,"Enter smelter details", IF(ISERROR($S2103),"",OFFSET('Smelter Reference List'!$F$4,$S2103-4,0)))</f>
        <v/>
      </c>
      <c r="H2103" s="247" t="str">
        <f ca="1">IF(ISERROR($S2103),"",OFFSET('Smelter Reference List'!$G$4,$S2103-4,0))</f>
        <v/>
      </c>
      <c r="I2103" s="248" t="str">
        <f ca="1">IF(ISERROR($S2103),"",OFFSET('Smelter Reference List'!$H$4,$S2103-4,0))</f>
        <v/>
      </c>
      <c r="J2103" s="248" t="str">
        <f ca="1">IF(ISERROR($S2103),"",OFFSET('Smelter Reference List'!$I$4,$S2103-4,0))</f>
        <v/>
      </c>
      <c r="K2103" s="245"/>
      <c r="L2103" s="245"/>
      <c r="M2103" s="245"/>
      <c r="N2103" s="245"/>
      <c r="O2103" s="245"/>
      <c r="P2103" s="245"/>
      <c r="Q2103" s="246"/>
      <c r="R2103" s="233"/>
      <c r="S2103" s="234" t="e">
        <f>IF(C2103="",NA(),MATCH($B2103&amp;$C2103,'Smelter Reference List'!$J:$J,0))</f>
        <v>#N/A</v>
      </c>
      <c r="T2103" s="235"/>
      <c r="U2103" s="235">
        <f t="shared" ca="1" si="64"/>
        <v>0</v>
      </c>
      <c r="V2103" s="235"/>
      <c r="W2103" s="235"/>
      <c r="Y2103" s="228" t="str">
        <f t="shared" si="65"/>
        <v/>
      </c>
    </row>
    <row r="2104" spans="1:25" s="228" customFormat="1" ht="20.399999999999999">
      <c r="A2104" s="257"/>
      <c r="B2104" s="232" t="str">
        <f>IF(LEN(A2104)=0,"",INDEX('Smelter Reference List'!$A:$A,MATCH($A2104,'Smelter Reference List'!$E:$E,0)))</f>
        <v/>
      </c>
      <c r="C2104" s="297" t="str">
        <f>IF(LEN(A2104)=0,"",INDEX('Smelter Reference List'!$C:$C,MATCH($A2104,'Smelter Reference List'!$E:$E,0)))</f>
        <v/>
      </c>
      <c r="D2104" s="161" t="str">
        <f ca="1">IF(ISERROR($S2104),"",OFFSET('Smelter Reference List'!$C$4,$S2104-4,0)&amp;"")</f>
        <v/>
      </c>
      <c r="E2104" s="161" t="str">
        <f ca="1">IF(ISERROR($S2104),"",OFFSET('Smelter Reference List'!$D$4,$S2104-4,0)&amp;"")</f>
        <v/>
      </c>
      <c r="F2104" s="161" t="str">
        <f ca="1">IF(ISERROR($S2104),"",OFFSET('Smelter Reference List'!$E$4,$S2104-4,0))</f>
        <v/>
      </c>
      <c r="G2104" s="161" t="str">
        <f ca="1">IF(C2104=$U$4,"Enter smelter details", IF(ISERROR($S2104),"",OFFSET('Smelter Reference List'!$F$4,$S2104-4,0)))</f>
        <v/>
      </c>
      <c r="H2104" s="247" t="str">
        <f ca="1">IF(ISERROR($S2104),"",OFFSET('Smelter Reference List'!$G$4,$S2104-4,0))</f>
        <v/>
      </c>
      <c r="I2104" s="248" t="str">
        <f ca="1">IF(ISERROR($S2104),"",OFFSET('Smelter Reference List'!$H$4,$S2104-4,0))</f>
        <v/>
      </c>
      <c r="J2104" s="248" t="str">
        <f ca="1">IF(ISERROR($S2104),"",OFFSET('Smelter Reference List'!$I$4,$S2104-4,0))</f>
        <v/>
      </c>
      <c r="K2104" s="245"/>
      <c r="L2104" s="245"/>
      <c r="M2104" s="245"/>
      <c r="N2104" s="245"/>
      <c r="O2104" s="245"/>
      <c r="P2104" s="245"/>
      <c r="Q2104" s="246"/>
      <c r="R2104" s="233"/>
      <c r="S2104" s="234" t="e">
        <f>IF(C2104="",NA(),MATCH($B2104&amp;$C2104,'Smelter Reference List'!$J:$J,0))</f>
        <v>#N/A</v>
      </c>
      <c r="T2104" s="235"/>
      <c r="U2104" s="235">
        <f t="shared" ref="U2104:U2167" ca="1" si="66">IF(AND(C2104="Smelter not listed",OR(LEN(D2104)=0,LEN(E2104)=0)),1,0)</f>
        <v>0</v>
      </c>
      <c r="V2104" s="235"/>
      <c r="W2104" s="235"/>
      <c r="Y2104" s="228" t="str">
        <f t="shared" ref="Y2104:Y2167" si="67">B2104&amp;C2104</f>
        <v/>
      </c>
    </row>
    <row r="2105" spans="1:25" s="228" customFormat="1" ht="20.399999999999999">
      <c r="A2105" s="257"/>
      <c r="B2105" s="232" t="str">
        <f>IF(LEN(A2105)=0,"",INDEX('Smelter Reference List'!$A:$A,MATCH($A2105,'Smelter Reference List'!$E:$E,0)))</f>
        <v/>
      </c>
      <c r="C2105" s="297" t="str">
        <f>IF(LEN(A2105)=0,"",INDEX('Smelter Reference List'!$C:$C,MATCH($A2105,'Smelter Reference List'!$E:$E,0)))</f>
        <v/>
      </c>
      <c r="D2105" s="161" t="str">
        <f ca="1">IF(ISERROR($S2105),"",OFFSET('Smelter Reference List'!$C$4,$S2105-4,0)&amp;"")</f>
        <v/>
      </c>
      <c r="E2105" s="161" t="str">
        <f ca="1">IF(ISERROR($S2105),"",OFFSET('Smelter Reference List'!$D$4,$S2105-4,0)&amp;"")</f>
        <v/>
      </c>
      <c r="F2105" s="161" t="str">
        <f ca="1">IF(ISERROR($S2105),"",OFFSET('Smelter Reference List'!$E$4,$S2105-4,0))</f>
        <v/>
      </c>
      <c r="G2105" s="161" t="str">
        <f ca="1">IF(C2105=$U$4,"Enter smelter details", IF(ISERROR($S2105),"",OFFSET('Smelter Reference List'!$F$4,$S2105-4,0)))</f>
        <v/>
      </c>
      <c r="H2105" s="247" t="str">
        <f ca="1">IF(ISERROR($S2105),"",OFFSET('Smelter Reference List'!$G$4,$S2105-4,0))</f>
        <v/>
      </c>
      <c r="I2105" s="248" t="str">
        <f ca="1">IF(ISERROR($S2105),"",OFFSET('Smelter Reference List'!$H$4,$S2105-4,0))</f>
        <v/>
      </c>
      <c r="J2105" s="248" t="str">
        <f ca="1">IF(ISERROR($S2105),"",OFFSET('Smelter Reference List'!$I$4,$S2105-4,0))</f>
        <v/>
      </c>
      <c r="K2105" s="245"/>
      <c r="L2105" s="245"/>
      <c r="M2105" s="245"/>
      <c r="N2105" s="245"/>
      <c r="O2105" s="245"/>
      <c r="P2105" s="245"/>
      <c r="Q2105" s="246"/>
      <c r="R2105" s="233"/>
      <c r="S2105" s="234" t="e">
        <f>IF(C2105="",NA(),MATCH($B2105&amp;$C2105,'Smelter Reference List'!$J:$J,0))</f>
        <v>#N/A</v>
      </c>
      <c r="T2105" s="235"/>
      <c r="U2105" s="235">
        <f t="shared" ca="1" si="66"/>
        <v>0</v>
      </c>
      <c r="V2105" s="235"/>
      <c r="W2105" s="235"/>
      <c r="Y2105" s="228" t="str">
        <f t="shared" si="67"/>
        <v/>
      </c>
    </row>
    <row r="2106" spans="1:25" s="228" customFormat="1" ht="20.399999999999999">
      <c r="A2106" s="257"/>
      <c r="B2106" s="232" t="str">
        <f>IF(LEN(A2106)=0,"",INDEX('Smelter Reference List'!$A:$A,MATCH($A2106,'Smelter Reference List'!$E:$E,0)))</f>
        <v/>
      </c>
      <c r="C2106" s="297" t="str">
        <f>IF(LEN(A2106)=0,"",INDEX('Smelter Reference List'!$C:$C,MATCH($A2106,'Smelter Reference List'!$E:$E,0)))</f>
        <v/>
      </c>
      <c r="D2106" s="161" t="str">
        <f ca="1">IF(ISERROR($S2106),"",OFFSET('Smelter Reference List'!$C$4,$S2106-4,0)&amp;"")</f>
        <v/>
      </c>
      <c r="E2106" s="161" t="str">
        <f ca="1">IF(ISERROR($S2106),"",OFFSET('Smelter Reference List'!$D$4,$S2106-4,0)&amp;"")</f>
        <v/>
      </c>
      <c r="F2106" s="161" t="str">
        <f ca="1">IF(ISERROR($S2106),"",OFFSET('Smelter Reference List'!$E$4,$S2106-4,0))</f>
        <v/>
      </c>
      <c r="G2106" s="161" t="str">
        <f ca="1">IF(C2106=$U$4,"Enter smelter details", IF(ISERROR($S2106),"",OFFSET('Smelter Reference List'!$F$4,$S2106-4,0)))</f>
        <v/>
      </c>
      <c r="H2106" s="247" t="str">
        <f ca="1">IF(ISERROR($S2106),"",OFFSET('Smelter Reference List'!$G$4,$S2106-4,0))</f>
        <v/>
      </c>
      <c r="I2106" s="248" t="str">
        <f ca="1">IF(ISERROR($S2106),"",OFFSET('Smelter Reference List'!$H$4,$S2106-4,0))</f>
        <v/>
      </c>
      <c r="J2106" s="248" t="str">
        <f ca="1">IF(ISERROR($S2106),"",OFFSET('Smelter Reference List'!$I$4,$S2106-4,0))</f>
        <v/>
      </c>
      <c r="K2106" s="245"/>
      <c r="L2106" s="245"/>
      <c r="M2106" s="245"/>
      <c r="N2106" s="245"/>
      <c r="O2106" s="245"/>
      <c r="P2106" s="245"/>
      <c r="Q2106" s="246"/>
      <c r="R2106" s="233"/>
      <c r="S2106" s="234" t="e">
        <f>IF(C2106="",NA(),MATCH($B2106&amp;$C2106,'Smelter Reference List'!$J:$J,0))</f>
        <v>#N/A</v>
      </c>
      <c r="T2106" s="235"/>
      <c r="U2106" s="235">
        <f t="shared" ca="1" si="66"/>
        <v>0</v>
      </c>
      <c r="V2106" s="235"/>
      <c r="W2106" s="235"/>
      <c r="Y2106" s="228" t="str">
        <f t="shared" si="67"/>
        <v/>
      </c>
    </row>
    <row r="2107" spans="1:25" s="228" customFormat="1" ht="20.399999999999999">
      <c r="A2107" s="257"/>
      <c r="B2107" s="232" t="str">
        <f>IF(LEN(A2107)=0,"",INDEX('Smelter Reference List'!$A:$A,MATCH($A2107,'Smelter Reference List'!$E:$E,0)))</f>
        <v/>
      </c>
      <c r="C2107" s="297" t="str">
        <f>IF(LEN(A2107)=0,"",INDEX('Smelter Reference List'!$C:$C,MATCH($A2107,'Smelter Reference List'!$E:$E,0)))</f>
        <v/>
      </c>
      <c r="D2107" s="161" t="str">
        <f ca="1">IF(ISERROR($S2107),"",OFFSET('Smelter Reference List'!$C$4,$S2107-4,0)&amp;"")</f>
        <v/>
      </c>
      <c r="E2107" s="161" t="str">
        <f ca="1">IF(ISERROR($S2107),"",OFFSET('Smelter Reference List'!$D$4,$S2107-4,0)&amp;"")</f>
        <v/>
      </c>
      <c r="F2107" s="161" t="str">
        <f ca="1">IF(ISERROR($S2107),"",OFFSET('Smelter Reference List'!$E$4,$S2107-4,0))</f>
        <v/>
      </c>
      <c r="G2107" s="161" t="str">
        <f ca="1">IF(C2107=$U$4,"Enter smelter details", IF(ISERROR($S2107),"",OFFSET('Smelter Reference List'!$F$4,$S2107-4,0)))</f>
        <v/>
      </c>
      <c r="H2107" s="247" t="str">
        <f ca="1">IF(ISERROR($S2107),"",OFFSET('Smelter Reference List'!$G$4,$S2107-4,0))</f>
        <v/>
      </c>
      <c r="I2107" s="248" t="str">
        <f ca="1">IF(ISERROR($S2107),"",OFFSET('Smelter Reference List'!$H$4,$S2107-4,0))</f>
        <v/>
      </c>
      <c r="J2107" s="248" t="str">
        <f ca="1">IF(ISERROR($S2107),"",OFFSET('Smelter Reference List'!$I$4,$S2107-4,0))</f>
        <v/>
      </c>
      <c r="K2107" s="245"/>
      <c r="L2107" s="245"/>
      <c r="M2107" s="245"/>
      <c r="N2107" s="245"/>
      <c r="O2107" s="245"/>
      <c r="P2107" s="245"/>
      <c r="Q2107" s="246"/>
      <c r="R2107" s="233"/>
      <c r="S2107" s="234" t="e">
        <f>IF(C2107="",NA(),MATCH($B2107&amp;$C2107,'Smelter Reference List'!$J:$J,0))</f>
        <v>#N/A</v>
      </c>
      <c r="T2107" s="235"/>
      <c r="U2107" s="235">
        <f t="shared" ca="1" si="66"/>
        <v>0</v>
      </c>
      <c r="V2107" s="235"/>
      <c r="W2107" s="235"/>
      <c r="Y2107" s="228" t="str">
        <f t="shared" si="67"/>
        <v/>
      </c>
    </row>
    <row r="2108" spans="1:25" s="228" customFormat="1" ht="20.399999999999999">
      <c r="A2108" s="257"/>
      <c r="B2108" s="232" t="str">
        <f>IF(LEN(A2108)=0,"",INDEX('Smelter Reference List'!$A:$A,MATCH($A2108,'Smelter Reference List'!$E:$E,0)))</f>
        <v/>
      </c>
      <c r="C2108" s="297" t="str">
        <f>IF(LEN(A2108)=0,"",INDEX('Smelter Reference List'!$C:$C,MATCH($A2108,'Smelter Reference List'!$E:$E,0)))</f>
        <v/>
      </c>
      <c r="D2108" s="161" t="str">
        <f ca="1">IF(ISERROR($S2108),"",OFFSET('Smelter Reference List'!$C$4,$S2108-4,0)&amp;"")</f>
        <v/>
      </c>
      <c r="E2108" s="161" t="str">
        <f ca="1">IF(ISERROR($S2108),"",OFFSET('Smelter Reference List'!$D$4,$S2108-4,0)&amp;"")</f>
        <v/>
      </c>
      <c r="F2108" s="161" t="str">
        <f ca="1">IF(ISERROR($S2108),"",OFFSET('Smelter Reference List'!$E$4,$S2108-4,0))</f>
        <v/>
      </c>
      <c r="G2108" s="161" t="str">
        <f ca="1">IF(C2108=$U$4,"Enter smelter details", IF(ISERROR($S2108),"",OFFSET('Smelter Reference List'!$F$4,$S2108-4,0)))</f>
        <v/>
      </c>
      <c r="H2108" s="247" t="str">
        <f ca="1">IF(ISERROR($S2108),"",OFFSET('Smelter Reference List'!$G$4,$S2108-4,0))</f>
        <v/>
      </c>
      <c r="I2108" s="248" t="str">
        <f ca="1">IF(ISERROR($S2108),"",OFFSET('Smelter Reference List'!$H$4,$S2108-4,0))</f>
        <v/>
      </c>
      <c r="J2108" s="248" t="str">
        <f ca="1">IF(ISERROR($S2108),"",OFFSET('Smelter Reference List'!$I$4,$S2108-4,0))</f>
        <v/>
      </c>
      <c r="K2108" s="245"/>
      <c r="L2108" s="245"/>
      <c r="M2108" s="245"/>
      <c r="N2108" s="245"/>
      <c r="O2108" s="245"/>
      <c r="P2108" s="245"/>
      <c r="Q2108" s="246"/>
      <c r="R2108" s="233"/>
      <c r="S2108" s="234" t="e">
        <f>IF(C2108="",NA(),MATCH($B2108&amp;$C2108,'Smelter Reference List'!$J:$J,0))</f>
        <v>#N/A</v>
      </c>
      <c r="T2108" s="235"/>
      <c r="U2108" s="235">
        <f t="shared" ca="1" si="66"/>
        <v>0</v>
      </c>
      <c r="V2108" s="235"/>
      <c r="W2108" s="235"/>
      <c r="Y2108" s="228" t="str">
        <f t="shared" si="67"/>
        <v/>
      </c>
    </row>
    <row r="2109" spans="1:25" s="228" customFormat="1" ht="20.399999999999999">
      <c r="A2109" s="257"/>
      <c r="B2109" s="232" t="str">
        <f>IF(LEN(A2109)=0,"",INDEX('Smelter Reference List'!$A:$A,MATCH($A2109,'Smelter Reference List'!$E:$E,0)))</f>
        <v/>
      </c>
      <c r="C2109" s="297" t="str">
        <f>IF(LEN(A2109)=0,"",INDEX('Smelter Reference List'!$C:$C,MATCH($A2109,'Smelter Reference List'!$E:$E,0)))</f>
        <v/>
      </c>
      <c r="D2109" s="161" t="str">
        <f ca="1">IF(ISERROR($S2109),"",OFFSET('Smelter Reference List'!$C$4,$S2109-4,0)&amp;"")</f>
        <v/>
      </c>
      <c r="E2109" s="161" t="str">
        <f ca="1">IF(ISERROR($S2109),"",OFFSET('Smelter Reference List'!$D$4,$S2109-4,0)&amp;"")</f>
        <v/>
      </c>
      <c r="F2109" s="161" t="str">
        <f ca="1">IF(ISERROR($S2109),"",OFFSET('Smelter Reference List'!$E$4,$S2109-4,0))</f>
        <v/>
      </c>
      <c r="G2109" s="161" t="str">
        <f ca="1">IF(C2109=$U$4,"Enter smelter details", IF(ISERROR($S2109),"",OFFSET('Smelter Reference List'!$F$4,$S2109-4,0)))</f>
        <v/>
      </c>
      <c r="H2109" s="247" t="str">
        <f ca="1">IF(ISERROR($S2109),"",OFFSET('Smelter Reference List'!$G$4,$S2109-4,0))</f>
        <v/>
      </c>
      <c r="I2109" s="248" t="str">
        <f ca="1">IF(ISERROR($S2109),"",OFFSET('Smelter Reference List'!$H$4,$S2109-4,0))</f>
        <v/>
      </c>
      <c r="J2109" s="248" t="str">
        <f ca="1">IF(ISERROR($S2109),"",OFFSET('Smelter Reference List'!$I$4,$S2109-4,0))</f>
        <v/>
      </c>
      <c r="K2109" s="245"/>
      <c r="L2109" s="245"/>
      <c r="M2109" s="245"/>
      <c r="N2109" s="245"/>
      <c r="O2109" s="245"/>
      <c r="P2109" s="245"/>
      <c r="Q2109" s="246"/>
      <c r="R2109" s="233"/>
      <c r="S2109" s="234" t="e">
        <f>IF(C2109="",NA(),MATCH($B2109&amp;$C2109,'Smelter Reference List'!$J:$J,0))</f>
        <v>#N/A</v>
      </c>
      <c r="T2109" s="235"/>
      <c r="U2109" s="235">
        <f t="shared" ca="1" si="66"/>
        <v>0</v>
      </c>
      <c r="V2109" s="235"/>
      <c r="W2109" s="235"/>
      <c r="Y2109" s="228" t="str">
        <f t="shared" si="67"/>
        <v/>
      </c>
    </row>
    <row r="2110" spans="1:25" s="228" customFormat="1" ht="20.399999999999999">
      <c r="A2110" s="257"/>
      <c r="B2110" s="232" t="str">
        <f>IF(LEN(A2110)=0,"",INDEX('Smelter Reference List'!$A:$A,MATCH($A2110,'Smelter Reference List'!$E:$E,0)))</f>
        <v/>
      </c>
      <c r="C2110" s="297" t="str">
        <f>IF(LEN(A2110)=0,"",INDEX('Smelter Reference List'!$C:$C,MATCH($A2110,'Smelter Reference List'!$E:$E,0)))</f>
        <v/>
      </c>
      <c r="D2110" s="161" t="str">
        <f ca="1">IF(ISERROR($S2110),"",OFFSET('Smelter Reference List'!$C$4,$S2110-4,0)&amp;"")</f>
        <v/>
      </c>
      <c r="E2110" s="161" t="str">
        <f ca="1">IF(ISERROR($S2110),"",OFFSET('Smelter Reference List'!$D$4,$S2110-4,0)&amp;"")</f>
        <v/>
      </c>
      <c r="F2110" s="161" t="str">
        <f ca="1">IF(ISERROR($S2110),"",OFFSET('Smelter Reference List'!$E$4,$S2110-4,0))</f>
        <v/>
      </c>
      <c r="G2110" s="161" t="str">
        <f ca="1">IF(C2110=$U$4,"Enter smelter details", IF(ISERROR($S2110),"",OFFSET('Smelter Reference List'!$F$4,$S2110-4,0)))</f>
        <v/>
      </c>
      <c r="H2110" s="247" t="str">
        <f ca="1">IF(ISERROR($S2110),"",OFFSET('Smelter Reference List'!$G$4,$S2110-4,0))</f>
        <v/>
      </c>
      <c r="I2110" s="248" t="str">
        <f ca="1">IF(ISERROR($S2110),"",OFFSET('Smelter Reference List'!$H$4,$S2110-4,0))</f>
        <v/>
      </c>
      <c r="J2110" s="248" t="str">
        <f ca="1">IF(ISERROR($S2110),"",OFFSET('Smelter Reference List'!$I$4,$S2110-4,0))</f>
        <v/>
      </c>
      <c r="K2110" s="245"/>
      <c r="L2110" s="245"/>
      <c r="M2110" s="245"/>
      <c r="N2110" s="245"/>
      <c r="O2110" s="245"/>
      <c r="P2110" s="245"/>
      <c r="Q2110" s="246"/>
      <c r="R2110" s="233"/>
      <c r="S2110" s="234" t="e">
        <f>IF(C2110="",NA(),MATCH($B2110&amp;$C2110,'Smelter Reference List'!$J:$J,0))</f>
        <v>#N/A</v>
      </c>
      <c r="T2110" s="235"/>
      <c r="U2110" s="235">
        <f t="shared" ca="1" si="66"/>
        <v>0</v>
      </c>
      <c r="V2110" s="235"/>
      <c r="W2110" s="235"/>
      <c r="Y2110" s="228" t="str">
        <f t="shared" si="67"/>
        <v/>
      </c>
    </row>
    <row r="2111" spans="1:25" s="228" customFormat="1" ht="20.399999999999999">
      <c r="A2111" s="257"/>
      <c r="B2111" s="232" t="str">
        <f>IF(LEN(A2111)=0,"",INDEX('Smelter Reference List'!$A:$A,MATCH($A2111,'Smelter Reference List'!$E:$E,0)))</f>
        <v/>
      </c>
      <c r="C2111" s="297" t="str">
        <f>IF(LEN(A2111)=0,"",INDEX('Smelter Reference List'!$C:$C,MATCH($A2111,'Smelter Reference List'!$E:$E,0)))</f>
        <v/>
      </c>
      <c r="D2111" s="161" t="str">
        <f ca="1">IF(ISERROR($S2111),"",OFFSET('Smelter Reference List'!$C$4,$S2111-4,0)&amp;"")</f>
        <v/>
      </c>
      <c r="E2111" s="161" t="str">
        <f ca="1">IF(ISERROR($S2111),"",OFFSET('Smelter Reference List'!$D$4,$S2111-4,0)&amp;"")</f>
        <v/>
      </c>
      <c r="F2111" s="161" t="str">
        <f ca="1">IF(ISERROR($S2111),"",OFFSET('Smelter Reference List'!$E$4,$S2111-4,0))</f>
        <v/>
      </c>
      <c r="G2111" s="161" t="str">
        <f ca="1">IF(C2111=$U$4,"Enter smelter details", IF(ISERROR($S2111),"",OFFSET('Smelter Reference List'!$F$4,$S2111-4,0)))</f>
        <v/>
      </c>
      <c r="H2111" s="247" t="str">
        <f ca="1">IF(ISERROR($S2111),"",OFFSET('Smelter Reference List'!$G$4,$S2111-4,0))</f>
        <v/>
      </c>
      <c r="I2111" s="248" t="str">
        <f ca="1">IF(ISERROR($S2111),"",OFFSET('Smelter Reference List'!$H$4,$S2111-4,0))</f>
        <v/>
      </c>
      <c r="J2111" s="248" t="str">
        <f ca="1">IF(ISERROR($S2111),"",OFFSET('Smelter Reference List'!$I$4,$S2111-4,0))</f>
        <v/>
      </c>
      <c r="K2111" s="245"/>
      <c r="L2111" s="245"/>
      <c r="M2111" s="245"/>
      <c r="N2111" s="245"/>
      <c r="O2111" s="245"/>
      <c r="P2111" s="245"/>
      <c r="Q2111" s="246"/>
      <c r="R2111" s="233"/>
      <c r="S2111" s="234" t="e">
        <f>IF(C2111="",NA(),MATCH($B2111&amp;$C2111,'Smelter Reference List'!$J:$J,0))</f>
        <v>#N/A</v>
      </c>
      <c r="T2111" s="235"/>
      <c r="U2111" s="235">
        <f t="shared" ca="1" si="66"/>
        <v>0</v>
      </c>
      <c r="V2111" s="235"/>
      <c r="W2111" s="235"/>
      <c r="Y2111" s="228" t="str">
        <f t="shared" si="67"/>
        <v/>
      </c>
    </row>
    <row r="2112" spans="1:25" s="228" customFormat="1" ht="20.399999999999999">
      <c r="A2112" s="257"/>
      <c r="B2112" s="232" t="str">
        <f>IF(LEN(A2112)=0,"",INDEX('Smelter Reference List'!$A:$A,MATCH($A2112,'Smelter Reference List'!$E:$E,0)))</f>
        <v/>
      </c>
      <c r="C2112" s="297" t="str">
        <f>IF(LEN(A2112)=0,"",INDEX('Smelter Reference List'!$C:$C,MATCH($A2112,'Smelter Reference List'!$E:$E,0)))</f>
        <v/>
      </c>
      <c r="D2112" s="161" t="str">
        <f ca="1">IF(ISERROR($S2112),"",OFFSET('Smelter Reference List'!$C$4,$S2112-4,0)&amp;"")</f>
        <v/>
      </c>
      <c r="E2112" s="161" t="str">
        <f ca="1">IF(ISERROR($S2112),"",OFFSET('Smelter Reference List'!$D$4,$S2112-4,0)&amp;"")</f>
        <v/>
      </c>
      <c r="F2112" s="161" t="str">
        <f ca="1">IF(ISERROR($S2112),"",OFFSET('Smelter Reference List'!$E$4,$S2112-4,0))</f>
        <v/>
      </c>
      <c r="G2112" s="161" t="str">
        <f ca="1">IF(C2112=$U$4,"Enter smelter details", IF(ISERROR($S2112),"",OFFSET('Smelter Reference List'!$F$4,$S2112-4,0)))</f>
        <v/>
      </c>
      <c r="H2112" s="247" t="str">
        <f ca="1">IF(ISERROR($S2112),"",OFFSET('Smelter Reference List'!$G$4,$S2112-4,0))</f>
        <v/>
      </c>
      <c r="I2112" s="248" t="str">
        <f ca="1">IF(ISERROR($S2112),"",OFFSET('Smelter Reference List'!$H$4,$S2112-4,0))</f>
        <v/>
      </c>
      <c r="J2112" s="248" t="str">
        <f ca="1">IF(ISERROR($S2112),"",OFFSET('Smelter Reference List'!$I$4,$S2112-4,0))</f>
        <v/>
      </c>
      <c r="K2112" s="245"/>
      <c r="L2112" s="245"/>
      <c r="M2112" s="245"/>
      <c r="N2112" s="245"/>
      <c r="O2112" s="245"/>
      <c r="P2112" s="245"/>
      <c r="Q2112" s="246"/>
      <c r="R2112" s="233"/>
      <c r="S2112" s="234" t="e">
        <f>IF(C2112="",NA(),MATCH($B2112&amp;$C2112,'Smelter Reference List'!$J:$J,0))</f>
        <v>#N/A</v>
      </c>
      <c r="T2112" s="235"/>
      <c r="U2112" s="235">
        <f t="shared" ca="1" si="66"/>
        <v>0</v>
      </c>
      <c r="V2112" s="235"/>
      <c r="W2112" s="235"/>
      <c r="Y2112" s="228" t="str">
        <f t="shared" si="67"/>
        <v/>
      </c>
    </row>
    <row r="2113" spans="1:25" s="228" customFormat="1" ht="20.399999999999999">
      <c r="A2113" s="257"/>
      <c r="B2113" s="232" t="str">
        <f>IF(LEN(A2113)=0,"",INDEX('Smelter Reference List'!$A:$A,MATCH($A2113,'Smelter Reference List'!$E:$E,0)))</f>
        <v/>
      </c>
      <c r="C2113" s="297" t="str">
        <f>IF(LEN(A2113)=0,"",INDEX('Smelter Reference List'!$C:$C,MATCH($A2113,'Smelter Reference List'!$E:$E,0)))</f>
        <v/>
      </c>
      <c r="D2113" s="161" t="str">
        <f ca="1">IF(ISERROR($S2113),"",OFFSET('Smelter Reference List'!$C$4,$S2113-4,0)&amp;"")</f>
        <v/>
      </c>
      <c r="E2113" s="161" t="str">
        <f ca="1">IF(ISERROR($S2113),"",OFFSET('Smelter Reference List'!$D$4,$S2113-4,0)&amp;"")</f>
        <v/>
      </c>
      <c r="F2113" s="161" t="str">
        <f ca="1">IF(ISERROR($S2113),"",OFFSET('Smelter Reference List'!$E$4,$S2113-4,0))</f>
        <v/>
      </c>
      <c r="G2113" s="161" t="str">
        <f ca="1">IF(C2113=$U$4,"Enter smelter details", IF(ISERROR($S2113),"",OFFSET('Smelter Reference List'!$F$4,$S2113-4,0)))</f>
        <v/>
      </c>
      <c r="H2113" s="247" t="str">
        <f ca="1">IF(ISERROR($S2113),"",OFFSET('Smelter Reference List'!$G$4,$S2113-4,0))</f>
        <v/>
      </c>
      <c r="I2113" s="248" t="str">
        <f ca="1">IF(ISERROR($S2113),"",OFFSET('Smelter Reference List'!$H$4,$S2113-4,0))</f>
        <v/>
      </c>
      <c r="J2113" s="248" t="str">
        <f ca="1">IF(ISERROR($S2113),"",OFFSET('Smelter Reference List'!$I$4,$S2113-4,0))</f>
        <v/>
      </c>
      <c r="K2113" s="245"/>
      <c r="L2113" s="245"/>
      <c r="M2113" s="245"/>
      <c r="N2113" s="245"/>
      <c r="O2113" s="245"/>
      <c r="P2113" s="245"/>
      <c r="Q2113" s="246"/>
      <c r="R2113" s="233"/>
      <c r="S2113" s="234" t="e">
        <f>IF(C2113="",NA(),MATCH($B2113&amp;$C2113,'Smelter Reference List'!$J:$J,0))</f>
        <v>#N/A</v>
      </c>
      <c r="T2113" s="235"/>
      <c r="U2113" s="235">
        <f t="shared" ca="1" si="66"/>
        <v>0</v>
      </c>
      <c r="V2113" s="235"/>
      <c r="W2113" s="235"/>
      <c r="Y2113" s="228" t="str">
        <f t="shared" si="67"/>
        <v/>
      </c>
    </row>
    <row r="2114" spans="1:25" s="228" customFormat="1" ht="20.399999999999999">
      <c r="A2114" s="257"/>
      <c r="B2114" s="232" t="str">
        <f>IF(LEN(A2114)=0,"",INDEX('Smelter Reference List'!$A:$A,MATCH($A2114,'Smelter Reference List'!$E:$E,0)))</f>
        <v/>
      </c>
      <c r="C2114" s="297" t="str">
        <f>IF(LEN(A2114)=0,"",INDEX('Smelter Reference List'!$C:$C,MATCH($A2114,'Smelter Reference List'!$E:$E,0)))</f>
        <v/>
      </c>
      <c r="D2114" s="161" t="str">
        <f ca="1">IF(ISERROR($S2114),"",OFFSET('Smelter Reference List'!$C$4,$S2114-4,0)&amp;"")</f>
        <v/>
      </c>
      <c r="E2114" s="161" t="str">
        <f ca="1">IF(ISERROR($S2114),"",OFFSET('Smelter Reference List'!$D$4,$S2114-4,0)&amp;"")</f>
        <v/>
      </c>
      <c r="F2114" s="161" t="str">
        <f ca="1">IF(ISERROR($S2114),"",OFFSET('Smelter Reference List'!$E$4,$S2114-4,0))</f>
        <v/>
      </c>
      <c r="G2114" s="161" t="str">
        <f ca="1">IF(C2114=$U$4,"Enter smelter details", IF(ISERROR($S2114),"",OFFSET('Smelter Reference List'!$F$4,$S2114-4,0)))</f>
        <v/>
      </c>
      <c r="H2114" s="247" t="str">
        <f ca="1">IF(ISERROR($S2114),"",OFFSET('Smelter Reference List'!$G$4,$S2114-4,0))</f>
        <v/>
      </c>
      <c r="I2114" s="248" t="str">
        <f ca="1">IF(ISERROR($S2114),"",OFFSET('Smelter Reference List'!$H$4,$S2114-4,0))</f>
        <v/>
      </c>
      <c r="J2114" s="248" t="str">
        <f ca="1">IF(ISERROR($S2114),"",OFFSET('Smelter Reference List'!$I$4,$S2114-4,0))</f>
        <v/>
      </c>
      <c r="K2114" s="245"/>
      <c r="L2114" s="245"/>
      <c r="M2114" s="245"/>
      <c r="N2114" s="245"/>
      <c r="O2114" s="245"/>
      <c r="P2114" s="245"/>
      <c r="Q2114" s="246"/>
      <c r="R2114" s="233"/>
      <c r="S2114" s="234" t="e">
        <f>IF(C2114="",NA(),MATCH($B2114&amp;$C2114,'Smelter Reference List'!$J:$J,0))</f>
        <v>#N/A</v>
      </c>
      <c r="T2114" s="235"/>
      <c r="U2114" s="235">
        <f t="shared" ca="1" si="66"/>
        <v>0</v>
      </c>
      <c r="V2114" s="235"/>
      <c r="W2114" s="235"/>
      <c r="Y2114" s="228" t="str">
        <f t="shared" si="67"/>
        <v/>
      </c>
    </row>
    <row r="2115" spans="1:25" s="228" customFormat="1" ht="20.399999999999999">
      <c r="A2115" s="257"/>
      <c r="B2115" s="232" t="str">
        <f>IF(LEN(A2115)=0,"",INDEX('Smelter Reference List'!$A:$A,MATCH($A2115,'Smelter Reference List'!$E:$E,0)))</f>
        <v/>
      </c>
      <c r="C2115" s="297" t="str">
        <f>IF(LEN(A2115)=0,"",INDEX('Smelter Reference List'!$C:$C,MATCH($A2115,'Smelter Reference List'!$E:$E,0)))</f>
        <v/>
      </c>
      <c r="D2115" s="161" t="str">
        <f ca="1">IF(ISERROR($S2115),"",OFFSET('Smelter Reference List'!$C$4,$S2115-4,0)&amp;"")</f>
        <v/>
      </c>
      <c r="E2115" s="161" t="str">
        <f ca="1">IF(ISERROR($S2115),"",OFFSET('Smelter Reference List'!$D$4,$S2115-4,0)&amp;"")</f>
        <v/>
      </c>
      <c r="F2115" s="161" t="str">
        <f ca="1">IF(ISERROR($S2115),"",OFFSET('Smelter Reference List'!$E$4,$S2115-4,0))</f>
        <v/>
      </c>
      <c r="G2115" s="161" t="str">
        <f ca="1">IF(C2115=$U$4,"Enter smelter details", IF(ISERROR($S2115),"",OFFSET('Smelter Reference List'!$F$4,$S2115-4,0)))</f>
        <v/>
      </c>
      <c r="H2115" s="247" t="str">
        <f ca="1">IF(ISERROR($S2115),"",OFFSET('Smelter Reference List'!$G$4,$S2115-4,0))</f>
        <v/>
      </c>
      <c r="I2115" s="248" t="str">
        <f ca="1">IF(ISERROR($S2115),"",OFFSET('Smelter Reference List'!$H$4,$S2115-4,0))</f>
        <v/>
      </c>
      <c r="J2115" s="248" t="str">
        <f ca="1">IF(ISERROR($S2115),"",OFFSET('Smelter Reference List'!$I$4,$S2115-4,0))</f>
        <v/>
      </c>
      <c r="K2115" s="245"/>
      <c r="L2115" s="245"/>
      <c r="M2115" s="245"/>
      <c r="N2115" s="245"/>
      <c r="O2115" s="245"/>
      <c r="P2115" s="245"/>
      <c r="Q2115" s="246"/>
      <c r="R2115" s="233"/>
      <c r="S2115" s="234" t="e">
        <f>IF(C2115="",NA(),MATCH($B2115&amp;$C2115,'Smelter Reference List'!$J:$J,0))</f>
        <v>#N/A</v>
      </c>
      <c r="T2115" s="235"/>
      <c r="U2115" s="235">
        <f t="shared" ca="1" si="66"/>
        <v>0</v>
      </c>
      <c r="V2115" s="235"/>
      <c r="W2115" s="235"/>
      <c r="Y2115" s="228" t="str">
        <f t="shared" si="67"/>
        <v/>
      </c>
    </row>
    <row r="2116" spans="1:25" s="228" customFormat="1" ht="20.399999999999999">
      <c r="A2116" s="257"/>
      <c r="B2116" s="232" t="str">
        <f>IF(LEN(A2116)=0,"",INDEX('Smelter Reference List'!$A:$A,MATCH($A2116,'Smelter Reference List'!$E:$E,0)))</f>
        <v/>
      </c>
      <c r="C2116" s="297" t="str">
        <f>IF(LEN(A2116)=0,"",INDEX('Smelter Reference List'!$C:$C,MATCH($A2116,'Smelter Reference List'!$E:$E,0)))</f>
        <v/>
      </c>
      <c r="D2116" s="161" t="str">
        <f ca="1">IF(ISERROR($S2116),"",OFFSET('Smelter Reference List'!$C$4,$S2116-4,0)&amp;"")</f>
        <v/>
      </c>
      <c r="E2116" s="161" t="str">
        <f ca="1">IF(ISERROR($S2116),"",OFFSET('Smelter Reference List'!$D$4,$S2116-4,0)&amp;"")</f>
        <v/>
      </c>
      <c r="F2116" s="161" t="str">
        <f ca="1">IF(ISERROR($S2116),"",OFFSET('Smelter Reference List'!$E$4,$S2116-4,0))</f>
        <v/>
      </c>
      <c r="G2116" s="161" t="str">
        <f ca="1">IF(C2116=$U$4,"Enter smelter details", IF(ISERROR($S2116),"",OFFSET('Smelter Reference List'!$F$4,$S2116-4,0)))</f>
        <v/>
      </c>
      <c r="H2116" s="247" t="str">
        <f ca="1">IF(ISERROR($S2116),"",OFFSET('Smelter Reference List'!$G$4,$S2116-4,0))</f>
        <v/>
      </c>
      <c r="I2116" s="248" t="str">
        <f ca="1">IF(ISERROR($S2116),"",OFFSET('Smelter Reference List'!$H$4,$S2116-4,0))</f>
        <v/>
      </c>
      <c r="J2116" s="248" t="str">
        <f ca="1">IF(ISERROR($S2116),"",OFFSET('Smelter Reference List'!$I$4,$S2116-4,0))</f>
        <v/>
      </c>
      <c r="K2116" s="245"/>
      <c r="L2116" s="245"/>
      <c r="M2116" s="245"/>
      <c r="N2116" s="245"/>
      <c r="O2116" s="245"/>
      <c r="P2116" s="245"/>
      <c r="Q2116" s="246"/>
      <c r="R2116" s="233"/>
      <c r="S2116" s="234" t="e">
        <f>IF(C2116="",NA(),MATCH($B2116&amp;$C2116,'Smelter Reference List'!$J:$J,0))</f>
        <v>#N/A</v>
      </c>
      <c r="T2116" s="235"/>
      <c r="U2116" s="235">
        <f t="shared" ca="1" si="66"/>
        <v>0</v>
      </c>
      <c r="V2116" s="235"/>
      <c r="W2116" s="235"/>
      <c r="Y2116" s="228" t="str">
        <f t="shared" si="67"/>
        <v/>
      </c>
    </row>
    <row r="2117" spans="1:25" s="228" customFormat="1" ht="20.399999999999999">
      <c r="A2117" s="257"/>
      <c r="B2117" s="232" t="str">
        <f>IF(LEN(A2117)=0,"",INDEX('Smelter Reference List'!$A:$A,MATCH($A2117,'Smelter Reference List'!$E:$E,0)))</f>
        <v/>
      </c>
      <c r="C2117" s="297" t="str">
        <f>IF(LEN(A2117)=0,"",INDEX('Smelter Reference List'!$C:$C,MATCH($A2117,'Smelter Reference List'!$E:$E,0)))</f>
        <v/>
      </c>
      <c r="D2117" s="161" t="str">
        <f ca="1">IF(ISERROR($S2117),"",OFFSET('Smelter Reference List'!$C$4,$S2117-4,0)&amp;"")</f>
        <v/>
      </c>
      <c r="E2117" s="161" t="str">
        <f ca="1">IF(ISERROR($S2117),"",OFFSET('Smelter Reference List'!$D$4,$S2117-4,0)&amp;"")</f>
        <v/>
      </c>
      <c r="F2117" s="161" t="str">
        <f ca="1">IF(ISERROR($S2117),"",OFFSET('Smelter Reference List'!$E$4,$S2117-4,0))</f>
        <v/>
      </c>
      <c r="G2117" s="161" t="str">
        <f ca="1">IF(C2117=$U$4,"Enter smelter details", IF(ISERROR($S2117),"",OFFSET('Smelter Reference List'!$F$4,$S2117-4,0)))</f>
        <v/>
      </c>
      <c r="H2117" s="247" t="str">
        <f ca="1">IF(ISERROR($S2117),"",OFFSET('Smelter Reference List'!$G$4,$S2117-4,0))</f>
        <v/>
      </c>
      <c r="I2117" s="248" t="str">
        <f ca="1">IF(ISERROR($S2117),"",OFFSET('Smelter Reference List'!$H$4,$S2117-4,0))</f>
        <v/>
      </c>
      <c r="J2117" s="248" t="str">
        <f ca="1">IF(ISERROR($S2117),"",OFFSET('Smelter Reference List'!$I$4,$S2117-4,0))</f>
        <v/>
      </c>
      <c r="K2117" s="245"/>
      <c r="L2117" s="245"/>
      <c r="M2117" s="245"/>
      <c r="N2117" s="245"/>
      <c r="O2117" s="245"/>
      <c r="P2117" s="245"/>
      <c r="Q2117" s="246"/>
      <c r="R2117" s="233"/>
      <c r="S2117" s="234" t="e">
        <f>IF(C2117="",NA(),MATCH($B2117&amp;$C2117,'Smelter Reference List'!$J:$J,0))</f>
        <v>#N/A</v>
      </c>
      <c r="T2117" s="235"/>
      <c r="U2117" s="235">
        <f t="shared" ca="1" si="66"/>
        <v>0</v>
      </c>
      <c r="V2117" s="235"/>
      <c r="W2117" s="235"/>
      <c r="Y2117" s="228" t="str">
        <f t="shared" si="67"/>
        <v/>
      </c>
    </row>
    <row r="2118" spans="1:25" s="228" customFormat="1" ht="20.399999999999999">
      <c r="A2118" s="257"/>
      <c r="B2118" s="232" t="str">
        <f>IF(LEN(A2118)=0,"",INDEX('Smelter Reference List'!$A:$A,MATCH($A2118,'Smelter Reference List'!$E:$E,0)))</f>
        <v/>
      </c>
      <c r="C2118" s="297" t="str">
        <f>IF(LEN(A2118)=0,"",INDEX('Smelter Reference List'!$C:$C,MATCH($A2118,'Smelter Reference List'!$E:$E,0)))</f>
        <v/>
      </c>
      <c r="D2118" s="161" t="str">
        <f ca="1">IF(ISERROR($S2118),"",OFFSET('Smelter Reference List'!$C$4,$S2118-4,0)&amp;"")</f>
        <v/>
      </c>
      <c r="E2118" s="161" t="str">
        <f ca="1">IF(ISERROR($S2118),"",OFFSET('Smelter Reference List'!$D$4,$S2118-4,0)&amp;"")</f>
        <v/>
      </c>
      <c r="F2118" s="161" t="str">
        <f ca="1">IF(ISERROR($S2118),"",OFFSET('Smelter Reference List'!$E$4,$S2118-4,0))</f>
        <v/>
      </c>
      <c r="G2118" s="161" t="str">
        <f ca="1">IF(C2118=$U$4,"Enter smelter details", IF(ISERROR($S2118),"",OFFSET('Smelter Reference List'!$F$4,$S2118-4,0)))</f>
        <v/>
      </c>
      <c r="H2118" s="247" t="str">
        <f ca="1">IF(ISERROR($S2118),"",OFFSET('Smelter Reference List'!$G$4,$S2118-4,0))</f>
        <v/>
      </c>
      <c r="I2118" s="248" t="str">
        <f ca="1">IF(ISERROR($S2118),"",OFFSET('Smelter Reference List'!$H$4,$S2118-4,0))</f>
        <v/>
      </c>
      <c r="J2118" s="248" t="str">
        <f ca="1">IF(ISERROR($S2118),"",OFFSET('Smelter Reference List'!$I$4,$S2118-4,0))</f>
        <v/>
      </c>
      <c r="K2118" s="245"/>
      <c r="L2118" s="245"/>
      <c r="M2118" s="245"/>
      <c r="N2118" s="245"/>
      <c r="O2118" s="245"/>
      <c r="P2118" s="245"/>
      <c r="Q2118" s="246"/>
      <c r="R2118" s="233"/>
      <c r="S2118" s="234" t="e">
        <f>IF(C2118="",NA(),MATCH($B2118&amp;$C2118,'Smelter Reference List'!$J:$J,0))</f>
        <v>#N/A</v>
      </c>
      <c r="T2118" s="235"/>
      <c r="U2118" s="235">
        <f t="shared" ca="1" si="66"/>
        <v>0</v>
      </c>
      <c r="V2118" s="235"/>
      <c r="W2118" s="235"/>
      <c r="Y2118" s="228" t="str">
        <f t="shared" si="67"/>
        <v/>
      </c>
    </row>
    <row r="2119" spans="1:25" s="228" customFormat="1" ht="20.399999999999999">
      <c r="A2119" s="257"/>
      <c r="B2119" s="232" t="str">
        <f>IF(LEN(A2119)=0,"",INDEX('Smelter Reference List'!$A:$A,MATCH($A2119,'Smelter Reference List'!$E:$E,0)))</f>
        <v/>
      </c>
      <c r="C2119" s="297" t="str">
        <f>IF(LEN(A2119)=0,"",INDEX('Smelter Reference List'!$C:$C,MATCH($A2119,'Smelter Reference List'!$E:$E,0)))</f>
        <v/>
      </c>
      <c r="D2119" s="161" t="str">
        <f ca="1">IF(ISERROR($S2119),"",OFFSET('Smelter Reference List'!$C$4,$S2119-4,0)&amp;"")</f>
        <v/>
      </c>
      <c r="E2119" s="161" t="str">
        <f ca="1">IF(ISERROR($S2119),"",OFFSET('Smelter Reference List'!$D$4,$S2119-4,0)&amp;"")</f>
        <v/>
      </c>
      <c r="F2119" s="161" t="str">
        <f ca="1">IF(ISERROR($S2119),"",OFFSET('Smelter Reference List'!$E$4,$S2119-4,0))</f>
        <v/>
      </c>
      <c r="G2119" s="161" t="str">
        <f ca="1">IF(C2119=$U$4,"Enter smelter details", IF(ISERROR($S2119),"",OFFSET('Smelter Reference List'!$F$4,$S2119-4,0)))</f>
        <v/>
      </c>
      <c r="H2119" s="247" t="str">
        <f ca="1">IF(ISERROR($S2119),"",OFFSET('Smelter Reference List'!$G$4,$S2119-4,0))</f>
        <v/>
      </c>
      <c r="I2119" s="248" t="str">
        <f ca="1">IF(ISERROR($S2119),"",OFFSET('Smelter Reference List'!$H$4,$S2119-4,0))</f>
        <v/>
      </c>
      <c r="J2119" s="248" t="str">
        <f ca="1">IF(ISERROR($S2119),"",OFFSET('Smelter Reference List'!$I$4,$S2119-4,0))</f>
        <v/>
      </c>
      <c r="K2119" s="245"/>
      <c r="L2119" s="245"/>
      <c r="M2119" s="245"/>
      <c r="N2119" s="245"/>
      <c r="O2119" s="245"/>
      <c r="P2119" s="245"/>
      <c r="Q2119" s="246"/>
      <c r="R2119" s="233"/>
      <c r="S2119" s="234" t="e">
        <f>IF(C2119="",NA(),MATCH($B2119&amp;$C2119,'Smelter Reference List'!$J:$J,0))</f>
        <v>#N/A</v>
      </c>
      <c r="T2119" s="235"/>
      <c r="U2119" s="235">
        <f t="shared" ca="1" si="66"/>
        <v>0</v>
      </c>
      <c r="V2119" s="235"/>
      <c r="W2119" s="235"/>
      <c r="Y2119" s="228" t="str">
        <f t="shared" si="67"/>
        <v/>
      </c>
    </row>
    <row r="2120" spans="1:25" s="228" customFormat="1" ht="20.399999999999999">
      <c r="A2120" s="257"/>
      <c r="B2120" s="232" t="str">
        <f>IF(LEN(A2120)=0,"",INDEX('Smelter Reference List'!$A:$A,MATCH($A2120,'Smelter Reference List'!$E:$E,0)))</f>
        <v/>
      </c>
      <c r="C2120" s="297" t="str">
        <f>IF(LEN(A2120)=0,"",INDEX('Smelter Reference List'!$C:$C,MATCH($A2120,'Smelter Reference List'!$E:$E,0)))</f>
        <v/>
      </c>
      <c r="D2120" s="161" t="str">
        <f ca="1">IF(ISERROR($S2120),"",OFFSET('Smelter Reference List'!$C$4,$S2120-4,0)&amp;"")</f>
        <v/>
      </c>
      <c r="E2120" s="161" t="str">
        <f ca="1">IF(ISERROR($S2120),"",OFFSET('Smelter Reference List'!$D$4,$S2120-4,0)&amp;"")</f>
        <v/>
      </c>
      <c r="F2120" s="161" t="str">
        <f ca="1">IF(ISERROR($S2120),"",OFFSET('Smelter Reference List'!$E$4,$S2120-4,0))</f>
        <v/>
      </c>
      <c r="G2120" s="161" t="str">
        <f ca="1">IF(C2120=$U$4,"Enter smelter details", IF(ISERROR($S2120),"",OFFSET('Smelter Reference List'!$F$4,$S2120-4,0)))</f>
        <v/>
      </c>
      <c r="H2120" s="247" t="str">
        <f ca="1">IF(ISERROR($S2120),"",OFFSET('Smelter Reference List'!$G$4,$S2120-4,0))</f>
        <v/>
      </c>
      <c r="I2120" s="248" t="str">
        <f ca="1">IF(ISERROR($S2120),"",OFFSET('Smelter Reference List'!$H$4,$S2120-4,0))</f>
        <v/>
      </c>
      <c r="J2120" s="248" t="str">
        <f ca="1">IF(ISERROR($S2120),"",OFFSET('Smelter Reference List'!$I$4,$S2120-4,0))</f>
        <v/>
      </c>
      <c r="K2120" s="245"/>
      <c r="L2120" s="245"/>
      <c r="M2120" s="245"/>
      <c r="N2120" s="245"/>
      <c r="O2120" s="245"/>
      <c r="P2120" s="245"/>
      <c r="Q2120" s="246"/>
      <c r="R2120" s="233"/>
      <c r="S2120" s="234" t="e">
        <f>IF(C2120="",NA(),MATCH($B2120&amp;$C2120,'Smelter Reference List'!$J:$J,0))</f>
        <v>#N/A</v>
      </c>
      <c r="T2120" s="235"/>
      <c r="U2120" s="235">
        <f t="shared" ca="1" si="66"/>
        <v>0</v>
      </c>
      <c r="V2120" s="235"/>
      <c r="W2120" s="235"/>
      <c r="Y2120" s="228" t="str">
        <f t="shared" si="67"/>
        <v/>
      </c>
    </row>
    <row r="2121" spans="1:25" s="228" customFormat="1" ht="20.399999999999999">
      <c r="A2121" s="257"/>
      <c r="B2121" s="232" t="str">
        <f>IF(LEN(A2121)=0,"",INDEX('Smelter Reference List'!$A:$A,MATCH($A2121,'Smelter Reference List'!$E:$E,0)))</f>
        <v/>
      </c>
      <c r="C2121" s="297" t="str">
        <f>IF(LEN(A2121)=0,"",INDEX('Smelter Reference List'!$C:$C,MATCH($A2121,'Smelter Reference List'!$E:$E,0)))</f>
        <v/>
      </c>
      <c r="D2121" s="161" t="str">
        <f ca="1">IF(ISERROR($S2121),"",OFFSET('Smelter Reference List'!$C$4,$S2121-4,0)&amp;"")</f>
        <v/>
      </c>
      <c r="E2121" s="161" t="str">
        <f ca="1">IF(ISERROR($S2121),"",OFFSET('Smelter Reference List'!$D$4,$S2121-4,0)&amp;"")</f>
        <v/>
      </c>
      <c r="F2121" s="161" t="str">
        <f ca="1">IF(ISERROR($S2121),"",OFFSET('Smelter Reference List'!$E$4,$S2121-4,0))</f>
        <v/>
      </c>
      <c r="G2121" s="161" t="str">
        <f ca="1">IF(C2121=$U$4,"Enter smelter details", IF(ISERROR($S2121),"",OFFSET('Smelter Reference List'!$F$4,$S2121-4,0)))</f>
        <v/>
      </c>
      <c r="H2121" s="247" t="str">
        <f ca="1">IF(ISERROR($S2121),"",OFFSET('Smelter Reference List'!$G$4,$S2121-4,0))</f>
        <v/>
      </c>
      <c r="I2121" s="248" t="str">
        <f ca="1">IF(ISERROR($S2121),"",OFFSET('Smelter Reference List'!$H$4,$S2121-4,0))</f>
        <v/>
      </c>
      <c r="J2121" s="248" t="str">
        <f ca="1">IF(ISERROR($S2121),"",OFFSET('Smelter Reference List'!$I$4,$S2121-4,0))</f>
        <v/>
      </c>
      <c r="K2121" s="245"/>
      <c r="L2121" s="245"/>
      <c r="M2121" s="245"/>
      <c r="N2121" s="245"/>
      <c r="O2121" s="245"/>
      <c r="P2121" s="245"/>
      <c r="Q2121" s="246"/>
      <c r="R2121" s="233"/>
      <c r="S2121" s="234" t="e">
        <f>IF(C2121="",NA(),MATCH($B2121&amp;$C2121,'Smelter Reference List'!$J:$J,0))</f>
        <v>#N/A</v>
      </c>
      <c r="T2121" s="235"/>
      <c r="U2121" s="235">
        <f t="shared" ca="1" si="66"/>
        <v>0</v>
      </c>
      <c r="V2121" s="235"/>
      <c r="W2121" s="235"/>
      <c r="Y2121" s="228" t="str">
        <f t="shared" si="67"/>
        <v/>
      </c>
    </row>
    <row r="2122" spans="1:25" s="228" customFormat="1" ht="20.399999999999999">
      <c r="A2122" s="257"/>
      <c r="B2122" s="232" t="str">
        <f>IF(LEN(A2122)=0,"",INDEX('Smelter Reference List'!$A:$A,MATCH($A2122,'Smelter Reference List'!$E:$E,0)))</f>
        <v/>
      </c>
      <c r="C2122" s="297" t="str">
        <f>IF(LEN(A2122)=0,"",INDEX('Smelter Reference List'!$C:$C,MATCH($A2122,'Smelter Reference List'!$E:$E,0)))</f>
        <v/>
      </c>
      <c r="D2122" s="161" t="str">
        <f ca="1">IF(ISERROR($S2122),"",OFFSET('Smelter Reference List'!$C$4,$S2122-4,0)&amp;"")</f>
        <v/>
      </c>
      <c r="E2122" s="161" t="str">
        <f ca="1">IF(ISERROR($S2122),"",OFFSET('Smelter Reference List'!$D$4,$S2122-4,0)&amp;"")</f>
        <v/>
      </c>
      <c r="F2122" s="161" t="str">
        <f ca="1">IF(ISERROR($S2122),"",OFFSET('Smelter Reference List'!$E$4,$S2122-4,0))</f>
        <v/>
      </c>
      <c r="G2122" s="161" t="str">
        <f ca="1">IF(C2122=$U$4,"Enter smelter details", IF(ISERROR($S2122),"",OFFSET('Smelter Reference List'!$F$4,$S2122-4,0)))</f>
        <v/>
      </c>
      <c r="H2122" s="247" t="str">
        <f ca="1">IF(ISERROR($S2122),"",OFFSET('Smelter Reference List'!$G$4,$S2122-4,0))</f>
        <v/>
      </c>
      <c r="I2122" s="248" t="str">
        <f ca="1">IF(ISERROR($S2122),"",OFFSET('Smelter Reference List'!$H$4,$S2122-4,0))</f>
        <v/>
      </c>
      <c r="J2122" s="248" t="str">
        <f ca="1">IF(ISERROR($S2122),"",OFFSET('Smelter Reference List'!$I$4,$S2122-4,0))</f>
        <v/>
      </c>
      <c r="K2122" s="245"/>
      <c r="L2122" s="245"/>
      <c r="M2122" s="245"/>
      <c r="N2122" s="245"/>
      <c r="O2122" s="245"/>
      <c r="P2122" s="245"/>
      <c r="Q2122" s="246"/>
      <c r="R2122" s="233"/>
      <c r="S2122" s="234" t="e">
        <f>IF(C2122="",NA(),MATCH($B2122&amp;$C2122,'Smelter Reference List'!$J:$J,0))</f>
        <v>#N/A</v>
      </c>
      <c r="T2122" s="235"/>
      <c r="U2122" s="235">
        <f t="shared" ca="1" si="66"/>
        <v>0</v>
      </c>
      <c r="V2122" s="235"/>
      <c r="W2122" s="235"/>
      <c r="Y2122" s="228" t="str">
        <f t="shared" si="67"/>
        <v/>
      </c>
    </row>
    <row r="2123" spans="1:25" s="228" customFormat="1" ht="20.399999999999999">
      <c r="A2123" s="257"/>
      <c r="B2123" s="232" t="str">
        <f>IF(LEN(A2123)=0,"",INDEX('Smelter Reference List'!$A:$A,MATCH($A2123,'Smelter Reference List'!$E:$E,0)))</f>
        <v/>
      </c>
      <c r="C2123" s="297" t="str">
        <f>IF(LEN(A2123)=0,"",INDEX('Smelter Reference List'!$C:$C,MATCH($A2123,'Smelter Reference List'!$E:$E,0)))</f>
        <v/>
      </c>
      <c r="D2123" s="161" t="str">
        <f ca="1">IF(ISERROR($S2123),"",OFFSET('Smelter Reference List'!$C$4,$S2123-4,0)&amp;"")</f>
        <v/>
      </c>
      <c r="E2123" s="161" t="str">
        <f ca="1">IF(ISERROR($S2123),"",OFFSET('Smelter Reference List'!$D$4,$S2123-4,0)&amp;"")</f>
        <v/>
      </c>
      <c r="F2123" s="161" t="str">
        <f ca="1">IF(ISERROR($S2123),"",OFFSET('Smelter Reference List'!$E$4,$S2123-4,0))</f>
        <v/>
      </c>
      <c r="G2123" s="161" t="str">
        <f ca="1">IF(C2123=$U$4,"Enter smelter details", IF(ISERROR($S2123),"",OFFSET('Smelter Reference List'!$F$4,$S2123-4,0)))</f>
        <v/>
      </c>
      <c r="H2123" s="247" t="str">
        <f ca="1">IF(ISERROR($S2123),"",OFFSET('Smelter Reference List'!$G$4,$S2123-4,0))</f>
        <v/>
      </c>
      <c r="I2123" s="248" t="str">
        <f ca="1">IF(ISERROR($S2123),"",OFFSET('Smelter Reference List'!$H$4,$S2123-4,0))</f>
        <v/>
      </c>
      <c r="J2123" s="248" t="str">
        <f ca="1">IF(ISERROR($S2123),"",OFFSET('Smelter Reference List'!$I$4,$S2123-4,0))</f>
        <v/>
      </c>
      <c r="K2123" s="245"/>
      <c r="L2123" s="245"/>
      <c r="M2123" s="245"/>
      <c r="N2123" s="245"/>
      <c r="O2123" s="245"/>
      <c r="P2123" s="245"/>
      <c r="Q2123" s="246"/>
      <c r="R2123" s="233"/>
      <c r="S2123" s="234" t="e">
        <f>IF(C2123="",NA(),MATCH($B2123&amp;$C2123,'Smelter Reference List'!$J:$J,0))</f>
        <v>#N/A</v>
      </c>
      <c r="T2123" s="235"/>
      <c r="U2123" s="235">
        <f t="shared" ca="1" si="66"/>
        <v>0</v>
      </c>
      <c r="V2123" s="235"/>
      <c r="W2123" s="235"/>
      <c r="Y2123" s="228" t="str">
        <f t="shared" si="67"/>
        <v/>
      </c>
    </row>
    <row r="2124" spans="1:25" s="228" customFormat="1" ht="20.399999999999999">
      <c r="A2124" s="257"/>
      <c r="B2124" s="232" t="str">
        <f>IF(LEN(A2124)=0,"",INDEX('Smelter Reference List'!$A:$A,MATCH($A2124,'Smelter Reference List'!$E:$E,0)))</f>
        <v/>
      </c>
      <c r="C2124" s="297" t="str">
        <f>IF(LEN(A2124)=0,"",INDEX('Smelter Reference List'!$C:$C,MATCH($A2124,'Smelter Reference List'!$E:$E,0)))</f>
        <v/>
      </c>
      <c r="D2124" s="161" t="str">
        <f ca="1">IF(ISERROR($S2124),"",OFFSET('Smelter Reference List'!$C$4,$S2124-4,0)&amp;"")</f>
        <v/>
      </c>
      <c r="E2124" s="161" t="str">
        <f ca="1">IF(ISERROR($S2124),"",OFFSET('Smelter Reference List'!$D$4,$S2124-4,0)&amp;"")</f>
        <v/>
      </c>
      <c r="F2124" s="161" t="str">
        <f ca="1">IF(ISERROR($S2124),"",OFFSET('Smelter Reference List'!$E$4,$S2124-4,0))</f>
        <v/>
      </c>
      <c r="G2124" s="161" t="str">
        <f ca="1">IF(C2124=$U$4,"Enter smelter details", IF(ISERROR($S2124),"",OFFSET('Smelter Reference List'!$F$4,$S2124-4,0)))</f>
        <v/>
      </c>
      <c r="H2124" s="247" t="str">
        <f ca="1">IF(ISERROR($S2124),"",OFFSET('Smelter Reference List'!$G$4,$S2124-4,0))</f>
        <v/>
      </c>
      <c r="I2124" s="248" t="str">
        <f ca="1">IF(ISERROR($S2124),"",OFFSET('Smelter Reference List'!$H$4,$S2124-4,0))</f>
        <v/>
      </c>
      <c r="J2124" s="248" t="str">
        <f ca="1">IF(ISERROR($S2124),"",OFFSET('Smelter Reference List'!$I$4,$S2124-4,0))</f>
        <v/>
      </c>
      <c r="K2124" s="245"/>
      <c r="L2124" s="245"/>
      <c r="M2124" s="245"/>
      <c r="N2124" s="245"/>
      <c r="O2124" s="245"/>
      <c r="P2124" s="245"/>
      <c r="Q2124" s="246"/>
      <c r="R2124" s="233"/>
      <c r="S2124" s="234" t="e">
        <f>IF(C2124="",NA(),MATCH($B2124&amp;$C2124,'Smelter Reference List'!$J:$J,0))</f>
        <v>#N/A</v>
      </c>
      <c r="T2124" s="235"/>
      <c r="U2124" s="235">
        <f t="shared" ca="1" si="66"/>
        <v>0</v>
      </c>
      <c r="V2124" s="235"/>
      <c r="W2124" s="235"/>
      <c r="Y2124" s="228" t="str">
        <f t="shared" si="67"/>
        <v/>
      </c>
    </row>
    <row r="2125" spans="1:25" s="228" customFormat="1" ht="20.399999999999999">
      <c r="A2125" s="257"/>
      <c r="B2125" s="232" t="str">
        <f>IF(LEN(A2125)=0,"",INDEX('Smelter Reference List'!$A:$A,MATCH($A2125,'Smelter Reference List'!$E:$E,0)))</f>
        <v/>
      </c>
      <c r="C2125" s="297" t="str">
        <f>IF(LEN(A2125)=0,"",INDEX('Smelter Reference List'!$C:$C,MATCH($A2125,'Smelter Reference List'!$E:$E,0)))</f>
        <v/>
      </c>
      <c r="D2125" s="161" t="str">
        <f ca="1">IF(ISERROR($S2125),"",OFFSET('Smelter Reference List'!$C$4,$S2125-4,0)&amp;"")</f>
        <v/>
      </c>
      <c r="E2125" s="161" t="str">
        <f ca="1">IF(ISERROR($S2125),"",OFFSET('Smelter Reference List'!$D$4,$S2125-4,0)&amp;"")</f>
        <v/>
      </c>
      <c r="F2125" s="161" t="str">
        <f ca="1">IF(ISERROR($S2125),"",OFFSET('Smelter Reference List'!$E$4,$S2125-4,0))</f>
        <v/>
      </c>
      <c r="G2125" s="161" t="str">
        <f ca="1">IF(C2125=$U$4,"Enter smelter details", IF(ISERROR($S2125),"",OFFSET('Smelter Reference List'!$F$4,$S2125-4,0)))</f>
        <v/>
      </c>
      <c r="H2125" s="247" t="str">
        <f ca="1">IF(ISERROR($S2125),"",OFFSET('Smelter Reference List'!$G$4,$S2125-4,0))</f>
        <v/>
      </c>
      <c r="I2125" s="248" t="str">
        <f ca="1">IF(ISERROR($S2125),"",OFFSET('Smelter Reference List'!$H$4,$S2125-4,0))</f>
        <v/>
      </c>
      <c r="J2125" s="248" t="str">
        <f ca="1">IF(ISERROR($S2125),"",OFFSET('Smelter Reference List'!$I$4,$S2125-4,0))</f>
        <v/>
      </c>
      <c r="K2125" s="245"/>
      <c r="L2125" s="245"/>
      <c r="M2125" s="245"/>
      <c r="N2125" s="245"/>
      <c r="O2125" s="245"/>
      <c r="P2125" s="245"/>
      <c r="Q2125" s="246"/>
      <c r="R2125" s="233"/>
      <c r="S2125" s="234" t="e">
        <f>IF(C2125="",NA(),MATCH($B2125&amp;$C2125,'Smelter Reference List'!$J:$J,0))</f>
        <v>#N/A</v>
      </c>
      <c r="T2125" s="235"/>
      <c r="U2125" s="235">
        <f t="shared" ca="1" si="66"/>
        <v>0</v>
      </c>
      <c r="V2125" s="235"/>
      <c r="W2125" s="235"/>
      <c r="Y2125" s="228" t="str">
        <f t="shared" si="67"/>
        <v/>
      </c>
    </row>
    <row r="2126" spans="1:25" s="228" customFormat="1" ht="20.399999999999999">
      <c r="A2126" s="257"/>
      <c r="B2126" s="232" t="str">
        <f>IF(LEN(A2126)=0,"",INDEX('Smelter Reference List'!$A:$A,MATCH($A2126,'Smelter Reference List'!$E:$E,0)))</f>
        <v/>
      </c>
      <c r="C2126" s="297" t="str">
        <f>IF(LEN(A2126)=0,"",INDEX('Smelter Reference List'!$C:$C,MATCH($A2126,'Smelter Reference List'!$E:$E,0)))</f>
        <v/>
      </c>
      <c r="D2126" s="161" t="str">
        <f ca="1">IF(ISERROR($S2126),"",OFFSET('Smelter Reference List'!$C$4,$S2126-4,0)&amp;"")</f>
        <v/>
      </c>
      <c r="E2126" s="161" t="str">
        <f ca="1">IF(ISERROR($S2126),"",OFFSET('Smelter Reference List'!$D$4,$S2126-4,0)&amp;"")</f>
        <v/>
      </c>
      <c r="F2126" s="161" t="str">
        <f ca="1">IF(ISERROR($S2126),"",OFFSET('Smelter Reference List'!$E$4,$S2126-4,0))</f>
        <v/>
      </c>
      <c r="G2126" s="161" t="str">
        <f ca="1">IF(C2126=$U$4,"Enter smelter details", IF(ISERROR($S2126),"",OFFSET('Smelter Reference List'!$F$4,$S2126-4,0)))</f>
        <v/>
      </c>
      <c r="H2126" s="247" t="str">
        <f ca="1">IF(ISERROR($S2126),"",OFFSET('Smelter Reference List'!$G$4,$S2126-4,0))</f>
        <v/>
      </c>
      <c r="I2126" s="248" t="str">
        <f ca="1">IF(ISERROR($S2126),"",OFFSET('Smelter Reference List'!$H$4,$S2126-4,0))</f>
        <v/>
      </c>
      <c r="J2126" s="248" t="str">
        <f ca="1">IF(ISERROR($S2126),"",OFFSET('Smelter Reference List'!$I$4,$S2126-4,0))</f>
        <v/>
      </c>
      <c r="K2126" s="245"/>
      <c r="L2126" s="245"/>
      <c r="M2126" s="245"/>
      <c r="N2126" s="245"/>
      <c r="O2126" s="245"/>
      <c r="P2126" s="245"/>
      <c r="Q2126" s="246"/>
      <c r="R2126" s="233"/>
      <c r="S2126" s="234" t="e">
        <f>IF(C2126="",NA(),MATCH($B2126&amp;$C2126,'Smelter Reference List'!$J:$J,0))</f>
        <v>#N/A</v>
      </c>
      <c r="T2126" s="235"/>
      <c r="U2126" s="235">
        <f t="shared" ca="1" si="66"/>
        <v>0</v>
      </c>
      <c r="V2126" s="235"/>
      <c r="W2126" s="235"/>
      <c r="Y2126" s="228" t="str">
        <f t="shared" si="67"/>
        <v/>
      </c>
    </row>
    <row r="2127" spans="1:25" s="228" customFormat="1" ht="20.399999999999999">
      <c r="A2127" s="257"/>
      <c r="B2127" s="232" t="str">
        <f>IF(LEN(A2127)=0,"",INDEX('Smelter Reference List'!$A:$A,MATCH($A2127,'Smelter Reference List'!$E:$E,0)))</f>
        <v/>
      </c>
      <c r="C2127" s="297" t="str">
        <f>IF(LEN(A2127)=0,"",INDEX('Smelter Reference List'!$C:$C,MATCH($A2127,'Smelter Reference List'!$E:$E,0)))</f>
        <v/>
      </c>
      <c r="D2127" s="161" t="str">
        <f ca="1">IF(ISERROR($S2127),"",OFFSET('Smelter Reference List'!$C$4,$S2127-4,0)&amp;"")</f>
        <v/>
      </c>
      <c r="E2127" s="161" t="str">
        <f ca="1">IF(ISERROR($S2127),"",OFFSET('Smelter Reference List'!$D$4,$S2127-4,0)&amp;"")</f>
        <v/>
      </c>
      <c r="F2127" s="161" t="str">
        <f ca="1">IF(ISERROR($S2127),"",OFFSET('Smelter Reference List'!$E$4,$S2127-4,0))</f>
        <v/>
      </c>
      <c r="G2127" s="161" t="str">
        <f ca="1">IF(C2127=$U$4,"Enter smelter details", IF(ISERROR($S2127),"",OFFSET('Smelter Reference List'!$F$4,$S2127-4,0)))</f>
        <v/>
      </c>
      <c r="H2127" s="247" t="str">
        <f ca="1">IF(ISERROR($S2127),"",OFFSET('Smelter Reference List'!$G$4,$S2127-4,0))</f>
        <v/>
      </c>
      <c r="I2127" s="248" t="str">
        <f ca="1">IF(ISERROR($S2127),"",OFFSET('Smelter Reference List'!$H$4,$S2127-4,0))</f>
        <v/>
      </c>
      <c r="J2127" s="248" t="str">
        <f ca="1">IF(ISERROR($S2127),"",OFFSET('Smelter Reference List'!$I$4,$S2127-4,0))</f>
        <v/>
      </c>
      <c r="K2127" s="245"/>
      <c r="L2127" s="245"/>
      <c r="M2127" s="245"/>
      <c r="N2127" s="245"/>
      <c r="O2127" s="245"/>
      <c r="P2127" s="245"/>
      <c r="Q2127" s="246"/>
      <c r="R2127" s="233"/>
      <c r="S2127" s="234" t="e">
        <f>IF(C2127="",NA(),MATCH($B2127&amp;$C2127,'Smelter Reference List'!$J:$J,0))</f>
        <v>#N/A</v>
      </c>
      <c r="T2127" s="235"/>
      <c r="U2127" s="235">
        <f t="shared" ca="1" si="66"/>
        <v>0</v>
      </c>
      <c r="V2127" s="235"/>
      <c r="W2127" s="235"/>
      <c r="Y2127" s="228" t="str">
        <f t="shared" si="67"/>
        <v/>
      </c>
    </row>
    <row r="2128" spans="1:25" s="228" customFormat="1" ht="20.399999999999999">
      <c r="A2128" s="257"/>
      <c r="B2128" s="232" t="str">
        <f>IF(LEN(A2128)=0,"",INDEX('Smelter Reference List'!$A:$A,MATCH($A2128,'Smelter Reference List'!$E:$E,0)))</f>
        <v/>
      </c>
      <c r="C2128" s="297" t="str">
        <f>IF(LEN(A2128)=0,"",INDEX('Smelter Reference List'!$C:$C,MATCH($A2128,'Smelter Reference List'!$E:$E,0)))</f>
        <v/>
      </c>
      <c r="D2128" s="161" t="str">
        <f ca="1">IF(ISERROR($S2128),"",OFFSET('Smelter Reference List'!$C$4,$S2128-4,0)&amp;"")</f>
        <v/>
      </c>
      <c r="E2128" s="161" t="str">
        <f ca="1">IF(ISERROR($S2128),"",OFFSET('Smelter Reference List'!$D$4,$S2128-4,0)&amp;"")</f>
        <v/>
      </c>
      <c r="F2128" s="161" t="str">
        <f ca="1">IF(ISERROR($S2128),"",OFFSET('Smelter Reference List'!$E$4,$S2128-4,0))</f>
        <v/>
      </c>
      <c r="G2128" s="161" t="str">
        <f ca="1">IF(C2128=$U$4,"Enter smelter details", IF(ISERROR($S2128),"",OFFSET('Smelter Reference List'!$F$4,$S2128-4,0)))</f>
        <v/>
      </c>
      <c r="H2128" s="247" t="str">
        <f ca="1">IF(ISERROR($S2128),"",OFFSET('Smelter Reference List'!$G$4,$S2128-4,0))</f>
        <v/>
      </c>
      <c r="I2128" s="248" t="str">
        <f ca="1">IF(ISERROR($S2128),"",OFFSET('Smelter Reference List'!$H$4,$S2128-4,0))</f>
        <v/>
      </c>
      <c r="J2128" s="248" t="str">
        <f ca="1">IF(ISERROR($S2128),"",OFFSET('Smelter Reference List'!$I$4,$S2128-4,0))</f>
        <v/>
      </c>
      <c r="K2128" s="245"/>
      <c r="L2128" s="245"/>
      <c r="M2128" s="245"/>
      <c r="N2128" s="245"/>
      <c r="O2128" s="245"/>
      <c r="P2128" s="245"/>
      <c r="Q2128" s="246"/>
      <c r="R2128" s="233"/>
      <c r="S2128" s="234" t="e">
        <f>IF(C2128="",NA(),MATCH($B2128&amp;$C2128,'Smelter Reference List'!$J:$J,0))</f>
        <v>#N/A</v>
      </c>
      <c r="T2128" s="235"/>
      <c r="U2128" s="235">
        <f t="shared" ca="1" si="66"/>
        <v>0</v>
      </c>
      <c r="V2128" s="235"/>
      <c r="W2128" s="235"/>
      <c r="Y2128" s="228" t="str">
        <f t="shared" si="67"/>
        <v/>
      </c>
    </row>
    <row r="2129" spans="1:25" s="228" customFormat="1" ht="20.399999999999999">
      <c r="A2129" s="257"/>
      <c r="B2129" s="232" t="str">
        <f>IF(LEN(A2129)=0,"",INDEX('Smelter Reference List'!$A:$A,MATCH($A2129,'Smelter Reference List'!$E:$E,0)))</f>
        <v/>
      </c>
      <c r="C2129" s="297" t="str">
        <f>IF(LEN(A2129)=0,"",INDEX('Smelter Reference List'!$C:$C,MATCH($A2129,'Smelter Reference List'!$E:$E,0)))</f>
        <v/>
      </c>
      <c r="D2129" s="161" t="str">
        <f ca="1">IF(ISERROR($S2129),"",OFFSET('Smelter Reference List'!$C$4,$S2129-4,0)&amp;"")</f>
        <v/>
      </c>
      <c r="E2129" s="161" t="str">
        <f ca="1">IF(ISERROR($S2129),"",OFFSET('Smelter Reference List'!$D$4,$S2129-4,0)&amp;"")</f>
        <v/>
      </c>
      <c r="F2129" s="161" t="str">
        <f ca="1">IF(ISERROR($S2129),"",OFFSET('Smelter Reference List'!$E$4,$S2129-4,0))</f>
        <v/>
      </c>
      <c r="G2129" s="161" t="str">
        <f ca="1">IF(C2129=$U$4,"Enter smelter details", IF(ISERROR($S2129),"",OFFSET('Smelter Reference List'!$F$4,$S2129-4,0)))</f>
        <v/>
      </c>
      <c r="H2129" s="247" t="str">
        <f ca="1">IF(ISERROR($S2129),"",OFFSET('Smelter Reference List'!$G$4,$S2129-4,0))</f>
        <v/>
      </c>
      <c r="I2129" s="248" t="str">
        <f ca="1">IF(ISERROR($S2129),"",OFFSET('Smelter Reference List'!$H$4,$S2129-4,0))</f>
        <v/>
      </c>
      <c r="J2129" s="248" t="str">
        <f ca="1">IF(ISERROR($S2129),"",OFFSET('Smelter Reference List'!$I$4,$S2129-4,0))</f>
        <v/>
      </c>
      <c r="K2129" s="245"/>
      <c r="L2129" s="245"/>
      <c r="M2129" s="245"/>
      <c r="N2129" s="245"/>
      <c r="O2129" s="245"/>
      <c r="P2129" s="245"/>
      <c r="Q2129" s="246"/>
      <c r="R2129" s="233"/>
      <c r="S2129" s="234" t="e">
        <f>IF(C2129="",NA(),MATCH($B2129&amp;$C2129,'Smelter Reference List'!$J:$J,0))</f>
        <v>#N/A</v>
      </c>
      <c r="T2129" s="235"/>
      <c r="U2129" s="235">
        <f t="shared" ca="1" si="66"/>
        <v>0</v>
      </c>
      <c r="V2129" s="235"/>
      <c r="W2129" s="235"/>
      <c r="Y2129" s="228" t="str">
        <f t="shared" si="67"/>
        <v/>
      </c>
    </row>
    <row r="2130" spans="1:25" s="228" customFormat="1" ht="20.399999999999999">
      <c r="A2130" s="257"/>
      <c r="B2130" s="232" t="str">
        <f>IF(LEN(A2130)=0,"",INDEX('Smelter Reference List'!$A:$A,MATCH($A2130,'Smelter Reference List'!$E:$E,0)))</f>
        <v/>
      </c>
      <c r="C2130" s="297" t="str">
        <f>IF(LEN(A2130)=0,"",INDEX('Smelter Reference List'!$C:$C,MATCH($A2130,'Smelter Reference List'!$E:$E,0)))</f>
        <v/>
      </c>
      <c r="D2130" s="161" t="str">
        <f ca="1">IF(ISERROR($S2130),"",OFFSET('Smelter Reference List'!$C$4,$S2130-4,0)&amp;"")</f>
        <v/>
      </c>
      <c r="E2130" s="161" t="str">
        <f ca="1">IF(ISERROR($S2130),"",OFFSET('Smelter Reference List'!$D$4,$S2130-4,0)&amp;"")</f>
        <v/>
      </c>
      <c r="F2130" s="161" t="str">
        <f ca="1">IF(ISERROR($S2130),"",OFFSET('Smelter Reference List'!$E$4,$S2130-4,0))</f>
        <v/>
      </c>
      <c r="G2130" s="161" t="str">
        <f ca="1">IF(C2130=$U$4,"Enter smelter details", IF(ISERROR($S2130),"",OFFSET('Smelter Reference List'!$F$4,$S2130-4,0)))</f>
        <v/>
      </c>
      <c r="H2130" s="247" t="str">
        <f ca="1">IF(ISERROR($S2130),"",OFFSET('Smelter Reference List'!$G$4,$S2130-4,0))</f>
        <v/>
      </c>
      <c r="I2130" s="248" t="str">
        <f ca="1">IF(ISERROR($S2130),"",OFFSET('Smelter Reference List'!$H$4,$S2130-4,0))</f>
        <v/>
      </c>
      <c r="J2130" s="248" t="str">
        <f ca="1">IF(ISERROR($S2130),"",OFFSET('Smelter Reference List'!$I$4,$S2130-4,0))</f>
        <v/>
      </c>
      <c r="K2130" s="245"/>
      <c r="L2130" s="245"/>
      <c r="M2130" s="245"/>
      <c r="N2130" s="245"/>
      <c r="O2130" s="245"/>
      <c r="P2130" s="245"/>
      <c r="Q2130" s="246"/>
      <c r="R2130" s="233"/>
      <c r="S2130" s="234" t="e">
        <f>IF(C2130="",NA(),MATCH($B2130&amp;$C2130,'Smelter Reference List'!$J:$J,0))</f>
        <v>#N/A</v>
      </c>
      <c r="T2130" s="235"/>
      <c r="U2130" s="235">
        <f t="shared" ca="1" si="66"/>
        <v>0</v>
      </c>
      <c r="V2130" s="235"/>
      <c r="W2130" s="235"/>
      <c r="Y2130" s="228" t="str">
        <f t="shared" si="67"/>
        <v/>
      </c>
    </row>
    <row r="2131" spans="1:25" s="228" customFormat="1" ht="20.399999999999999">
      <c r="A2131" s="257"/>
      <c r="B2131" s="232" t="str">
        <f>IF(LEN(A2131)=0,"",INDEX('Smelter Reference List'!$A:$A,MATCH($A2131,'Smelter Reference List'!$E:$E,0)))</f>
        <v/>
      </c>
      <c r="C2131" s="297" t="str">
        <f>IF(LEN(A2131)=0,"",INDEX('Smelter Reference List'!$C:$C,MATCH($A2131,'Smelter Reference List'!$E:$E,0)))</f>
        <v/>
      </c>
      <c r="D2131" s="161" t="str">
        <f ca="1">IF(ISERROR($S2131),"",OFFSET('Smelter Reference List'!$C$4,$S2131-4,0)&amp;"")</f>
        <v/>
      </c>
      <c r="E2131" s="161" t="str">
        <f ca="1">IF(ISERROR($S2131),"",OFFSET('Smelter Reference List'!$D$4,$S2131-4,0)&amp;"")</f>
        <v/>
      </c>
      <c r="F2131" s="161" t="str">
        <f ca="1">IF(ISERROR($S2131),"",OFFSET('Smelter Reference List'!$E$4,$S2131-4,0))</f>
        <v/>
      </c>
      <c r="G2131" s="161" t="str">
        <f ca="1">IF(C2131=$U$4,"Enter smelter details", IF(ISERROR($S2131),"",OFFSET('Smelter Reference List'!$F$4,$S2131-4,0)))</f>
        <v/>
      </c>
      <c r="H2131" s="247" t="str">
        <f ca="1">IF(ISERROR($S2131),"",OFFSET('Smelter Reference List'!$G$4,$S2131-4,0))</f>
        <v/>
      </c>
      <c r="I2131" s="248" t="str">
        <f ca="1">IF(ISERROR($S2131),"",OFFSET('Smelter Reference List'!$H$4,$S2131-4,0))</f>
        <v/>
      </c>
      <c r="J2131" s="248" t="str">
        <f ca="1">IF(ISERROR($S2131),"",OFFSET('Smelter Reference List'!$I$4,$S2131-4,0))</f>
        <v/>
      </c>
      <c r="K2131" s="245"/>
      <c r="L2131" s="245"/>
      <c r="M2131" s="245"/>
      <c r="N2131" s="245"/>
      <c r="O2131" s="245"/>
      <c r="P2131" s="245"/>
      <c r="Q2131" s="246"/>
      <c r="R2131" s="233"/>
      <c r="S2131" s="234" t="e">
        <f>IF(C2131="",NA(),MATCH($B2131&amp;$C2131,'Smelter Reference List'!$J:$J,0))</f>
        <v>#N/A</v>
      </c>
      <c r="T2131" s="235"/>
      <c r="U2131" s="235">
        <f t="shared" ca="1" si="66"/>
        <v>0</v>
      </c>
      <c r="V2131" s="235"/>
      <c r="W2131" s="235"/>
      <c r="Y2131" s="228" t="str">
        <f t="shared" si="67"/>
        <v/>
      </c>
    </row>
    <row r="2132" spans="1:25" s="228" customFormat="1" ht="20.399999999999999">
      <c r="A2132" s="257"/>
      <c r="B2132" s="232" t="str">
        <f>IF(LEN(A2132)=0,"",INDEX('Smelter Reference List'!$A:$A,MATCH($A2132,'Smelter Reference List'!$E:$E,0)))</f>
        <v/>
      </c>
      <c r="C2132" s="297" t="str">
        <f>IF(LEN(A2132)=0,"",INDEX('Smelter Reference List'!$C:$C,MATCH($A2132,'Smelter Reference List'!$E:$E,0)))</f>
        <v/>
      </c>
      <c r="D2132" s="161" t="str">
        <f ca="1">IF(ISERROR($S2132),"",OFFSET('Smelter Reference List'!$C$4,$S2132-4,0)&amp;"")</f>
        <v/>
      </c>
      <c r="E2132" s="161" t="str">
        <f ca="1">IF(ISERROR($S2132),"",OFFSET('Smelter Reference List'!$D$4,$S2132-4,0)&amp;"")</f>
        <v/>
      </c>
      <c r="F2132" s="161" t="str">
        <f ca="1">IF(ISERROR($S2132),"",OFFSET('Smelter Reference List'!$E$4,$S2132-4,0))</f>
        <v/>
      </c>
      <c r="G2132" s="161" t="str">
        <f ca="1">IF(C2132=$U$4,"Enter smelter details", IF(ISERROR($S2132),"",OFFSET('Smelter Reference List'!$F$4,$S2132-4,0)))</f>
        <v/>
      </c>
      <c r="H2132" s="247" t="str">
        <f ca="1">IF(ISERROR($S2132),"",OFFSET('Smelter Reference List'!$G$4,$S2132-4,0))</f>
        <v/>
      </c>
      <c r="I2132" s="248" t="str">
        <f ca="1">IF(ISERROR($S2132),"",OFFSET('Smelter Reference List'!$H$4,$S2132-4,0))</f>
        <v/>
      </c>
      <c r="J2132" s="248" t="str">
        <f ca="1">IF(ISERROR($S2132),"",OFFSET('Smelter Reference List'!$I$4,$S2132-4,0))</f>
        <v/>
      </c>
      <c r="K2132" s="245"/>
      <c r="L2132" s="245"/>
      <c r="M2132" s="245"/>
      <c r="N2132" s="245"/>
      <c r="O2132" s="245"/>
      <c r="P2132" s="245"/>
      <c r="Q2132" s="246"/>
      <c r="R2132" s="233"/>
      <c r="S2132" s="234" t="e">
        <f>IF(C2132="",NA(),MATCH($B2132&amp;$C2132,'Smelter Reference List'!$J:$J,0))</f>
        <v>#N/A</v>
      </c>
      <c r="T2132" s="235"/>
      <c r="U2132" s="235">
        <f t="shared" ca="1" si="66"/>
        <v>0</v>
      </c>
      <c r="V2132" s="235"/>
      <c r="W2132" s="235"/>
      <c r="Y2132" s="228" t="str">
        <f t="shared" si="67"/>
        <v/>
      </c>
    </row>
    <row r="2133" spans="1:25" s="228" customFormat="1" ht="20.399999999999999">
      <c r="A2133" s="257"/>
      <c r="B2133" s="232" t="str">
        <f>IF(LEN(A2133)=0,"",INDEX('Smelter Reference List'!$A:$A,MATCH($A2133,'Smelter Reference List'!$E:$E,0)))</f>
        <v/>
      </c>
      <c r="C2133" s="297" t="str">
        <f>IF(LEN(A2133)=0,"",INDEX('Smelter Reference List'!$C:$C,MATCH($A2133,'Smelter Reference List'!$E:$E,0)))</f>
        <v/>
      </c>
      <c r="D2133" s="161" t="str">
        <f ca="1">IF(ISERROR($S2133),"",OFFSET('Smelter Reference List'!$C$4,$S2133-4,0)&amp;"")</f>
        <v/>
      </c>
      <c r="E2133" s="161" t="str">
        <f ca="1">IF(ISERROR($S2133),"",OFFSET('Smelter Reference List'!$D$4,$S2133-4,0)&amp;"")</f>
        <v/>
      </c>
      <c r="F2133" s="161" t="str">
        <f ca="1">IF(ISERROR($S2133),"",OFFSET('Smelter Reference List'!$E$4,$S2133-4,0))</f>
        <v/>
      </c>
      <c r="G2133" s="161" t="str">
        <f ca="1">IF(C2133=$U$4,"Enter smelter details", IF(ISERROR($S2133),"",OFFSET('Smelter Reference List'!$F$4,$S2133-4,0)))</f>
        <v/>
      </c>
      <c r="H2133" s="247" t="str">
        <f ca="1">IF(ISERROR($S2133),"",OFFSET('Smelter Reference List'!$G$4,$S2133-4,0))</f>
        <v/>
      </c>
      <c r="I2133" s="248" t="str">
        <f ca="1">IF(ISERROR($S2133),"",OFFSET('Smelter Reference List'!$H$4,$S2133-4,0))</f>
        <v/>
      </c>
      <c r="J2133" s="248" t="str">
        <f ca="1">IF(ISERROR($S2133),"",OFFSET('Smelter Reference List'!$I$4,$S2133-4,0))</f>
        <v/>
      </c>
      <c r="K2133" s="245"/>
      <c r="L2133" s="245"/>
      <c r="M2133" s="245"/>
      <c r="N2133" s="245"/>
      <c r="O2133" s="245"/>
      <c r="P2133" s="245"/>
      <c r="Q2133" s="246"/>
      <c r="R2133" s="233"/>
      <c r="S2133" s="234" t="e">
        <f>IF(C2133="",NA(),MATCH($B2133&amp;$C2133,'Smelter Reference List'!$J:$J,0))</f>
        <v>#N/A</v>
      </c>
      <c r="T2133" s="235"/>
      <c r="U2133" s="235">
        <f t="shared" ca="1" si="66"/>
        <v>0</v>
      </c>
      <c r="V2133" s="235"/>
      <c r="W2133" s="235"/>
      <c r="Y2133" s="228" t="str">
        <f t="shared" si="67"/>
        <v/>
      </c>
    </row>
    <row r="2134" spans="1:25" s="228" customFormat="1" ht="20.399999999999999">
      <c r="A2134" s="257"/>
      <c r="B2134" s="232" t="str">
        <f>IF(LEN(A2134)=0,"",INDEX('Smelter Reference List'!$A:$A,MATCH($A2134,'Smelter Reference List'!$E:$E,0)))</f>
        <v/>
      </c>
      <c r="C2134" s="297" t="str">
        <f>IF(LEN(A2134)=0,"",INDEX('Smelter Reference List'!$C:$C,MATCH($A2134,'Smelter Reference List'!$E:$E,0)))</f>
        <v/>
      </c>
      <c r="D2134" s="161" t="str">
        <f ca="1">IF(ISERROR($S2134),"",OFFSET('Smelter Reference List'!$C$4,$S2134-4,0)&amp;"")</f>
        <v/>
      </c>
      <c r="E2134" s="161" t="str">
        <f ca="1">IF(ISERROR($S2134),"",OFFSET('Smelter Reference List'!$D$4,$S2134-4,0)&amp;"")</f>
        <v/>
      </c>
      <c r="F2134" s="161" t="str">
        <f ca="1">IF(ISERROR($S2134),"",OFFSET('Smelter Reference List'!$E$4,$S2134-4,0))</f>
        <v/>
      </c>
      <c r="G2134" s="161" t="str">
        <f ca="1">IF(C2134=$U$4,"Enter smelter details", IF(ISERROR($S2134),"",OFFSET('Smelter Reference List'!$F$4,$S2134-4,0)))</f>
        <v/>
      </c>
      <c r="H2134" s="247" t="str">
        <f ca="1">IF(ISERROR($S2134),"",OFFSET('Smelter Reference List'!$G$4,$S2134-4,0))</f>
        <v/>
      </c>
      <c r="I2134" s="248" t="str">
        <f ca="1">IF(ISERROR($S2134),"",OFFSET('Smelter Reference List'!$H$4,$S2134-4,0))</f>
        <v/>
      </c>
      <c r="J2134" s="248" t="str">
        <f ca="1">IF(ISERROR($S2134),"",OFFSET('Smelter Reference List'!$I$4,$S2134-4,0))</f>
        <v/>
      </c>
      <c r="K2134" s="245"/>
      <c r="L2134" s="245"/>
      <c r="M2134" s="245"/>
      <c r="N2134" s="245"/>
      <c r="O2134" s="245"/>
      <c r="P2134" s="245"/>
      <c r="Q2134" s="246"/>
      <c r="R2134" s="233"/>
      <c r="S2134" s="234" t="e">
        <f>IF(C2134="",NA(),MATCH($B2134&amp;$C2134,'Smelter Reference List'!$J:$J,0))</f>
        <v>#N/A</v>
      </c>
      <c r="T2134" s="235"/>
      <c r="U2134" s="235">
        <f t="shared" ca="1" si="66"/>
        <v>0</v>
      </c>
      <c r="V2134" s="235"/>
      <c r="W2134" s="235"/>
      <c r="Y2134" s="228" t="str">
        <f t="shared" si="67"/>
        <v/>
      </c>
    </row>
    <row r="2135" spans="1:25" s="228" customFormat="1" ht="20.399999999999999">
      <c r="A2135" s="257"/>
      <c r="B2135" s="232" t="str">
        <f>IF(LEN(A2135)=0,"",INDEX('Smelter Reference List'!$A:$A,MATCH($A2135,'Smelter Reference List'!$E:$E,0)))</f>
        <v/>
      </c>
      <c r="C2135" s="297" t="str">
        <f>IF(LEN(A2135)=0,"",INDEX('Smelter Reference List'!$C:$C,MATCH($A2135,'Smelter Reference List'!$E:$E,0)))</f>
        <v/>
      </c>
      <c r="D2135" s="161" t="str">
        <f ca="1">IF(ISERROR($S2135),"",OFFSET('Smelter Reference List'!$C$4,$S2135-4,0)&amp;"")</f>
        <v/>
      </c>
      <c r="E2135" s="161" t="str">
        <f ca="1">IF(ISERROR($S2135),"",OFFSET('Smelter Reference List'!$D$4,$S2135-4,0)&amp;"")</f>
        <v/>
      </c>
      <c r="F2135" s="161" t="str">
        <f ca="1">IF(ISERROR($S2135),"",OFFSET('Smelter Reference List'!$E$4,$S2135-4,0))</f>
        <v/>
      </c>
      <c r="G2135" s="161" t="str">
        <f ca="1">IF(C2135=$U$4,"Enter smelter details", IF(ISERROR($S2135),"",OFFSET('Smelter Reference List'!$F$4,$S2135-4,0)))</f>
        <v/>
      </c>
      <c r="H2135" s="247" t="str">
        <f ca="1">IF(ISERROR($S2135),"",OFFSET('Smelter Reference List'!$G$4,$S2135-4,0))</f>
        <v/>
      </c>
      <c r="I2135" s="248" t="str">
        <f ca="1">IF(ISERROR($S2135),"",OFFSET('Smelter Reference List'!$H$4,$S2135-4,0))</f>
        <v/>
      </c>
      <c r="J2135" s="248" t="str">
        <f ca="1">IF(ISERROR($S2135),"",OFFSET('Smelter Reference List'!$I$4,$S2135-4,0))</f>
        <v/>
      </c>
      <c r="K2135" s="245"/>
      <c r="L2135" s="245"/>
      <c r="M2135" s="245"/>
      <c r="N2135" s="245"/>
      <c r="O2135" s="245"/>
      <c r="P2135" s="245"/>
      <c r="Q2135" s="246"/>
      <c r="R2135" s="233"/>
      <c r="S2135" s="234" t="e">
        <f>IF(C2135="",NA(),MATCH($B2135&amp;$C2135,'Smelter Reference List'!$J:$J,0))</f>
        <v>#N/A</v>
      </c>
      <c r="T2135" s="235"/>
      <c r="U2135" s="235">
        <f t="shared" ca="1" si="66"/>
        <v>0</v>
      </c>
      <c r="V2135" s="235"/>
      <c r="W2135" s="235"/>
      <c r="Y2135" s="228" t="str">
        <f t="shared" si="67"/>
        <v/>
      </c>
    </row>
    <row r="2136" spans="1:25" s="228" customFormat="1" ht="20.399999999999999">
      <c r="A2136" s="257"/>
      <c r="B2136" s="232" t="str">
        <f>IF(LEN(A2136)=0,"",INDEX('Smelter Reference List'!$A:$A,MATCH($A2136,'Smelter Reference List'!$E:$E,0)))</f>
        <v/>
      </c>
      <c r="C2136" s="297" t="str">
        <f>IF(LEN(A2136)=0,"",INDEX('Smelter Reference List'!$C:$C,MATCH($A2136,'Smelter Reference List'!$E:$E,0)))</f>
        <v/>
      </c>
      <c r="D2136" s="161" t="str">
        <f ca="1">IF(ISERROR($S2136),"",OFFSET('Smelter Reference List'!$C$4,$S2136-4,0)&amp;"")</f>
        <v/>
      </c>
      <c r="E2136" s="161" t="str">
        <f ca="1">IF(ISERROR($S2136),"",OFFSET('Smelter Reference List'!$D$4,$S2136-4,0)&amp;"")</f>
        <v/>
      </c>
      <c r="F2136" s="161" t="str">
        <f ca="1">IF(ISERROR($S2136),"",OFFSET('Smelter Reference List'!$E$4,$S2136-4,0))</f>
        <v/>
      </c>
      <c r="G2136" s="161" t="str">
        <f ca="1">IF(C2136=$U$4,"Enter smelter details", IF(ISERROR($S2136),"",OFFSET('Smelter Reference List'!$F$4,$S2136-4,0)))</f>
        <v/>
      </c>
      <c r="H2136" s="247" t="str">
        <f ca="1">IF(ISERROR($S2136),"",OFFSET('Smelter Reference List'!$G$4,$S2136-4,0))</f>
        <v/>
      </c>
      <c r="I2136" s="248" t="str">
        <f ca="1">IF(ISERROR($S2136),"",OFFSET('Smelter Reference List'!$H$4,$S2136-4,0))</f>
        <v/>
      </c>
      <c r="J2136" s="248" t="str">
        <f ca="1">IF(ISERROR($S2136),"",OFFSET('Smelter Reference List'!$I$4,$S2136-4,0))</f>
        <v/>
      </c>
      <c r="K2136" s="245"/>
      <c r="L2136" s="245"/>
      <c r="M2136" s="245"/>
      <c r="N2136" s="245"/>
      <c r="O2136" s="245"/>
      <c r="P2136" s="245"/>
      <c r="Q2136" s="246"/>
      <c r="R2136" s="233"/>
      <c r="S2136" s="234" t="e">
        <f>IF(C2136="",NA(),MATCH($B2136&amp;$C2136,'Smelter Reference List'!$J:$J,0))</f>
        <v>#N/A</v>
      </c>
      <c r="T2136" s="235"/>
      <c r="U2136" s="235">
        <f t="shared" ca="1" si="66"/>
        <v>0</v>
      </c>
      <c r="V2136" s="235"/>
      <c r="W2136" s="235"/>
      <c r="Y2136" s="228" t="str">
        <f t="shared" si="67"/>
        <v/>
      </c>
    </row>
    <row r="2137" spans="1:25" s="228" customFormat="1" ht="20.399999999999999">
      <c r="A2137" s="257"/>
      <c r="B2137" s="232" t="str">
        <f>IF(LEN(A2137)=0,"",INDEX('Smelter Reference List'!$A:$A,MATCH($A2137,'Smelter Reference List'!$E:$E,0)))</f>
        <v/>
      </c>
      <c r="C2137" s="297" t="str">
        <f>IF(LEN(A2137)=0,"",INDEX('Smelter Reference List'!$C:$C,MATCH($A2137,'Smelter Reference List'!$E:$E,0)))</f>
        <v/>
      </c>
      <c r="D2137" s="161" t="str">
        <f ca="1">IF(ISERROR($S2137),"",OFFSET('Smelter Reference List'!$C$4,$S2137-4,0)&amp;"")</f>
        <v/>
      </c>
      <c r="E2137" s="161" t="str">
        <f ca="1">IF(ISERROR($S2137),"",OFFSET('Smelter Reference List'!$D$4,$S2137-4,0)&amp;"")</f>
        <v/>
      </c>
      <c r="F2137" s="161" t="str">
        <f ca="1">IF(ISERROR($S2137),"",OFFSET('Smelter Reference List'!$E$4,$S2137-4,0))</f>
        <v/>
      </c>
      <c r="G2137" s="161" t="str">
        <f ca="1">IF(C2137=$U$4,"Enter smelter details", IF(ISERROR($S2137),"",OFFSET('Smelter Reference List'!$F$4,$S2137-4,0)))</f>
        <v/>
      </c>
      <c r="H2137" s="247" t="str">
        <f ca="1">IF(ISERROR($S2137),"",OFFSET('Smelter Reference List'!$G$4,$S2137-4,0))</f>
        <v/>
      </c>
      <c r="I2137" s="248" t="str">
        <f ca="1">IF(ISERROR($S2137),"",OFFSET('Smelter Reference List'!$H$4,$S2137-4,0))</f>
        <v/>
      </c>
      <c r="J2137" s="248" t="str">
        <f ca="1">IF(ISERROR($S2137),"",OFFSET('Smelter Reference List'!$I$4,$S2137-4,0))</f>
        <v/>
      </c>
      <c r="K2137" s="245"/>
      <c r="L2137" s="245"/>
      <c r="M2137" s="245"/>
      <c r="N2137" s="245"/>
      <c r="O2137" s="245"/>
      <c r="P2137" s="245"/>
      <c r="Q2137" s="246"/>
      <c r="R2137" s="233"/>
      <c r="S2137" s="234" t="e">
        <f>IF(C2137="",NA(),MATCH($B2137&amp;$C2137,'Smelter Reference List'!$J:$J,0))</f>
        <v>#N/A</v>
      </c>
      <c r="T2137" s="235"/>
      <c r="U2137" s="235">
        <f t="shared" ca="1" si="66"/>
        <v>0</v>
      </c>
      <c r="V2137" s="235"/>
      <c r="W2137" s="235"/>
      <c r="Y2137" s="228" t="str">
        <f t="shared" si="67"/>
        <v/>
      </c>
    </row>
    <row r="2138" spans="1:25" s="228" customFormat="1" ht="20.399999999999999">
      <c r="A2138" s="257"/>
      <c r="B2138" s="232" t="str">
        <f>IF(LEN(A2138)=0,"",INDEX('Smelter Reference List'!$A:$A,MATCH($A2138,'Smelter Reference List'!$E:$E,0)))</f>
        <v/>
      </c>
      <c r="C2138" s="297" t="str">
        <f>IF(LEN(A2138)=0,"",INDEX('Smelter Reference List'!$C:$C,MATCH($A2138,'Smelter Reference List'!$E:$E,0)))</f>
        <v/>
      </c>
      <c r="D2138" s="161" t="str">
        <f ca="1">IF(ISERROR($S2138),"",OFFSET('Smelter Reference List'!$C$4,$S2138-4,0)&amp;"")</f>
        <v/>
      </c>
      <c r="E2138" s="161" t="str">
        <f ca="1">IF(ISERROR($S2138),"",OFFSET('Smelter Reference List'!$D$4,$S2138-4,0)&amp;"")</f>
        <v/>
      </c>
      <c r="F2138" s="161" t="str">
        <f ca="1">IF(ISERROR($S2138),"",OFFSET('Smelter Reference List'!$E$4,$S2138-4,0))</f>
        <v/>
      </c>
      <c r="G2138" s="161" t="str">
        <f ca="1">IF(C2138=$U$4,"Enter smelter details", IF(ISERROR($S2138),"",OFFSET('Smelter Reference List'!$F$4,$S2138-4,0)))</f>
        <v/>
      </c>
      <c r="H2138" s="247" t="str">
        <f ca="1">IF(ISERROR($S2138),"",OFFSET('Smelter Reference List'!$G$4,$S2138-4,0))</f>
        <v/>
      </c>
      <c r="I2138" s="248" t="str">
        <f ca="1">IF(ISERROR($S2138),"",OFFSET('Smelter Reference List'!$H$4,$S2138-4,0))</f>
        <v/>
      </c>
      <c r="J2138" s="248" t="str">
        <f ca="1">IF(ISERROR($S2138),"",OFFSET('Smelter Reference List'!$I$4,$S2138-4,0))</f>
        <v/>
      </c>
      <c r="K2138" s="245"/>
      <c r="L2138" s="245"/>
      <c r="M2138" s="245"/>
      <c r="N2138" s="245"/>
      <c r="O2138" s="245"/>
      <c r="P2138" s="245"/>
      <c r="Q2138" s="246"/>
      <c r="R2138" s="233"/>
      <c r="S2138" s="234" t="e">
        <f>IF(C2138="",NA(),MATCH($B2138&amp;$C2138,'Smelter Reference List'!$J:$J,0))</f>
        <v>#N/A</v>
      </c>
      <c r="T2138" s="235"/>
      <c r="U2138" s="235">
        <f t="shared" ca="1" si="66"/>
        <v>0</v>
      </c>
      <c r="V2138" s="235"/>
      <c r="W2138" s="235"/>
      <c r="Y2138" s="228" t="str">
        <f t="shared" si="67"/>
        <v/>
      </c>
    </row>
    <row r="2139" spans="1:25" s="228" customFormat="1" ht="20.399999999999999">
      <c r="A2139" s="257"/>
      <c r="B2139" s="232" t="str">
        <f>IF(LEN(A2139)=0,"",INDEX('Smelter Reference List'!$A:$A,MATCH($A2139,'Smelter Reference List'!$E:$E,0)))</f>
        <v/>
      </c>
      <c r="C2139" s="297" t="str">
        <f>IF(LEN(A2139)=0,"",INDEX('Smelter Reference List'!$C:$C,MATCH($A2139,'Smelter Reference List'!$E:$E,0)))</f>
        <v/>
      </c>
      <c r="D2139" s="161" t="str">
        <f ca="1">IF(ISERROR($S2139),"",OFFSET('Smelter Reference List'!$C$4,$S2139-4,0)&amp;"")</f>
        <v/>
      </c>
      <c r="E2139" s="161" t="str">
        <f ca="1">IF(ISERROR($S2139),"",OFFSET('Smelter Reference List'!$D$4,$S2139-4,0)&amp;"")</f>
        <v/>
      </c>
      <c r="F2139" s="161" t="str">
        <f ca="1">IF(ISERROR($S2139),"",OFFSET('Smelter Reference List'!$E$4,$S2139-4,0))</f>
        <v/>
      </c>
      <c r="G2139" s="161" t="str">
        <f ca="1">IF(C2139=$U$4,"Enter smelter details", IF(ISERROR($S2139),"",OFFSET('Smelter Reference List'!$F$4,$S2139-4,0)))</f>
        <v/>
      </c>
      <c r="H2139" s="247" t="str">
        <f ca="1">IF(ISERROR($S2139),"",OFFSET('Smelter Reference List'!$G$4,$S2139-4,0))</f>
        <v/>
      </c>
      <c r="I2139" s="248" t="str">
        <f ca="1">IF(ISERROR($S2139),"",OFFSET('Smelter Reference List'!$H$4,$S2139-4,0))</f>
        <v/>
      </c>
      <c r="J2139" s="248" t="str">
        <f ca="1">IF(ISERROR($S2139),"",OFFSET('Smelter Reference List'!$I$4,$S2139-4,0))</f>
        <v/>
      </c>
      <c r="K2139" s="245"/>
      <c r="L2139" s="245"/>
      <c r="M2139" s="245"/>
      <c r="N2139" s="245"/>
      <c r="O2139" s="245"/>
      <c r="P2139" s="245"/>
      <c r="Q2139" s="246"/>
      <c r="R2139" s="233"/>
      <c r="S2139" s="234" t="e">
        <f>IF(C2139="",NA(),MATCH($B2139&amp;$C2139,'Smelter Reference List'!$J:$J,0))</f>
        <v>#N/A</v>
      </c>
      <c r="T2139" s="235"/>
      <c r="U2139" s="235">
        <f t="shared" ca="1" si="66"/>
        <v>0</v>
      </c>
      <c r="V2139" s="235"/>
      <c r="W2139" s="235"/>
      <c r="Y2139" s="228" t="str">
        <f t="shared" si="67"/>
        <v/>
      </c>
    </row>
    <row r="2140" spans="1:25" s="228" customFormat="1" ht="20.399999999999999">
      <c r="A2140" s="257"/>
      <c r="B2140" s="232" t="str">
        <f>IF(LEN(A2140)=0,"",INDEX('Smelter Reference List'!$A:$A,MATCH($A2140,'Smelter Reference List'!$E:$E,0)))</f>
        <v/>
      </c>
      <c r="C2140" s="297" t="str">
        <f>IF(LEN(A2140)=0,"",INDEX('Smelter Reference List'!$C:$C,MATCH($A2140,'Smelter Reference List'!$E:$E,0)))</f>
        <v/>
      </c>
      <c r="D2140" s="161" t="str">
        <f ca="1">IF(ISERROR($S2140),"",OFFSET('Smelter Reference List'!$C$4,$S2140-4,0)&amp;"")</f>
        <v/>
      </c>
      <c r="E2140" s="161" t="str">
        <f ca="1">IF(ISERROR($S2140),"",OFFSET('Smelter Reference List'!$D$4,$S2140-4,0)&amp;"")</f>
        <v/>
      </c>
      <c r="F2140" s="161" t="str">
        <f ca="1">IF(ISERROR($S2140),"",OFFSET('Smelter Reference List'!$E$4,$S2140-4,0))</f>
        <v/>
      </c>
      <c r="G2140" s="161" t="str">
        <f ca="1">IF(C2140=$U$4,"Enter smelter details", IF(ISERROR($S2140),"",OFFSET('Smelter Reference List'!$F$4,$S2140-4,0)))</f>
        <v/>
      </c>
      <c r="H2140" s="247" t="str">
        <f ca="1">IF(ISERROR($S2140),"",OFFSET('Smelter Reference List'!$G$4,$S2140-4,0))</f>
        <v/>
      </c>
      <c r="I2140" s="248" t="str">
        <f ca="1">IF(ISERROR($S2140),"",OFFSET('Smelter Reference List'!$H$4,$S2140-4,0))</f>
        <v/>
      </c>
      <c r="J2140" s="248" t="str">
        <f ca="1">IF(ISERROR($S2140),"",OFFSET('Smelter Reference List'!$I$4,$S2140-4,0))</f>
        <v/>
      </c>
      <c r="K2140" s="245"/>
      <c r="L2140" s="245"/>
      <c r="M2140" s="245"/>
      <c r="N2140" s="245"/>
      <c r="O2140" s="245"/>
      <c r="P2140" s="245"/>
      <c r="Q2140" s="246"/>
      <c r="R2140" s="233"/>
      <c r="S2140" s="234" t="e">
        <f>IF(C2140="",NA(),MATCH($B2140&amp;$C2140,'Smelter Reference List'!$J:$J,0))</f>
        <v>#N/A</v>
      </c>
      <c r="T2140" s="235"/>
      <c r="U2140" s="235">
        <f t="shared" ca="1" si="66"/>
        <v>0</v>
      </c>
      <c r="V2140" s="235"/>
      <c r="W2140" s="235"/>
      <c r="Y2140" s="228" t="str">
        <f t="shared" si="67"/>
        <v/>
      </c>
    </row>
    <row r="2141" spans="1:25" s="228" customFormat="1" ht="20.399999999999999">
      <c r="A2141" s="257"/>
      <c r="B2141" s="232" t="str">
        <f>IF(LEN(A2141)=0,"",INDEX('Smelter Reference List'!$A:$A,MATCH($A2141,'Smelter Reference List'!$E:$E,0)))</f>
        <v/>
      </c>
      <c r="C2141" s="297" t="str">
        <f>IF(LEN(A2141)=0,"",INDEX('Smelter Reference List'!$C:$C,MATCH($A2141,'Smelter Reference List'!$E:$E,0)))</f>
        <v/>
      </c>
      <c r="D2141" s="161" t="str">
        <f ca="1">IF(ISERROR($S2141),"",OFFSET('Smelter Reference List'!$C$4,$S2141-4,0)&amp;"")</f>
        <v/>
      </c>
      <c r="E2141" s="161" t="str">
        <f ca="1">IF(ISERROR($S2141),"",OFFSET('Smelter Reference List'!$D$4,$S2141-4,0)&amp;"")</f>
        <v/>
      </c>
      <c r="F2141" s="161" t="str">
        <f ca="1">IF(ISERROR($S2141),"",OFFSET('Smelter Reference List'!$E$4,$S2141-4,0))</f>
        <v/>
      </c>
      <c r="G2141" s="161" t="str">
        <f ca="1">IF(C2141=$U$4,"Enter smelter details", IF(ISERROR($S2141),"",OFFSET('Smelter Reference List'!$F$4,$S2141-4,0)))</f>
        <v/>
      </c>
      <c r="H2141" s="247" t="str">
        <f ca="1">IF(ISERROR($S2141),"",OFFSET('Smelter Reference List'!$G$4,$S2141-4,0))</f>
        <v/>
      </c>
      <c r="I2141" s="248" t="str">
        <f ca="1">IF(ISERROR($S2141),"",OFFSET('Smelter Reference List'!$H$4,$S2141-4,0))</f>
        <v/>
      </c>
      <c r="J2141" s="248" t="str">
        <f ca="1">IF(ISERROR($S2141),"",OFFSET('Smelter Reference List'!$I$4,$S2141-4,0))</f>
        <v/>
      </c>
      <c r="K2141" s="245"/>
      <c r="L2141" s="245"/>
      <c r="M2141" s="245"/>
      <c r="N2141" s="245"/>
      <c r="O2141" s="245"/>
      <c r="P2141" s="245"/>
      <c r="Q2141" s="246"/>
      <c r="R2141" s="233"/>
      <c r="S2141" s="234" t="e">
        <f>IF(C2141="",NA(),MATCH($B2141&amp;$C2141,'Smelter Reference List'!$J:$J,0))</f>
        <v>#N/A</v>
      </c>
      <c r="T2141" s="235"/>
      <c r="U2141" s="235">
        <f t="shared" ca="1" si="66"/>
        <v>0</v>
      </c>
      <c r="V2141" s="235"/>
      <c r="W2141" s="235"/>
      <c r="Y2141" s="228" t="str">
        <f t="shared" si="67"/>
        <v/>
      </c>
    </row>
    <row r="2142" spans="1:25" s="228" customFormat="1" ht="20.399999999999999">
      <c r="A2142" s="257"/>
      <c r="B2142" s="232" t="str">
        <f>IF(LEN(A2142)=0,"",INDEX('Smelter Reference List'!$A:$A,MATCH($A2142,'Smelter Reference List'!$E:$E,0)))</f>
        <v/>
      </c>
      <c r="C2142" s="297" t="str">
        <f>IF(LEN(A2142)=0,"",INDEX('Smelter Reference List'!$C:$C,MATCH($A2142,'Smelter Reference List'!$E:$E,0)))</f>
        <v/>
      </c>
      <c r="D2142" s="161" t="str">
        <f ca="1">IF(ISERROR($S2142),"",OFFSET('Smelter Reference List'!$C$4,$S2142-4,0)&amp;"")</f>
        <v/>
      </c>
      <c r="E2142" s="161" t="str">
        <f ca="1">IF(ISERROR($S2142),"",OFFSET('Smelter Reference List'!$D$4,$S2142-4,0)&amp;"")</f>
        <v/>
      </c>
      <c r="F2142" s="161" t="str">
        <f ca="1">IF(ISERROR($S2142),"",OFFSET('Smelter Reference List'!$E$4,$S2142-4,0))</f>
        <v/>
      </c>
      <c r="G2142" s="161" t="str">
        <f ca="1">IF(C2142=$U$4,"Enter smelter details", IF(ISERROR($S2142),"",OFFSET('Smelter Reference List'!$F$4,$S2142-4,0)))</f>
        <v/>
      </c>
      <c r="H2142" s="247" t="str">
        <f ca="1">IF(ISERROR($S2142),"",OFFSET('Smelter Reference List'!$G$4,$S2142-4,0))</f>
        <v/>
      </c>
      <c r="I2142" s="248" t="str">
        <f ca="1">IF(ISERROR($S2142),"",OFFSET('Smelter Reference List'!$H$4,$S2142-4,0))</f>
        <v/>
      </c>
      <c r="J2142" s="248" t="str">
        <f ca="1">IF(ISERROR($S2142),"",OFFSET('Smelter Reference List'!$I$4,$S2142-4,0))</f>
        <v/>
      </c>
      <c r="K2142" s="245"/>
      <c r="L2142" s="245"/>
      <c r="M2142" s="245"/>
      <c r="N2142" s="245"/>
      <c r="O2142" s="245"/>
      <c r="P2142" s="245"/>
      <c r="Q2142" s="246"/>
      <c r="R2142" s="233"/>
      <c r="S2142" s="234" t="e">
        <f>IF(C2142="",NA(),MATCH($B2142&amp;$C2142,'Smelter Reference List'!$J:$J,0))</f>
        <v>#N/A</v>
      </c>
      <c r="T2142" s="235"/>
      <c r="U2142" s="235">
        <f t="shared" ca="1" si="66"/>
        <v>0</v>
      </c>
      <c r="V2142" s="235"/>
      <c r="W2142" s="235"/>
      <c r="Y2142" s="228" t="str">
        <f t="shared" si="67"/>
        <v/>
      </c>
    </row>
    <row r="2143" spans="1:25" s="228" customFormat="1" ht="20.399999999999999">
      <c r="A2143" s="257"/>
      <c r="B2143" s="232" t="str">
        <f>IF(LEN(A2143)=0,"",INDEX('Smelter Reference List'!$A:$A,MATCH($A2143,'Smelter Reference List'!$E:$E,0)))</f>
        <v/>
      </c>
      <c r="C2143" s="297" t="str">
        <f>IF(LEN(A2143)=0,"",INDEX('Smelter Reference List'!$C:$C,MATCH($A2143,'Smelter Reference List'!$E:$E,0)))</f>
        <v/>
      </c>
      <c r="D2143" s="161" t="str">
        <f ca="1">IF(ISERROR($S2143),"",OFFSET('Smelter Reference List'!$C$4,$S2143-4,0)&amp;"")</f>
        <v/>
      </c>
      <c r="E2143" s="161" t="str">
        <f ca="1">IF(ISERROR($S2143),"",OFFSET('Smelter Reference List'!$D$4,$S2143-4,0)&amp;"")</f>
        <v/>
      </c>
      <c r="F2143" s="161" t="str">
        <f ca="1">IF(ISERROR($S2143),"",OFFSET('Smelter Reference List'!$E$4,$S2143-4,0))</f>
        <v/>
      </c>
      <c r="G2143" s="161" t="str">
        <f ca="1">IF(C2143=$U$4,"Enter smelter details", IF(ISERROR($S2143),"",OFFSET('Smelter Reference List'!$F$4,$S2143-4,0)))</f>
        <v/>
      </c>
      <c r="H2143" s="247" t="str">
        <f ca="1">IF(ISERROR($S2143),"",OFFSET('Smelter Reference List'!$G$4,$S2143-4,0))</f>
        <v/>
      </c>
      <c r="I2143" s="248" t="str">
        <f ca="1">IF(ISERROR($S2143),"",OFFSET('Smelter Reference List'!$H$4,$S2143-4,0))</f>
        <v/>
      </c>
      <c r="J2143" s="248" t="str">
        <f ca="1">IF(ISERROR($S2143),"",OFFSET('Smelter Reference List'!$I$4,$S2143-4,0))</f>
        <v/>
      </c>
      <c r="K2143" s="245"/>
      <c r="L2143" s="245"/>
      <c r="M2143" s="245"/>
      <c r="N2143" s="245"/>
      <c r="O2143" s="245"/>
      <c r="P2143" s="245"/>
      <c r="Q2143" s="246"/>
      <c r="R2143" s="233"/>
      <c r="S2143" s="234" t="e">
        <f>IF(C2143="",NA(),MATCH($B2143&amp;$C2143,'Smelter Reference List'!$J:$J,0))</f>
        <v>#N/A</v>
      </c>
      <c r="T2143" s="235"/>
      <c r="U2143" s="235">
        <f t="shared" ca="1" si="66"/>
        <v>0</v>
      </c>
      <c r="V2143" s="235"/>
      <c r="W2143" s="235"/>
      <c r="Y2143" s="228" t="str">
        <f t="shared" si="67"/>
        <v/>
      </c>
    </row>
    <row r="2144" spans="1:25" s="228" customFormat="1" ht="20.399999999999999">
      <c r="A2144" s="257"/>
      <c r="B2144" s="232" t="str">
        <f>IF(LEN(A2144)=0,"",INDEX('Smelter Reference List'!$A:$A,MATCH($A2144,'Smelter Reference List'!$E:$E,0)))</f>
        <v/>
      </c>
      <c r="C2144" s="297" t="str">
        <f>IF(LEN(A2144)=0,"",INDEX('Smelter Reference List'!$C:$C,MATCH($A2144,'Smelter Reference List'!$E:$E,0)))</f>
        <v/>
      </c>
      <c r="D2144" s="161" t="str">
        <f ca="1">IF(ISERROR($S2144),"",OFFSET('Smelter Reference List'!$C$4,$S2144-4,0)&amp;"")</f>
        <v/>
      </c>
      <c r="E2144" s="161" t="str">
        <f ca="1">IF(ISERROR($S2144),"",OFFSET('Smelter Reference List'!$D$4,$S2144-4,0)&amp;"")</f>
        <v/>
      </c>
      <c r="F2144" s="161" t="str">
        <f ca="1">IF(ISERROR($S2144),"",OFFSET('Smelter Reference List'!$E$4,$S2144-4,0))</f>
        <v/>
      </c>
      <c r="G2144" s="161" t="str">
        <f ca="1">IF(C2144=$U$4,"Enter smelter details", IF(ISERROR($S2144),"",OFFSET('Smelter Reference List'!$F$4,$S2144-4,0)))</f>
        <v/>
      </c>
      <c r="H2144" s="247" t="str">
        <f ca="1">IF(ISERROR($S2144),"",OFFSET('Smelter Reference List'!$G$4,$S2144-4,0))</f>
        <v/>
      </c>
      <c r="I2144" s="248" t="str">
        <f ca="1">IF(ISERROR($S2144),"",OFFSET('Smelter Reference List'!$H$4,$S2144-4,0))</f>
        <v/>
      </c>
      <c r="J2144" s="248" t="str">
        <f ca="1">IF(ISERROR($S2144),"",OFFSET('Smelter Reference List'!$I$4,$S2144-4,0))</f>
        <v/>
      </c>
      <c r="K2144" s="245"/>
      <c r="L2144" s="245"/>
      <c r="M2144" s="245"/>
      <c r="N2144" s="245"/>
      <c r="O2144" s="245"/>
      <c r="P2144" s="245"/>
      <c r="Q2144" s="246"/>
      <c r="R2144" s="233"/>
      <c r="S2144" s="234" t="e">
        <f>IF(C2144="",NA(),MATCH($B2144&amp;$C2144,'Smelter Reference List'!$J:$J,0))</f>
        <v>#N/A</v>
      </c>
      <c r="T2144" s="235"/>
      <c r="U2144" s="235">
        <f t="shared" ca="1" si="66"/>
        <v>0</v>
      </c>
      <c r="V2144" s="235"/>
      <c r="W2144" s="235"/>
      <c r="Y2144" s="228" t="str">
        <f t="shared" si="67"/>
        <v/>
      </c>
    </row>
    <row r="2145" spans="1:25" s="228" customFormat="1" ht="20.399999999999999">
      <c r="A2145" s="257"/>
      <c r="B2145" s="232" t="str">
        <f>IF(LEN(A2145)=0,"",INDEX('Smelter Reference List'!$A:$A,MATCH($A2145,'Smelter Reference List'!$E:$E,0)))</f>
        <v/>
      </c>
      <c r="C2145" s="297" t="str">
        <f>IF(LEN(A2145)=0,"",INDEX('Smelter Reference List'!$C:$C,MATCH($A2145,'Smelter Reference List'!$E:$E,0)))</f>
        <v/>
      </c>
      <c r="D2145" s="161" t="str">
        <f ca="1">IF(ISERROR($S2145),"",OFFSET('Smelter Reference List'!$C$4,$S2145-4,0)&amp;"")</f>
        <v/>
      </c>
      <c r="E2145" s="161" t="str">
        <f ca="1">IF(ISERROR($S2145),"",OFFSET('Smelter Reference List'!$D$4,$S2145-4,0)&amp;"")</f>
        <v/>
      </c>
      <c r="F2145" s="161" t="str">
        <f ca="1">IF(ISERROR($S2145),"",OFFSET('Smelter Reference List'!$E$4,$S2145-4,0))</f>
        <v/>
      </c>
      <c r="G2145" s="161" t="str">
        <f ca="1">IF(C2145=$U$4,"Enter smelter details", IF(ISERROR($S2145),"",OFFSET('Smelter Reference List'!$F$4,$S2145-4,0)))</f>
        <v/>
      </c>
      <c r="H2145" s="247" t="str">
        <f ca="1">IF(ISERROR($S2145),"",OFFSET('Smelter Reference List'!$G$4,$S2145-4,0))</f>
        <v/>
      </c>
      <c r="I2145" s="248" t="str">
        <f ca="1">IF(ISERROR($S2145),"",OFFSET('Smelter Reference List'!$H$4,$S2145-4,0))</f>
        <v/>
      </c>
      <c r="J2145" s="248" t="str">
        <f ca="1">IF(ISERROR($S2145),"",OFFSET('Smelter Reference List'!$I$4,$S2145-4,0))</f>
        <v/>
      </c>
      <c r="K2145" s="245"/>
      <c r="L2145" s="245"/>
      <c r="M2145" s="245"/>
      <c r="N2145" s="245"/>
      <c r="O2145" s="245"/>
      <c r="P2145" s="245"/>
      <c r="Q2145" s="246"/>
      <c r="R2145" s="233"/>
      <c r="S2145" s="234" t="e">
        <f>IF(C2145="",NA(),MATCH($B2145&amp;$C2145,'Smelter Reference List'!$J:$J,0))</f>
        <v>#N/A</v>
      </c>
      <c r="T2145" s="235"/>
      <c r="U2145" s="235">
        <f t="shared" ca="1" si="66"/>
        <v>0</v>
      </c>
      <c r="V2145" s="235"/>
      <c r="W2145" s="235"/>
      <c r="Y2145" s="228" t="str">
        <f t="shared" si="67"/>
        <v/>
      </c>
    </row>
    <row r="2146" spans="1:25" s="228" customFormat="1" ht="20.399999999999999">
      <c r="A2146" s="257"/>
      <c r="B2146" s="232" t="str">
        <f>IF(LEN(A2146)=0,"",INDEX('Smelter Reference List'!$A:$A,MATCH($A2146,'Smelter Reference List'!$E:$E,0)))</f>
        <v/>
      </c>
      <c r="C2146" s="297" t="str">
        <f>IF(LEN(A2146)=0,"",INDEX('Smelter Reference List'!$C:$C,MATCH($A2146,'Smelter Reference List'!$E:$E,0)))</f>
        <v/>
      </c>
      <c r="D2146" s="161" t="str">
        <f ca="1">IF(ISERROR($S2146),"",OFFSET('Smelter Reference List'!$C$4,$S2146-4,0)&amp;"")</f>
        <v/>
      </c>
      <c r="E2146" s="161" t="str">
        <f ca="1">IF(ISERROR($S2146),"",OFFSET('Smelter Reference List'!$D$4,$S2146-4,0)&amp;"")</f>
        <v/>
      </c>
      <c r="F2146" s="161" t="str">
        <f ca="1">IF(ISERROR($S2146),"",OFFSET('Smelter Reference List'!$E$4,$S2146-4,0))</f>
        <v/>
      </c>
      <c r="G2146" s="161" t="str">
        <f ca="1">IF(C2146=$U$4,"Enter smelter details", IF(ISERROR($S2146),"",OFFSET('Smelter Reference List'!$F$4,$S2146-4,0)))</f>
        <v/>
      </c>
      <c r="H2146" s="247" t="str">
        <f ca="1">IF(ISERROR($S2146),"",OFFSET('Smelter Reference List'!$G$4,$S2146-4,0))</f>
        <v/>
      </c>
      <c r="I2146" s="248" t="str">
        <f ca="1">IF(ISERROR($S2146),"",OFFSET('Smelter Reference List'!$H$4,$S2146-4,0))</f>
        <v/>
      </c>
      <c r="J2146" s="248" t="str">
        <f ca="1">IF(ISERROR($S2146),"",OFFSET('Smelter Reference List'!$I$4,$S2146-4,0))</f>
        <v/>
      </c>
      <c r="K2146" s="245"/>
      <c r="L2146" s="245"/>
      <c r="M2146" s="245"/>
      <c r="N2146" s="245"/>
      <c r="O2146" s="245"/>
      <c r="P2146" s="245"/>
      <c r="Q2146" s="246"/>
      <c r="R2146" s="233"/>
      <c r="S2146" s="234" t="e">
        <f>IF(C2146="",NA(),MATCH($B2146&amp;$C2146,'Smelter Reference List'!$J:$J,0))</f>
        <v>#N/A</v>
      </c>
      <c r="T2146" s="235"/>
      <c r="U2146" s="235">
        <f t="shared" ca="1" si="66"/>
        <v>0</v>
      </c>
      <c r="V2146" s="235"/>
      <c r="W2146" s="235"/>
      <c r="Y2146" s="228" t="str">
        <f t="shared" si="67"/>
        <v/>
      </c>
    </row>
    <row r="2147" spans="1:25" s="228" customFormat="1" ht="20.399999999999999">
      <c r="A2147" s="257"/>
      <c r="B2147" s="232" t="str">
        <f>IF(LEN(A2147)=0,"",INDEX('Smelter Reference List'!$A:$A,MATCH($A2147,'Smelter Reference List'!$E:$E,0)))</f>
        <v/>
      </c>
      <c r="C2147" s="297" t="str">
        <f>IF(LEN(A2147)=0,"",INDEX('Smelter Reference List'!$C:$C,MATCH($A2147,'Smelter Reference List'!$E:$E,0)))</f>
        <v/>
      </c>
      <c r="D2147" s="161" t="str">
        <f ca="1">IF(ISERROR($S2147),"",OFFSET('Smelter Reference List'!$C$4,$S2147-4,0)&amp;"")</f>
        <v/>
      </c>
      <c r="E2147" s="161" t="str">
        <f ca="1">IF(ISERROR($S2147),"",OFFSET('Smelter Reference List'!$D$4,$S2147-4,0)&amp;"")</f>
        <v/>
      </c>
      <c r="F2147" s="161" t="str">
        <f ca="1">IF(ISERROR($S2147),"",OFFSET('Smelter Reference List'!$E$4,$S2147-4,0))</f>
        <v/>
      </c>
      <c r="G2147" s="161" t="str">
        <f ca="1">IF(C2147=$U$4,"Enter smelter details", IF(ISERROR($S2147),"",OFFSET('Smelter Reference List'!$F$4,$S2147-4,0)))</f>
        <v/>
      </c>
      <c r="H2147" s="247" t="str">
        <f ca="1">IF(ISERROR($S2147),"",OFFSET('Smelter Reference List'!$G$4,$S2147-4,0))</f>
        <v/>
      </c>
      <c r="I2147" s="248" t="str">
        <f ca="1">IF(ISERROR($S2147),"",OFFSET('Smelter Reference List'!$H$4,$S2147-4,0))</f>
        <v/>
      </c>
      <c r="J2147" s="248" t="str">
        <f ca="1">IF(ISERROR($S2147),"",OFFSET('Smelter Reference List'!$I$4,$S2147-4,0))</f>
        <v/>
      </c>
      <c r="K2147" s="245"/>
      <c r="L2147" s="245"/>
      <c r="M2147" s="245"/>
      <c r="N2147" s="245"/>
      <c r="O2147" s="245"/>
      <c r="P2147" s="245"/>
      <c r="Q2147" s="246"/>
      <c r="R2147" s="233"/>
      <c r="S2147" s="234" t="e">
        <f>IF(C2147="",NA(),MATCH($B2147&amp;$C2147,'Smelter Reference List'!$J:$J,0))</f>
        <v>#N/A</v>
      </c>
      <c r="T2147" s="235"/>
      <c r="U2147" s="235">
        <f t="shared" ca="1" si="66"/>
        <v>0</v>
      </c>
      <c r="V2147" s="235"/>
      <c r="W2147" s="235"/>
      <c r="Y2147" s="228" t="str">
        <f t="shared" si="67"/>
        <v/>
      </c>
    </row>
    <row r="2148" spans="1:25" s="228" customFormat="1" ht="20.399999999999999">
      <c r="A2148" s="257"/>
      <c r="B2148" s="232" t="str">
        <f>IF(LEN(A2148)=0,"",INDEX('Smelter Reference List'!$A:$A,MATCH($A2148,'Smelter Reference List'!$E:$E,0)))</f>
        <v/>
      </c>
      <c r="C2148" s="297" t="str">
        <f>IF(LEN(A2148)=0,"",INDEX('Smelter Reference List'!$C:$C,MATCH($A2148,'Smelter Reference List'!$E:$E,0)))</f>
        <v/>
      </c>
      <c r="D2148" s="161" t="str">
        <f ca="1">IF(ISERROR($S2148),"",OFFSET('Smelter Reference List'!$C$4,$S2148-4,0)&amp;"")</f>
        <v/>
      </c>
      <c r="E2148" s="161" t="str">
        <f ca="1">IF(ISERROR($S2148),"",OFFSET('Smelter Reference List'!$D$4,$S2148-4,0)&amp;"")</f>
        <v/>
      </c>
      <c r="F2148" s="161" t="str">
        <f ca="1">IF(ISERROR($S2148),"",OFFSET('Smelter Reference List'!$E$4,$S2148-4,0))</f>
        <v/>
      </c>
      <c r="G2148" s="161" t="str">
        <f ca="1">IF(C2148=$U$4,"Enter smelter details", IF(ISERROR($S2148),"",OFFSET('Smelter Reference List'!$F$4,$S2148-4,0)))</f>
        <v/>
      </c>
      <c r="H2148" s="247" t="str">
        <f ca="1">IF(ISERROR($S2148),"",OFFSET('Smelter Reference List'!$G$4,$S2148-4,0))</f>
        <v/>
      </c>
      <c r="I2148" s="248" t="str">
        <f ca="1">IF(ISERROR($S2148),"",OFFSET('Smelter Reference List'!$H$4,$S2148-4,0))</f>
        <v/>
      </c>
      <c r="J2148" s="248" t="str">
        <f ca="1">IF(ISERROR($S2148),"",OFFSET('Smelter Reference List'!$I$4,$S2148-4,0))</f>
        <v/>
      </c>
      <c r="K2148" s="245"/>
      <c r="L2148" s="245"/>
      <c r="M2148" s="245"/>
      <c r="N2148" s="245"/>
      <c r="O2148" s="245"/>
      <c r="P2148" s="245"/>
      <c r="Q2148" s="246"/>
      <c r="R2148" s="233"/>
      <c r="S2148" s="234" t="e">
        <f>IF(C2148="",NA(),MATCH($B2148&amp;$C2148,'Smelter Reference List'!$J:$J,0))</f>
        <v>#N/A</v>
      </c>
      <c r="T2148" s="235"/>
      <c r="U2148" s="235">
        <f t="shared" ca="1" si="66"/>
        <v>0</v>
      </c>
      <c r="V2148" s="235"/>
      <c r="W2148" s="235"/>
      <c r="Y2148" s="228" t="str">
        <f t="shared" si="67"/>
        <v/>
      </c>
    </row>
    <row r="2149" spans="1:25" s="228" customFormat="1" ht="20.399999999999999">
      <c r="A2149" s="257"/>
      <c r="B2149" s="232" t="str">
        <f>IF(LEN(A2149)=0,"",INDEX('Smelter Reference List'!$A:$A,MATCH($A2149,'Smelter Reference List'!$E:$E,0)))</f>
        <v/>
      </c>
      <c r="C2149" s="297" t="str">
        <f>IF(LEN(A2149)=0,"",INDEX('Smelter Reference List'!$C:$C,MATCH($A2149,'Smelter Reference List'!$E:$E,0)))</f>
        <v/>
      </c>
      <c r="D2149" s="161" t="str">
        <f ca="1">IF(ISERROR($S2149),"",OFFSET('Smelter Reference List'!$C$4,$S2149-4,0)&amp;"")</f>
        <v/>
      </c>
      <c r="E2149" s="161" t="str">
        <f ca="1">IF(ISERROR($S2149),"",OFFSET('Smelter Reference List'!$D$4,$S2149-4,0)&amp;"")</f>
        <v/>
      </c>
      <c r="F2149" s="161" t="str">
        <f ca="1">IF(ISERROR($S2149),"",OFFSET('Smelter Reference List'!$E$4,$S2149-4,0))</f>
        <v/>
      </c>
      <c r="G2149" s="161" t="str">
        <f ca="1">IF(C2149=$U$4,"Enter smelter details", IF(ISERROR($S2149),"",OFFSET('Smelter Reference List'!$F$4,$S2149-4,0)))</f>
        <v/>
      </c>
      <c r="H2149" s="247" t="str">
        <f ca="1">IF(ISERROR($S2149),"",OFFSET('Smelter Reference List'!$G$4,$S2149-4,0))</f>
        <v/>
      </c>
      <c r="I2149" s="248" t="str">
        <f ca="1">IF(ISERROR($S2149),"",OFFSET('Smelter Reference List'!$H$4,$S2149-4,0))</f>
        <v/>
      </c>
      <c r="J2149" s="248" t="str">
        <f ca="1">IF(ISERROR($S2149),"",OFFSET('Smelter Reference List'!$I$4,$S2149-4,0))</f>
        <v/>
      </c>
      <c r="K2149" s="245"/>
      <c r="L2149" s="245"/>
      <c r="M2149" s="245"/>
      <c r="N2149" s="245"/>
      <c r="O2149" s="245"/>
      <c r="P2149" s="245"/>
      <c r="Q2149" s="246"/>
      <c r="R2149" s="233"/>
      <c r="S2149" s="234" t="e">
        <f>IF(C2149="",NA(),MATCH($B2149&amp;$C2149,'Smelter Reference List'!$J:$J,0))</f>
        <v>#N/A</v>
      </c>
      <c r="T2149" s="235"/>
      <c r="U2149" s="235">
        <f t="shared" ca="1" si="66"/>
        <v>0</v>
      </c>
      <c r="V2149" s="235"/>
      <c r="W2149" s="235"/>
      <c r="Y2149" s="228" t="str">
        <f t="shared" si="67"/>
        <v/>
      </c>
    </row>
    <row r="2150" spans="1:25" s="228" customFormat="1" ht="20.399999999999999">
      <c r="A2150" s="257"/>
      <c r="B2150" s="232" t="str">
        <f>IF(LEN(A2150)=0,"",INDEX('Smelter Reference List'!$A:$A,MATCH($A2150,'Smelter Reference List'!$E:$E,0)))</f>
        <v/>
      </c>
      <c r="C2150" s="297" t="str">
        <f>IF(LEN(A2150)=0,"",INDEX('Smelter Reference List'!$C:$C,MATCH($A2150,'Smelter Reference List'!$E:$E,0)))</f>
        <v/>
      </c>
      <c r="D2150" s="161" t="str">
        <f ca="1">IF(ISERROR($S2150),"",OFFSET('Smelter Reference List'!$C$4,$S2150-4,0)&amp;"")</f>
        <v/>
      </c>
      <c r="E2150" s="161" t="str">
        <f ca="1">IF(ISERROR($S2150),"",OFFSET('Smelter Reference List'!$D$4,$S2150-4,0)&amp;"")</f>
        <v/>
      </c>
      <c r="F2150" s="161" t="str">
        <f ca="1">IF(ISERROR($S2150),"",OFFSET('Smelter Reference List'!$E$4,$S2150-4,0))</f>
        <v/>
      </c>
      <c r="G2150" s="161" t="str">
        <f ca="1">IF(C2150=$U$4,"Enter smelter details", IF(ISERROR($S2150),"",OFFSET('Smelter Reference List'!$F$4,$S2150-4,0)))</f>
        <v/>
      </c>
      <c r="H2150" s="247" t="str">
        <f ca="1">IF(ISERROR($S2150),"",OFFSET('Smelter Reference List'!$G$4,$S2150-4,0))</f>
        <v/>
      </c>
      <c r="I2150" s="248" t="str">
        <f ca="1">IF(ISERROR($S2150),"",OFFSET('Smelter Reference List'!$H$4,$S2150-4,0))</f>
        <v/>
      </c>
      <c r="J2150" s="248" t="str">
        <f ca="1">IF(ISERROR($S2150),"",OFFSET('Smelter Reference List'!$I$4,$S2150-4,0))</f>
        <v/>
      </c>
      <c r="K2150" s="245"/>
      <c r="L2150" s="245"/>
      <c r="M2150" s="245"/>
      <c r="N2150" s="245"/>
      <c r="O2150" s="245"/>
      <c r="P2150" s="245"/>
      <c r="Q2150" s="246"/>
      <c r="R2150" s="233"/>
      <c r="S2150" s="234" t="e">
        <f>IF(C2150="",NA(),MATCH($B2150&amp;$C2150,'Smelter Reference List'!$J:$J,0))</f>
        <v>#N/A</v>
      </c>
      <c r="T2150" s="235"/>
      <c r="U2150" s="235">
        <f t="shared" ca="1" si="66"/>
        <v>0</v>
      </c>
      <c r="V2150" s="235"/>
      <c r="W2150" s="235"/>
      <c r="Y2150" s="228" t="str">
        <f t="shared" si="67"/>
        <v/>
      </c>
    </row>
    <row r="2151" spans="1:25" s="228" customFormat="1" ht="20.399999999999999">
      <c r="A2151" s="257"/>
      <c r="B2151" s="232" t="str">
        <f>IF(LEN(A2151)=0,"",INDEX('Smelter Reference List'!$A:$A,MATCH($A2151,'Smelter Reference List'!$E:$E,0)))</f>
        <v/>
      </c>
      <c r="C2151" s="297" t="str">
        <f>IF(LEN(A2151)=0,"",INDEX('Smelter Reference List'!$C:$C,MATCH($A2151,'Smelter Reference List'!$E:$E,0)))</f>
        <v/>
      </c>
      <c r="D2151" s="161" t="str">
        <f ca="1">IF(ISERROR($S2151),"",OFFSET('Smelter Reference List'!$C$4,$S2151-4,0)&amp;"")</f>
        <v/>
      </c>
      <c r="E2151" s="161" t="str">
        <f ca="1">IF(ISERROR($S2151),"",OFFSET('Smelter Reference List'!$D$4,$S2151-4,0)&amp;"")</f>
        <v/>
      </c>
      <c r="F2151" s="161" t="str">
        <f ca="1">IF(ISERROR($S2151),"",OFFSET('Smelter Reference List'!$E$4,$S2151-4,0))</f>
        <v/>
      </c>
      <c r="G2151" s="161" t="str">
        <f ca="1">IF(C2151=$U$4,"Enter smelter details", IF(ISERROR($S2151),"",OFFSET('Smelter Reference List'!$F$4,$S2151-4,0)))</f>
        <v/>
      </c>
      <c r="H2151" s="247" t="str">
        <f ca="1">IF(ISERROR($S2151),"",OFFSET('Smelter Reference List'!$G$4,$S2151-4,0))</f>
        <v/>
      </c>
      <c r="I2151" s="248" t="str">
        <f ca="1">IF(ISERROR($S2151),"",OFFSET('Smelter Reference List'!$H$4,$S2151-4,0))</f>
        <v/>
      </c>
      <c r="J2151" s="248" t="str">
        <f ca="1">IF(ISERROR($S2151),"",OFFSET('Smelter Reference List'!$I$4,$S2151-4,0))</f>
        <v/>
      </c>
      <c r="K2151" s="245"/>
      <c r="L2151" s="245"/>
      <c r="M2151" s="245"/>
      <c r="N2151" s="245"/>
      <c r="O2151" s="245"/>
      <c r="P2151" s="245"/>
      <c r="Q2151" s="246"/>
      <c r="R2151" s="233"/>
      <c r="S2151" s="234" t="e">
        <f>IF(C2151="",NA(),MATCH($B2151&amp;$C2151,'Smelter Reference List'!$J:$J,0))</f>
        <v>#N/A</v>
      </c>
      <c r="T2151" s="235"/>
      <c r="U2151" s="235">
        <f t="shared" ca="1" si="66"/>
        <v>0</v>
      </c>
      <c r="V2151" s="235"/>
      <c r="W2151" s="235"/>
      <c r="Y2151" s="228" t="str">
        <f t="shared" si="67"/>
        <v/>
      </c>
    </row>
    <row r="2152" spans="1:25" s="228" customFormat="1" ht="20.399999999999999">
      <c r="A2152" s="257"/>
      <c r="B2152" s="232" t="str">
        <f>IF(LEN(A2152)=0,"",INDEX('Smelter Reference List'!$A:$A,MATCH($A2152,'Smelter Reference List'!$E:$E,0)))</f>
        <v/>
      </c>
      <c r="C2152" s="297" t="str">
        <f>IF(LEN(A2152)=0,"",INDEX('Smelter Reference List'!$C:$C,MATCH($A2152,'Smelter Reference List'!$E:$E,0)))</f>
        <v/>
      </c>
      <c r="D2152" s="161" t="str">
        <f ca="1">IF(ISERROR($S2152),"",OFFSET('Smelter Reference List'!$C$4,$S2152-4,0)&amp;"")</f>
        <v/>
      </c>
      <c r="E2152" s="161" t="str">
        <f ca="1">IF(ISERROR($S2152),"",OFFSET('Smelter Reference List'!$D$4,$S2152-4,0)&amp;"")</f>
        <v/>
      </c>
      <c r="F2152" s="161" t="str">
        <f ca="1">IF(ISERROR($S2152),"",OFFSET('Smelter Reference List'!$E$4,$S2152-4,0))</f>
        <v/>
      </c>
      <c r="G2152" s="161" t="str">
        <f ca="1">IF(C2152=$U$4,"Enter smelter details", IF(ISERROR($S2152),"",OFFSET('Smelter Reference List'!$F$4,$S2152-4,0)))</f>
        <v/>
      </c>
      <c r="H2152" s="247" t="str">
        <f ca="1">IF(ISERROR($S2152),"",OFFSET('Smelter Reference List'!$G$4,$S2152-4,0))</f>
        <v/>
      </c>
      <c r="I2152" s="248" t="str">
        <f ca="1">IF(ISERROR($S2152),"",OFFSET('Smelter Reference List'!$H$4,$S2152-4,0))</f>
        <v/>
      </c>
      <c r="J2152" s="248" t="str">
        <f ca="1">IF(ISERROR($S2152),"",OFFSET('Smelter Reference List'!$I$4,$S2152-4,0))</f>
        <v/>
      </c>
      <c r="K2152" s="245"/>
      <c r="L2152" s="245"/>
      <c r="M2152" s="245"/>
      <c r="N2152" s="245"/>
      <c r="O2152" s="245"/>
      <c r="P2152" s="245"/>
      <c r="Q2152" s="246"/>
      <c r="R2152" s="233"/>
      <c r="S2152" s="234" t="e">
        <f>IF(C2152="",NA(),MATCH($B2152&amp;$C2152,'Smelter Reference List'!$J:$J,0))</f>
        <v>#N/A</v>
      </c>
      <c r="T2152" s="235"/>
      <c r="U2152" s="235">
        <f t="shared" ca="1" si="66"/>
        <v>0</v>
      </c>
      <c r="V2152" s="235"/>
      <c r="W2152" s="235"/>
      <c r="Y2152" s="228" t="str">
        <f t="shared" si="67"/>
        <v/>
      </c>
    </row>
    <row r="2153" spans="1:25" s="228" customFormat="1" ht="20.399999999999999">
      <c r="A2153" s="257"/>
      <c r="B2153" s="232" t="str">
        <f>IF(LEN(A2153)=0,"",INDEX('Smelter Reference List'!$A:$A,MATCH($A2153,'Smelter Reference List'!$E:$E,0)))</f>
        <v/>
      </c>
      <c r="C2153" s="297" t="str">
        <f>IF(LEN(A2153)=0,"",INDEX('Smelter Reference List'!$C:$C,MATCH($A2153,'Smelter Reference List'!$E:$E,0)))</f>
        <v/>
      </c>
      <c r="D2153" s="161" t="str">
        <f ca="1">IF(ISERROR($S2153),"",OFFSET('Smelter Reference List'!$C$4,$S2153-4,0)&amp;"")</f>
        <v/>
      </c>
      <c r="E2153" s="161" t="str">
        <f ca="1">IF(ISERROR($S2153),"",OFFSET('Smelter Reference List'!$D$4,$S2153-4,0)&amp;"")</f>
        <v/>
      </c>
      <c r="F2153" s="161" t="str">
        <f ca="1">IF(ISERROR($S2153),"",OFFSET('Smelter Reference List'!$E$4,$S2153-4,0))</f>
        <v/>
      </c>
      <c r="G2153" s="161" t="str">
        <f ca="1">IF(C2153=$U$4,"Enter smelter details", IF(ISERROR($S2153),"",OFFSET('Smelter Reference List'!$F$4,$S2153-4,0)))</f>
        <v/>
      </c>
      <c r="H2153" s="247" t="str">
        <f ca="1">IF(ISERROR($S2153),"",OFFSET('Smelter Reference List'!$G$4,$S2153-4,0))</f>
        <v/>
      </c>
      <c r="I2153" s="248" t="str">
        <f ca="1">IF(ISERROR($S2153),"",OFFSET('Smelter Reference List'!$H$4,$S2153-4,0))</f>
        <v/>
      </c>
      <c r="J2153" s="248" t="str">
        <f ca="1">IF(ISERROR($S2153),"",OFFSET('Smelter Reference List'!$I$4,$S2153-4,0))</f>
        <v/>
      </c>
      <c r="K2153" s="245"/>
      <c r="L2153" s="245"/>
      <c r="M2153" s="245"/>
      <c r="N2153" s="245"/>
      <c r="O2153" s="245"/>
      <c r="P2153" s="245"/>
      <c r="Q2153" s="246"/>
      <c r="R2153" s="233"/>
      <c r="S2153" s="234" t="e">
        <f>IF(C2153="",NA(),MATCH($B2153&amp;$C2153,'Smelter Reference List'!$J:$J,0))</f>
        <v>#N/A</v>
      </c>
      <c r="T2153" s="235"/>
      <c r="U2153" s="235">
        <f t="shared" ca="1" si="66"/>
        <v>0</v>
      </c>
      <c r="V2153" s="235"/>
      <c r="W2153" s="235"/>
      <c r="Y2153" s="228" t="str">
        <f t="shared" si="67"/>
        <v/>
      </c>
    </row>
    <row r="2154" spans="1:25" s="228" customFormat="1" ht="20.399999999999999">
      <c r="A2154" s="257"/>
      <c r="B2154" s="232" t="str">
        <f>IF(LEN(A2154)=0,"",INDEX('Smelter Reference List'!$A:$A,MATCH($A2154,'Smelter Reference List'!$E:$E,0)))</f>
        <v/>
      </c>
      <c r="C2154" s="297" t="str">
        <f>IF(LEN(A2154)=0,"",INDEX('Smelter Reference List'!$C:$C,MATCH($A2154,'Smelter Reference List'!$E:$E,0)))</f>
        <v/>
      </c>
      <c r="D2154" s="161" t="str">
        <f ca="1">IF(ISERROR($S2154),"",OFFSET('Smelter Reference List'!$C$4,$S2154-4,0)&amp;"")</f>
        <v/>
      </c>
      <c r="E2154" s="161" t="str">
        <f ca="1">IF(ISERROR($S2154),"",OFFSET('Smelter Reference List'!$D$4,$S2154-4,0)&amp;"")</f>
        <v/>
      </c>
      <c r="F2154" s="161" t="str">
        <f ca="1">IF(ISERROR($S2154),"",OFFSET('Smelter Reference List'!$E$4,$S2154-4,0))</f>
        <v/>
      </c>
      <c r="G2154" s="161" t="str">
        <f ca="1">IF(C2154=$U$4,"Enter smelter details", IF(ISERROR($S2154),"",OFFSET('Smelter Reference List'!$F$4,$S2154-4,0)))</f>
        <v/>
      </c>
      <c r="H2154" s="247" t="str">
        <f ca="1">IF(ISERROR($S2154),"",OFFSET('Smelter Reference List'!$G$4,$S2154-4,0))</f>
        <v/>
      </c>
      <c r="I2154" s="248" t="str">
        <f ca="1">IF(ISERROR($S2154),"",OFFSET('Smelter Reference List'!$H$4,$S2154-4,0))</f>
        <v/>
      </c>
      <c r="J2154" s="248" t="str">
        <f ca="1">IF(ISERROR($S2154),"",OFFSET('Smelter Reference List'!$I$4,$S2154-4,0))</f>
        <v/>
      </c>
      <c r="K2154" s="245"/>
      <c r="L2154" s="245"/>
      <c r="M2154" s="245"/>
      <c r="N2154" s="245"/>
      <c r="O2154" s="245"/>
      <c r="P2154" s="245"/>
      <c r="Q2154" s="246"/>
      <c r="R2154" s="233"/>
      <c r="S2154" s="234" t="e">
        <f>IF(C2154="",NA(),MATCH($B2154&amp;$C2154,'Smelter Reference List'!$J:$J,0))</f>
        <v>#N/A</v>
      </c>
      <c r="T2154" s="235"/>
      <c r="U2154" s="235">
        <f t="shared" ca="1" si="66"/>
        <v>0</v>
      </c>
      <c r="V2154" s="235"/>
      <c r="W2154" s="235"/>
      <c r="Y2154" s="228" t="str">
        <f t="shared" si="67"/>
        <v/>
      </c>
    </row>
    <row r="2155" spans="1:25" s="228" customFormat="1" ht="20.399999999999999">
      <c r="A2155" s="257"/>
      <c r="B2155" s="232" t="str">
        <f>IF(LEN(A2155)=0,"",INDEX('Smelter Reference List'!$A:$A,MATCH($A2155,'Smelter Reference List'!$E:$E,0)))</f>
        <v/>
      </c>
      <c r="C2155" s="297" t="str">
        <f>IF(LEN(A2155)=0,"",INDEX('Smelter Reference List'!$C:$C,MATCH($A2155,'Smelter Reference List'!$E:$E,0)))</f>
        <v/>
      </c>
      <c r="D2155" s="161" t="str">
        <f ca="1">IF(ISERROR($S2155),"",OFFSET('Smelter Reference List'!$C$4,$S2155-4,0)&amp;"")</f>
        <v/>
      </c>
      <c r="E2155" s="161" t="str">
        <f ca="1">IF(ISERROR($S2155),"",OFFSET('Smelter Reference List'!$D$4,$S2155-4,0)&amp;"")</f>
        <v/>
      </c>
      <c r="F2155" s="161" t="str">
        <f ca="1">IF(ISERROR($S2155),"",OFFSET('Smelter Reference List'!$E$4,$S2155-4,0))</f>
        <v/>
      </c>
      <c r="G2155" s="161" t="str">
        <f ca="1">IF(C2155=$U$4,"Enter smelter details", IF(ISERROR($S2155),"",OFFSET('Smelter Reference List'!$F$4,$S2155-4,0)))</f>
        <v/>
      </c>
      <c r="H2155" s="247" t="str">
        <f ca="1">IF(ISERROR($S2155),"",OFFSET('Smelter Reference List'!$G$4,$S2155-4,0))</f>
        <v/>
      </c>
      <c r="I2155" s="248" t="str">
        <f ca="1">IF(ISERROR($S2155),"",OFFSET('Smelter Reference List'!$H$4,$S2155-4,0))</f>
        <v/>
      </c>
      <c r="J2155" s="248" t="str">
        <f ca="1">IF(ISERROR($S2155),"",OFFSET('Smelter Reference List'!$I$4,$S2155-4,0))</f>
        <v/>
      </c>
      <c r="K2155" s="245"/>
      <c r="L2155" s="245"/>
      <c r="M2155" s="245"/>
      <c r="N2155" s="245"/>
      <c r="O2155" s="245"/>
      <c r="P2155" s="245"/>
      <c r="Q2155" s="246"/>
      <c r="R2155" s="233"/>
      <c r="S2155" s="234" t="e">
        <f>IF(C2155="",NA(),MATCH($B2155&amp;$C2155,'Smelter Reference List'!$J:$J,0))</f>
        <v>#N/A</v>
      </c>
      <c r="T2155" s="235"/>
      <c r="U2155" s="235">
        <f t="shared" ca="1" si="66"/>
        <v>0</v>
      </c>
      <c r="V2155" s="235"/>
      <c r="W2155" s="235"/>
      <c r="Y2155" s="228" t="str">
        <f t="shared" si="67"/>
        <v/>
      </c>
    </row>
    <row r="2156" spans="1:25" s="228" customFormat="1" ht="20.399999999999999">
      <c r="A2156" s="257"/>
      <c r="B2156" s="232" t="str">
        <f>IF(LEN(A2156)=0,"",INDEX('Smelter Reference List'!$A:$A,MATCH($A2156,'Smelter Reference List'!$E:$E,0)))</f>
        <v/>
      </c>
      <c r="C2156" s="297" t="str">
        <f>IF(LEN(A2156)=0,"",INDEX('Smelter Reference List'!$C:$C,MATCH($A2156,'Smelter Reference List'!$E:$E,0)))</f>
        <v/>
      </c>
      <c r="D2156" s="161" t="str">
        <f ca="1">IF(ISERROR($S2156),"",OFFSET('Smelter Reference List'!$C$4,$S2156-4,0)&amp;"")</f>
        <v/>
      </c>
      <c r="E2156" s="161" t="str">
        <f ca="1">IF(ISERROR($S2156),"",OFFSET('Smelter Reference List'!$D$4,$S2156-4,0)&amp;"")</f>
        <v/>
      </c>
      <c r="F2156" s="161" t="str">
        <f ca="1">IF(ISERROR($S2156),"",OFFSET('Smelter Reference List'!$E$4,$S2156-4,0))</f>
        <v/>
      </c>
      <c r="G2156" s="161" t="str">
        <f ca="1">IF(C2156=$U$4,"Enter smelter details", IF(ISERROR($S2156),"",OFFSET('Smelter Reference List'!$F$4,$S2156-4,0)))</f>
        <v/>
      </c>
      <c r="H2156" s="247" t="str">
        <f ca="1">IF(ISERROR($S2156),"",OFFSET('Smelter Reference List'!$G$4,$S2156-4,0))</f>
        <v/>
      </c>
      <c r="I2156" s="248" t="str">
        <f ca="1">IF(ISERROR($S2156),"",OFFSET('Smelter Reference List'!$H$4,$S2156-4,0))</f>
        <v/>
      </c>
      <c r="J2156" s="248" t="str">
        <f ca="1">IF(ISERROR($S2156),"",OFFSET('Smelter Reference List'!$I$4,$S2156-4,0))</f>
        <v/>
      </c>
      <c r="K2156" s="245"/>
      <c r="L2156" s="245"/>
      <c r="M2156" s="245"/>
      <c r="N2156" s="245"/>
      <c r="O2156" s="245"/>
      <c r="P2156" s="245"/>
      <c r="Q2156" s="246"/>
      <c r="R2156" s="233"/>
      <c r="S2156" s="234" t="e">
        <f>IF(C2156="",NA(),MATCH($B2156&amp;$C2156,'Smelter Reference List'!$J:$J,0))</f>
        <v>#N/A</v>
      </c>
      <c r="T2156" s="235"/>
      <c r="U2156" s="235">
        <f t="shared" ca="1" si="66"/>
        <v>0</v>
      </c>
      <c r="V2156" s="235"/>
      <c r="W2156" s="235"/>
      <c r="Y2156" s="228" t="str">
        <f t="shared" si="67"/>
        <v/>
      </c>
    </row>
    <row r="2157" spans="1:25" s="228" customFormat="1" ht="20.399999999999999">
      <c r="A2157" s="257"/>
      <c r="B2157" s="232" t="str">
        <f>IF(LEN(A2157)=0,"",INDEX('Smelter Reference List'!$A:$A,MATCH($A2157,'Smelter Reference List'!$E:$E,0)))</f>
        <v/>
      </c>
      <c r="C2157" s="297" t="str">
        <f>IF(LEN(A2157)=0,"",INDEX('Smelter Reference List'!$C:$C,MATCH($A2157,'Smelter Reference List'!$E:$E,0)))</f>
        <v/>
      </c>
      <c r="D2157" s="161" t="str">
        <f ca="1">IF(ISERROR($S2157),"",OFFSET('Smelter Reference List'!$C$4,$S2157-4,0)&amp;"")</f>
        <v/>
      </c>
      <c r="E2157" s="161" t="str">
        <f ca="1">IF(ISERROR($S2157),"",OFFSET('Smelter Reference List'!$D$4,$S2157-4,0)&amp;"")</f>
        <v/>
      </c>
      <c r="F2157" s="161" t="str">
        <f ca="1">IF(ISERROR($S2157),"",OFFSET('Smelter Reference List'!$E$4,$S2157-4,0))</f>
        <v/>
      </c>
      <c r="G2157" s="161" t="str">
        <f ca="1">IF(C2157=$U$4,"Enter smelter details", IF(ISERROR($S2157),"",OFFSET('Smelter Reference List'!$F$4,$S2157-4,0)))</f>
        <v/>
      </c>
      <c r="H2157" s="247" t="str">
        <f ca="1">IF(ISERROR($S2157),"",OFFSET('Smelter Reference List'!$G$4,$S2157-4,0))</f>
        <v/>
      </c>
      <c r="I2157" s="248" t="str">
        <f ca="1">IF(ISERROR($S2157),"",OFFSET('Smelter Reference List'!$H$4,$S2157-4,0))</f>
        <v/>
      </c>
      <c r="J2157" s="248" t="str">
        <f ca="1">IF(ISERROR($S2157),"",OFFSET('Smelter Reference List'!$I$4,$S2157-4,0))</f>
        <v/>
      </c>
      <c r="K2157" s="245"/>
      <c r="L2157" s="245"/>
      <c r="M2157" s="245"/>
      <c r="N2157" s="245"/>
      <c r="O2157" s="245"/>
      <c r="P2157" s="245"/>
      <c r="Q2157" s="246"/>
      <c r="R2157" s="233"/>
      <c r="S2157" s="234" t="e">
        <f>IF(C2157="",NA(),MATCH($B2157&amp;$C2157,'Smelter Reference List'!$J:$J,0))</f>
        <v>#N/A</v>
      </c>
      <c r="T2157" s="235"/>
      <c r="U2157" s="235">
        <f t="shared" ca="1" si="66"/>
        <v>0</v>
      </c>
      <c r="V2157" s="235"/>
      <c r="W2157" s="235"/>
      <c r="Y2157" s="228" t="str">
        <f t="shared" si="67"/>
        <v/>
      </c>
    </row>
    <row r="2158" spans="1:25" s="228" customFormat="1" ht="20.399999999999999">
      <c r="A2158" s="257"/>
      <c r="B2158" s="232" t="str">
        <f>IF(LEN(A2158)=0,"",INDEX('Smelter Reference List'!$A:$A,MATCH($A2158,'Smelter Reference List'!$E:$E,0)))</f>
        <v/>
      </c>
      <c r="C2158" s="297" t="str">
        <f>IF(LEN(A2158)=0,"",INDEX('Smelter Reference List'!$C:$C,MATCH($A2158,'Smelter Reference List'!$E:$E,0)))</f>
        <v/>
      </c>
      <c r="D2158" s="161" t="str">
        <f ca="1">IF(ISERROR($S2158),"",OFFSET('Smelter Reference List'!$C$4,$S2158-4,0)&amp;"")</f>
        <v/>
      </c>
      <c r="E2158" s="161" t="str">
        <f ca="1">IF(ISERROR($S2158),"",OFFSET('Smelter Reference List'!$D$4,$S2158-4,0)&amp;"")</f>
        <v/>
      </c>
      <c r="F2158" s="161" t="str">
        <f ca="1">IF(ISERROR($S2158),"",OFFSET('Smelter Reference List'!$E$4,$S2158-4,0))</f>
        <v/>
      </c>
      <c r="G2158" s="161" t="str">
        <f ca="1">IF(C2158=$U$4,"Enter smelter details", IF(ISERROR($S2158),"",OFFSET('Smelter Reference List'!$F$4,$S2158-4,0)))</f>
        <v/>
      </c>
      <c r="H2158" s="247" t="str">
        <f ca="1">IF(ISERROR($S2158),"",OFFSET('Smelter Reference List'!$G$4,$S2158-4,0))</f>
        <v/>
      </c>
      <c r="I2158" s="248" t="str">
        <f ca="1">IF(ISERROR($S2158),"",OFFSET('Smelter Reference List'!$H$4,$S2158-4,0))</f>
        <v/>
      </c>
      <c r="J2158" s="248" t="str">
        <f ca="1">IF(ISERROR($S2158),"",OFFSET('Smelter Reference List'!$I$4,$S2158-4,0))</f>
        <v/>
      </c>
      <c r="K2158" s="245"/>
      <c r="L2158" s="245"/>
      <c r="M2158" s="245"/>
      <c r="N2158" s="245"/>
      <c r="O2158" s="245"/>
      <c r="P2158" s="245"/>
      <c r="Q2158" s="246"/>
      <c r="R2158" s="233"/>
      <c r="S2158" s="234" t="e">
        <f>IF(C2158="",NA(),MATCH($B2158&amp;$C2158,'Smelter Reference List'!$J:$J,0))</f>
        <v>#N/A</v>
      </c>
      <c r="T2158" s="235"/>
      <c r="U2158" s="235">
        <f t="shared" ca="1" si="66"/>
        <v>0</v>
      </c>
      <c r="V2158" s="235"/>
      <c r="W2158" s="235"/>
      <c r="Y2158" s="228" t="str">
        <f t="shared" si="67"/>
        <v/>
      </c>
    </row>
    <row r="2159" spans="1:25" s="228" customFormat="1" ht="20.399999999999999">
      <c r="A2159" s="257"/>
      <c r="B2159" s="232" t="str">
        <f>IF(LEN(A2159)=0,"",INDEX('Smelter Reference List'!$A:$A,MATCH($A2159,'Smelter Reference List'!$E:$E,0)))</f>
        <v/>
      </c>
      <c r="C2159" s="297" t="str">
        <f>IF(LEN(A2159)=0,"",INDEX('Smelter Reference List'!$C:$C,MATCH($A2159,'Smelter Reference List'!$E:$E,0)))</f>
        <v/>
      </c>
      <c r="D2159" s="161" t="str">
        <f ca="1">IF(ISERROR($S2159),"",OFFSET('Smelter Reference List'!$C$4,$S2159-4,0)&amp;"")</f>
        <v/>
      </c>
      <c r="E2159" s="161" t="str">
        <f ca="1">IF(ISERROR($S2159),"",OFFSET('Smelter Reference List'!$D$4,$S2159-4,0)&amp;"")</f>
        <v/>
      </c>
      <c r="F2159" s="161" t="str">
        <f ca="1">IF(ISERROR($S2159),"",OFFSET('Smelter Reference List'!$E$4,$S2159-4,0))</f>
        <v/>
      </c>
      <c r="G2159" s="161" t="str">
        <f ca="1">IF(C2159=$U$4,"Enter smelter details", IF(ISERROR($S2159),"",OFFSET('Smelter Reference List'!$F$4,$S2159-4,0)))</f>
        <v/>
      </c>
      <c r="H2159" s="247" t="str">
        <f ca="1">IF(ISERROR($S2159),"",OFFSET('Smelter Reference List'!$G$4,$S2159-4,0))</f>
        <v/>
      </c>
      <c r="I2159" s="248" t="str">
        <f ca="1">IF(ISERROR($S2159),"",OFFSET('Smelter Reference List'!$H$4,$S2159-4,0))</f>
        <v/>
      </c>
      <c r="J2159" s="248" t="str">
        <f ca="1">IF(ISERROR($S2159),"",OFFSET('Smelter Reference List'!$I$4,$S2159-4,0))</f>
        <v/>
      </c>
      <c r="K2159" s="245"/>
      <c r="L2159" s="245"/>
      <c r="M2159" s="245"/>
      <c r="N2159" s="245"/>
      <c r="O2159" s="245"/>
      <c r="P2159" s="245"/>
      <c r="Q2159" s="246"/>
      <c r="R2159" s="233"/>
      <c r="S2159" s="234" t="e">
        <f>IF(C2159="",NA(),MATCH($B2159&amp;$C2159,'Smelter Reference List'!$J:$J,0))</f>
        <v>#N/A</v>
      </c>
      <c r="T2159" s="235"/>
      <c r="U2159" s="235">
        <f t="shared" ca="1" si="66"/>
        <v>0</v>
      </c>
      <c r="V2159" s="235"/>
      <c r="W2159" s="235"/>
      <c r="Y2159" s="228" t="str">
        <f t="shared" si="67"/>
        <v/>
      </c>
    </row>
    <row r="2160" spans="1:25" s="228" customFormat="1" ht="20.399999999999999">
      <c r="A2160" s="257"/>
      <c r="B2160" s="232" t="str">
        <f>IF(LEN(A2160)=0,"",INDEX('Smelter Reference List'!$A:$A,MATCH($A2160,'Smelter Reference List'!$E:$E,0)))</f>
        <v/>
      </c>
      <c r="C2160" s="297" t="str">
        <f>IF(LEN(A2160)=0,"",INDEX('Smelter Reference List'!$C:$C,MATCH($A2160,'Smelter Reference List'!$E:$E,0)))</f>
        <v/>
      </c>
      <c r="D2160" s="161" t="str">
        <f ca="1">IF(ISERROR($S2160),"",OFFSET('Smelter Reference List'!$C$4,$S2160-4,0)&amp;"")</f>
        <v/>
      </c>
      <c r="E2160" s="161" t="str">
        <f ca="1">IF(ISERROR($S2160),"",OFFSET('Smelter Reference List'!$D$4,$S2160-4,0)&amp;"")</f>
        <v/>
      </c>
      <c r="F2160" s="161" t="str">
        <f ca="1">IF(ISERROR($S2160),"",OFFSET('Smelter Reference List'!$E$4,$S2160-4,0))</f>
        <v/>
      </c>
      <c r="G2160" s="161" t="str">
        <f ca="1">IF(C2160=$U$4,"Enter smelter details", IF(ISERROR($S2160),"",OFFSET('Smelter Reference List'!$F$4,$S2160-4,0)))</f>
        <v/>
      </c>
      <c r="H2160" s="247" t="str">
        <f ca="1">IF(ISERROR($S2160),"",OFFSET('Smelter Reference List'!$G$4,$S2160-4,0))</f>
        <v/>
      </c>
      <c r="I2160" s="248" t="str">
        <f ca="1">IF(ISERROR($S2160),"",OFFSET('Smelter Reference List'!$H$4,$S2160-4,0))</f>
        <v/>
      </c>
      <c r="J2160" s="248" t="str">
        <f ca="1">IF(ISERROR($S2160),"",OFFSET('Smelter Reference List'!$I$4,$S2160-4,0))</f>
        <v/>
      </c>
      <c r="K2160" s="245"/>
      <c r="L2160" s="245"/>
      <c r="M2160" s="245"/>
      <c r="N2160" s="245"/>
      <c r="O2160" s="245"/>
      <c r="P2160" s="245"/>
      <c r="Q2160" s="246"/>
      <c r="R2160" s="233"/>
      <c r="S2160" s="234" t="e">
        <f>IF(C2160="",NA(),MATCH($B2160&amp;$C2160,'Smelter Reference List'!$J:$J,0))</f>
        <v>#N/A</v>
      </c>
      <c r="T2160" s="235"/>
      <c r="U2160" s="235">
        <f t="shared" ca="1" si="66"/>
        <v>0</v>
      </c>
      <c r="V2160" s="235"/>
      <c r="W2160" s="235"/>
      <c r="Y2160" s="228" t="str">
        <f t="shared" si="67"/>
        <v/>
      </c>
    </row>
    <row r="2161" spans="1:25" s="228" customFormat="1" ht="20.399999999999999">
      <c r="A2161" s="257"/>
      <c r="B2161" s="232" t="str">
        <f>IF(LEN(A2161)=0,"",INDEX('Smelter Reference List'!$A:$A,MATCH($A2161,'Smelter Reference List'!$E:$E,0)))</f>
        <v/>
      </c>
      <c r="C2161" s="297" t="str">
        <f>IF(LEN(A2161)=0,"",INDEX('Smelter Reference List'!$C:$C,MATCH($A2161,'Smelter Reference List'!$E:$E,0)))</f>
        <v/>
      </c>
      <c r="D2161" s="161" t="str">
        <f ca="1">IF(ISERROR($S2161),"",OFFSET('Smelter Reference List'!$C$4,$S2161-4,0)&amp;"")</f>
        <v/>
      </c>
      <c r="E2161" s="161" t="str">
        <f ca="1">IF(ISERROR($S2161),"",OFFSET('Smelter Reference List'!$D$4,$S2161-4,0)&amp;"")</f>
        <v/>
      </c>
      <c r="F2161" s="161" t="str">
        <f ca="1">IF(ISERROR($S2161),"",OFFSET('Smelter Reference List'!$E$4,$S2161-4,0))</f>
        <v/>
      </c>
      <c r="G2161" s="161" t="str">
        <f ca="1">IF(C2161=$U$4,"Enter smelter details", IF(ISERROR($S2161),"",OFFSET('Smelter Reference List'!$F$4,$S2161-4,0)))</f>
        <v/>
      </c>
      <c r="H2161" s="247" t="str">
        <f ca="1">IF(ISERROR($S2161),"",OFFSET('Smelter Reference List'!$G$4,$S2161-4,0))</f>
        <v/>
      </c>
      <c r="I2161" s="248" t="str">
        <f ca="1">IF(ISERROR($S2161),"",OFFSET('Smelter Reference List'!$H$4,$S2161-4,0))</f>
        <v/>
      </c>
      <c r="J2161" s="248" t="str">
        <f ca="1">IF(ISERROR($S2161),"",OFFSET('Smelter Reference List'!$I$4,$S2161-4,0))</f>
        <v/>
      </c>
      <c r="K2161" s="245"/>
      <c r="L2161" s="245"/>
      <c r="M2161" s="245"/>
      <c r="N2161" s="245"/>
      <c r="O2161" s="245"/>
      <c r="P2161" s="245"/>
      <c r="Q2161" s="246"/>
      <c r="R2161" s="233"/>
      <c r="S2161" s="234" t="e">
        <f>IF(C2161="",NA(),MATCH($B2161&amp;$C2161,'Smelter Reference List'!$J:$J,0))</f>
        <v>#N/A</v>
      </c>
      <c r="T2161" s="235"/>
      <c r="U2161" s="235">
        <f t="shared" ca="1" si="66"/>
        <v>0</v>
      </c>
      <c r="V2161" s="235"/>
      <c r="W2161" s="235"/>
      <c r="Y2161" s="228" t="str">
        <f t="shared" si="67"/>
        <v/>
      </c>
    </row>
    <row r="2162" spans="1:25" s="228" customFormat="1" ht="20.399999999999999">
      <c r="A2162" s="257"/>
      <c r="B2162" s="232" t="str">
        <f>IF(LEN(A2162)=0,"",INDEX('Smelter Reference List'!$A:$A,MATCH($A2162,'Smelter Reference List'!$E:$E,0)))</f>
        <v/>
      </c>
      <c r="C2162" s="297" t="str">
        <f>IF(LEN(A2162)=0,"",INDEX('Smelter Reference List'!$C:$C,MATCH($A2162,'Smelter Reference List'!$E:$E,0)))</f>
        <v/>
      </c>
      <c r="D2162" s="161" t="str">
        <f ca="1">IF(ISERROR($S2162),"",OFFSET('Smelter Reference List'!$C$4,$S2162-4,0)&amp;"")</f>
        <v/>
      </c>
      <c r="E2162" s="161" t="str">
        <f ca="1">IF(ISERROR($S2162),"",OFFSET('Smelter Reference List'!$D$4,$S2162-4,0)&amp;"")</f>
        <v/>
      </c>
      <c r="F2162" s="161" t="str">
        <f ca="1">IF(ISERROR($S2162),"",OFFSET('Smelter Reference List'!$E$4,$S2162-4,0))</f>
        <v/>
      </c>
      <c r="G2162" s="161" t="str">
        <f ca="1">IF(C2162=$U$4,"Enter smelter details", IF(ISERROR($S2162),"",OFFSET('Smelter Reference List'!$F$4,$S2162-4,0)))</f>
        <v/>
      </c>
      <c r="H2162" s="247" t="str">
        <f ca="1">IF(ISERROR($S2162),"",OFFSET('Smelter Reference List'!$G$4,$S2162-4,0))</f>
        <v/>
      </c>
      <c r="I2162" s="248" t="str">
        <f ca="1">IF(ISERROR($S2162),"",OFFSET('Smelter Reference List'!$H$4,$S2162-4,0))</f>
        <v/>
      </c>
      <c r="J2162" s="248" t="str">
        <f ca="1">IF(ISERROR($S2162),"",OFFSET('Smelter Reference List'!$I$4,$S2162-4,0))</f>
        <v/>
      </c>
      <c r="K2162" s="245"/>
      <c r="L2162" s="245"/>
      <c r="M2162" s="245"/>
      <c r="N2162" s="245"/>
      <c r="O2162" s="245"/>
      <c r="P2162" s="245"/>
      <c r="Q2162" s="246"/>
      <c r="R2162" s="233"/>
      <c r="S2162" s="234" t="e">
        <f>IF(C2162="",NA(),MATCH($B2162&amp;$C2162,'Smelter Reference List'!$J:$J,0))</f>
        <v>#N/A</v>
      </c>
      <c r="T2162" s="235"/>
      <c r="U2162" s="235">
        <f t="shared" ca="1" si="66"/>
        <v>0</v>
      </c>
      <c r="V2162" s="235"/>
      <c r="W2162" s="235"/>
      <c r="Y2162" s="228" t="str">
        <f t="shared" si="67"/>
        <v/>
      </c>
    </row>
    <row r="2163" spans="1:25" s="228" customFormat="1" ht="20.399999999999999">
      <c r="A2163" s="257"/>
      <c r="B2163" s="232" t="str">
        <f>IF(LEN(A2163)=0,"",INDEX('Smelter Reference List'!$A:$A,MATCH($A2163,'Smelter Reference List'!$E:$E,0)))</f>
        <v/>
      </c>
      <c r="C2163" s="297" t="str">
        <f>IF(LEN(A2163)=0,"",INDEX('Smelter Reference List'!$C:$C,MATCH($A2163,'Smelter Reference List'!$E:$E,0)))</f>
        <v/>
      </c>
      <c r="D2163" s="161" t="str">
        <f ca="1">IF(ISERROR($S2163),"",OFFSET('Smelter Reference List'!$C$4,$S2163-4,0)&amp;"")</f>
        <v/>
      </c>
      <c r="E2163" s="161" t="str">
        <f ca="1">IF(ISERROR($S2163),"",OFFSET('Smelter Reference List'!$D$4,$S2163-4,0)&amp;"")</f>
        <v/>
      </c>
      <c r="F2163" s="161" t="str">
        <f ca="1">IF(ISERROR($S2163),"",OFFSET('Smelter Reference List'!$E$4,$S2163-4,0))</f>
        <v/>
      </c>
      <c r="G2163" s="161" t="str">
        <f ca="1">IF(C2163=$U$4,"Enter smelter details", IF(ISERROR($S2163),"",OFFSET('Smelter Reference List'!$F$4,$S2163-4,0)))</f>
        <v/>
      </c>
      <c r="H2163" s="247" t="str">
        <f ca="1">IF(ISERROR($S2163),"",OFFSET('Smelter Reference List'!$G$4,$S2163-4,0))</f>
        <v/>
      </c>
      <c r="I2163" s="248" t="str">
        <f ca="1">IF(ISERROR($S2163),"",OFFSET('Smelter Reference List'!$H$4,$S2163-4,0))</f>
        <v/>
      </c>
      <c r="J2163" s="248" t="str">
        <f ca="1">IF(ISERROR($S2163),"",OFFSET('Smelter Reference List'!$I$4,$S2163-4,0))</f>
        <v/>
      </c>
      <c r="K2163" s="245"/>
      <c r="L2163" s="245"/>
      <c r="M2163" s="245"/>
      <c r="N2163" s="245"/>
      <c r="O2163" s="245"/>
      <c r="P2163" s="245"/>
      <c r="Q2163" s="246"/>
      <c r="R2163" s="233"/>
      <c r="S2163" s="234" t="e">
        <f>IF(C2163="",NA(),MATCH($B2163&amp;$C2163,'Smelter Reference List'!$J:$J,0))</f>
        <v>#N/A</v>
      </c>
      <c r="T2163" s="235"/>
      <c r="U2163" s="235">
        <f t="shared" ca="1" si="66"/>
        <v>0</v>
      </c>
      <c r="V2163" s="235"/>
      <c r="W2163" s="235"/>
      <c r="Y2163" s="228" t="str">
        <f t="shared" si="67"/>
        <v/>
      </c>
    </row>
    <row r="2164" spans="1:25" s="228" customFormat="1" ht="20.399999999999999">
      <c r="A2164" s="257"/>
      <c r="B2164" s="232" t="str">
        <f>IF(LEN(A2164)=0,"",INDEX('Smelter Reference List'!$A:$A,MATCH($A2164,'Smelter Reference List'!$E:$E,0)))</f>
        <v/>
      </c>
      <c r="C2164" s="297" t="str">
        <f>IF(LEN(A2164)=0,"",INDEX('Smelter Reference List'!$C:$C,MATCH($A2164,'Smelter Reference List'!$E:$E,0)))</f>
        <v/>
      </c>
      <c r="D2164" s="161" t="str">
        <f ca="1">IF(ISERROR($S2164),"",OFFSET('Smelter Reference List'!$C$4,$S2164-4,0)&amp;"")</f>
        <v/>
      </c>
      <c r="E2164" s="161" t="str">
        <f ca="1">IF(ISERROR($S2164),"",OFFSET('Smelter Reference List'!$D$4,$S2164-4,0)&amp;"")</f>
        <v/>
      </c>
      <c r="F2164" s="161" t="str">
        <f ca="1">IF(ISERROR($S2164),"",OFFSET('Smelter Reference List'!$E$4,$S2164-4,0))</f>
        <v/>
      </c>
      <c r="G2164" s="161" t="str">
        <f ca="1">IF(C2164=$U$4,"Enter smelter details", IF(ISERROR($S2164),"",OFFSET('Smelter Reference List'!$F$4,$S2164-4,0)))</f>
        <v/>
      </c>
      <c r="H2164" s="247" t="str">
        <f ca="1">IF(ISERROR($S2164),"",OFFSET('Smelter Reference List'!$G$4,$S2164-4,0))</f>
        <v/>
      </c>
      <c r="I2164" s="248" t="str">
        <f ca="1">IF(ISERROR($S2164),"",OFFSET('Smelter Reference List'!$H$4,$S2164-4,0))</f>
        <v/>
      </c>
      <c r="J2164" s="248" t="str">
        <f ca="1">IF(ISERROR($S2164),"",OFFSET('Smelter Reference List'!$I$4,$S2164-4,0))</f>
        <v/>
      </c>
      <c r="K2164" s="245"/>
      <c r="L2164" s="245"/>
      <c r="M2164" s="245"/>
      <c r="N2164" s="245"/>
      <c r="O2164" s="245"/>
      <c r="P2164" s="245"/>
      <c r="Q2164" s="246"/>
      <c r="R2164" s="233"/>
      <c r="S2164" s="234" t="e">
        <f>IF(C2164="",NA(),MATCH($B2164&amp;$C2164,'Smelter Reference List'!$J:$J,0))</f>
        <v>#N/A</v>
      </c>
      <c r="T2164" s="235"/>
      <c r="U2164" s="235">
        <f t="shared" ca="1" si="66"/>
        <v>0</v>
      </c>
      <c r="V2164" s="235"/>
      <c r="W2164" s="235"/>
      <c r="Y2164" s="228" t="str">
        <f t="shared" si="67"/>
        <v/>
      </c>
    </row>
    <row r="2165" spans="1:25" s="228" customFormat="1" ht="20.399999999999999">
      <c r="A2165" s="257"/>
      <c r="B2165" s="232" t="str">
        <f>IF(LEN(A2165)=0,"",INDEX('Smelter Reference List'!$A:$A,MATCH($A2165,'Smelter Reference List'!$E:$E,0)))</f>
        <v/>
      </c>
      <c r="C2165" s="297" t="str">
        <f>IF(LEN(A2165)=0,"",INDEX('Smelter Reference List'!$C:$C,MATCH($A2165,'Smelter Reference List'!$E:$E,0)))</f>
        <v/>
      </c>
      <c r="D2165" s="161" t="str">
        <f ca="1">IF(ISERROR($S2165),"",OFFSET('Smelter Reference List'!$C$4,$S2165-4,0)&amp;"")</f>
        <v/>
      </c>
      <c r="E2165" s="161" t="str">
        <f ca="1">IF(ISERROR($S2165),"",OFFSET('Smelter Reference List'!$D$4,$S2165-4,0)&amp;"")</f>
        <v/>
      </c>
      <c r="F2165" s="161" t="str">
        <f ca="1">IF(ISERROR($S2165),"",OFFSET('Smelter Reference List'!$E$4,$S2165-4,0))</f>
        <v/>
      </c>
      <c r="G2165" s="161" t="str">
        <f ca="1">IF(C2165=$U$4,"Enter smelter details", IF(ISERROR($S2165),"",OFFSET('Smelter Reference List'!$F$4,$S2165-4,0)))</f>
        <v/>
      </c>
      <c r="H2165" s="247" t="str">
        <f ca="1">IF(ISERROR($S2165),"",OFFSET('Smelter Reference List'!$G$4,$S2165-4,0))</f>
        <v/>
      </c>
      <c r="I2165" s="248" t="str">
        <f ca="1">IF(ISERROR($S2165),"",OFFSET('Smelter Reference List'!$H$4,$S2165-4,0))</f>
        <v/>
      </c>
      <c r="J2165" s="248" t="str">
        <f ca="1">IF(ISERROR($S2165),"",OFFSET('Smelter Reference List'!$I$4,$S2165-4,0))</f>
        <v/>
      </c>
      <c r="K2165" s="245"/>
      <c r="L2165" s="245"/>
      <c r="M2165" s="245"/>
      <c r="N2165" s="245"/>
      <c r="O2165" s="245"/>
      <c r="P2165" s="245"/>
      <c r="Q2165" s="246"/>
      <c r="R2165" s="233"/>
      <c r="S2165" s="234" t="e">
        <f>IF(C2165="",NA(),MATCH($B2165&amp;$C2165,'Smelter Reference List'!$J:$J,0))</f>
        <v>#N/A</v>
      </c>
      <c r="T2165" s="235"/>
      <c r="U2165" s="235">
        <f t="shared" ca="1" si="66"/>
        <v>0</v>
      </c>
      <c r="V2165" s="235"/>
      <c r="W2165" s="235"/>
      <c r="Y2165" s="228" t="str">
        <f t="shared" si="67"/>
        <v/>
      </c>
    </row>
    <row r="2166" spans="1:25" s="228" customFormat="1" ht="20.399999999999999">
      <c r="A2166" s="257"/>
      <c r="B2166" s="232" t="str">
        <f>IF(LEN(A2166)=0,"",INDEX('Smelter Reference List'!$A:$A,MATCH($A2166,'Smelter Reference List'!$E:$E,0)))</f>
        <v/>
      </c>
      <c r="C2166" s="297" t="str">
        <f>IF(LEN(A2166)=0,"",INDEX('Smelter Reference List'!$C:$C,MATCH($A2166,'Smelter Reference List'!$E:$E,0)))</f>
        <v/>
      </c>
      <c r="D2166" s="161" t="str">
        <f ca="1">IF(ISERROR($S2166),"",OFFSET('Smelter Reference List'!$C$4,$S2166-4,0)&amp;"")</f>
        <v/>
      </c>
      <c r="E2166" s="161" t="str">
        <f ca="1">IF(ISERROR($S2166),"",OFFSET('Smelter Reference List'!$D$4,$S2166-4,0)&amp;"")</f>
        <v/>
      </c>
      <c r="F2166" s="161" t="str">
        <f ca="1">IF(ISERROR($S2166),"",OFFSET('Smelter Reference List'!$E$4,$S2166-4,0))</f>
        <v/>
      </c>
      <c r="G2166" s="161" t="str">
        <f ca="1">IF(C2166=$U$4,"Enter smelter details", IF(ISERROR($S2166),"",OFFSET('Smelter Reference List'!$F$4,$S2166-4,0)))</f>
        <v/>
      </c>
      <c r="H2166" s="247" t="str">
        <f ca="1">IF(ISERROR($S2166),"",OFFSET('Smelter Reference List'!$G$4,$S2166-4,0))</f>
        <v/>
      </c>
      <c r="I2166" s="248" t="str">
        <f ca="1">IF(ISERROR($S2166),"",OFFSET('Smelter Reference List'!$H$4,$S2166-4,0))</f>
        <v/>
      </c>
      <c r="J2166" s="248" t="str">
        <f ca="1">IF(ISERROR($S2166),"",OFFSET('Smelter Reference List'!$I$4,$S2166-4,0))</f>
        <v/>
      </c>
      <c r="K2166" s="245"/>
      <c r="L2166" s="245"/>
      <c r="M2166" s="245"/>
      <c r="N2166" s="245"/>
      <c r="O2166" s="245"/>
      <c r="P2166" s="245"/>
      <c r="Q2166" s="246"/>
      <c r="R2166" s="233"/>
      <c r="S2166" s="234" t="e">
        <f>IF(C2166="",NA(),MATCH($B2166&amp;$C2166,'Smelter Reference List'!$J:$J,0))</f>
        <v>#N/A</v>
      </c>
      <c r="T2166" s="235"/>
      <c r="U2166" s="235">
        <f t="shared" ca="1" si="66"/>
        <v>0</v>
      </c>
      <c r="V2166" s="235"/>
      <c r="W2166" s="235"/>
      <c r="Y2166" s="228" t="str">
        <f t="shared" si="67"/>
        <v/>
      </c>
    </row>
    <row r="2167" spans="1:25" s="228" customFormat="1" ht="20.399999999999999">
      <c r="A2167" s="257"/>
      <c r="B2167" s="232" t="str">
        <f>IF(LEN(A2167)=0,"",INDEX('Smelter Reference List'!$A:$A,MATCH($A2167,'Smelter Reference List'!$E:$E,0)))</f>
        <v/>
      </c>
      <c r="C2167" s="297" t="str">
        <f>IF(LEN(A2167)=0,"",INDEX('Smelter Reference List'!$C:$C,MATCH($A2167,'Smelter Reference List'!$E:$E,0)))</f>
        <v/>
      </c>
      <c r="D2167" s="161" t="str">
        <f ca="1">IF(ISERROR($S2167),"",OFFSET('Smelter Reference List'!$C$4,$S2167-4,0)&amp;"")</f>
        <v/>
      </c>
      <c r="E2167" s="161" t="str">
        <f ca="1">IF(ISERROR($S2167),"",OFFSET('Smelter Reference List'!$D$4,$S2167-4,0)&amp;"")</f>
        <v/>
      </c>
      <c r="F2167" s="161" t="str">
        <f ca="1">IF(ISERROR($S2167),"",OFFSET('Smelter Reference List'!$E$4,$S2167-4,0))</f>
        <v/>
      </c>
      <c r="G2167" s="161" t="str">
        <f ca="1">IF(C2167=$U$4,"Enter smelter details", IF(ISERROR($S2167),"",OFFSET('Smelter Reference List'!$F$4,$S2167-4,0)))</f>
        <v/>
      </c>
      <c r="H2167" s="247" t="str">
        <f ca="1">IF(ISERROR($S2167),"",OFFSET('Smelter Reference List'!$G$4,$S2167-4,0))</f>
        <v/>
      </c>
      <c r="I2167" s="248" t="str">
        <f ca="1">IF(ISERROR($S2167),"",OFFSET('Smelter Reference List'!$H$4,$S2167-4,0))</f>
        <v/>
      </c>
      <c r="J2167" s="248" t="str">
        <f ca="1">IF(ISERROR($S2167),"",OFFSET('Smelter Reference List'!$I$4,$S2167-4,0))</f>
        <v/>
      </c>
      <c r="K2167" s="245"/>
      <c r="L2167" s="245"/>
      <c r="M2167" s="245"/>
      <c r="N2167" s="245"/>
      <c r="O2167" s="245"/>
      <c r="P2167" s="245"/>
      <c r="Q2167" s="246"/>
      <c r="R2167" s="233"/>
      <c r="S2167" s="234" t="e">
        <f>IF(C2167="",NA(),MATCH($B2167&amp;$C2167,'Smelter Reference List'!$J:$J,0))</f>
        <v>#N/A</v>
      </c>
      <c r="T2167" s="235"/>
      <c r="U2167" s="235">
        <f t="shared" ca="1" si="66"/>
        <v>0</v>
      </c>
      <c r="V2167" s="235"/>
      <c r="W2167" s="235"/>
      <c r="Y2167" s="228" t="str">
        <f t="shared" si="67"/>
        <v/>
      </c>
    </row>
    <row r="2168" spans="1:25" s="228" customFormat="1" ht="20.399999999999999">
      <c r="A2168" s="257"/>
      <c r="B2168" s="232" t="str">
        <f>IF(LEN(A2168)=0,"",INDEX('Smelter Reference List'!$A:$A,MATCH($A2168,'Smelter Reference List'!$E:$E,0)))</f>
        <v/>
      </c>
      <c r="C2168" s="297" t="str">
        <f>IF(LEN(A2168)=0,"",INDEX('Smelter Reference List'!$C:$C,MATCH($A2168,'Smelter Reference List'!$E:$E,0)))</f>
        <v/>
      </c>
      <c r="D2168" s="161" t="str">
        <f ca="1">IF(ISERROR($S2168),"",OFFSET('Smelter Reference List'!$C$4,$S2168-4,0)&amp;"")</f>
        <v/>
      </c>
      <c r="E2168" s="161" t="str">
        <f ca="1">IF(ISERROR($S2168),"",OFFSET('Smelter Reference List'!$D$4,$S2168-4,0)&amp;"")</f>
        <v/>
      </c>
      <c r="F2168" s="161" t="str">
        <f ca="1">IF(ISERROR($S2168),"",OFFSET('Smelter Reference List'!$E$4,$S2168-4,0))</f>
        <v/>
      </c>
      <c r="G2168" s="161" t="str">
        <f ca="1">IF(C2168=$U$4,"Enter smelter details", IF(ISERROR($S2168),"",OFFSET('Smelter Reference List'!$F$4,$S2168-4,0)))</f>
        <v/>
      </c>
      <c r="H2168" s="247" t="str">
        <f ca="1">IF(ISERROR($S2168),"",OFFSET('Smelter Reference List'!$G$4,$S2168-4,0))</f>
        <v/>
      </c>
      <c r="I2168" s="248" t="str">
        <f ca="1">IF(ISERROR($S2168),"",OFFSET('Smelter Reference List'!$H$4,$S2168-4,0))</f>
        <v/>
      </c>
      <c r="J2168" s="248" t="str">
        <f ca="1">IF(ISERROR($S2168),"",OFFSET('Smelter Reference List'!$I$4,$S2168-4,0))</f>
        <v/>
      </c>
      <c r="K2168" s="245"/>
      <c r="L2168" s="245"/>
      <c r="M2168" s="245"/>
      <c r="N2168" s="245"/>
      <c r="O2168" s="245"/>
      <c r="P2168" s="245"/>
      <c r="Q2168" s="246"/>
      <c r="R2168" s="233"/>
      <c r="S2168" s="234" t="e">
        <f>IF(C2168="",NA(),MATCH($B2168&amp;$C2168,'Smelter Reference List'!$J:$J,0))</f>
        <v>#N/A</v>
      </c>
      <c r="T2168" s="235"/>
      <c r="U2168" s="235">
        <f t="shared" ref="U2168:U2231" ca="1" si="68">IF(AND(C2168="Smelter not listed",OR(LEN(D2168)=0,LEN(E2168)=0)),1,0)</f>
        <v>0</v>
      </c>
      <c r="V2168" s="235"/>
      <c r="W2168" s="235"/>
      <c r="Y2168" s="228" t="str">
        <f t="shared" ref="Y2168:Y2231" si="69">B2168&amp;C2168</f>
        <v/>
      </c>
    </row>
    <row r="2169" spans="1:25" s="228" customFormat="1" ht="20.399999999999999">
      <c r="A2169" s="257"/>
      <c r="B2169" s="232" t="str">
        <f>IF(LEN(A2169)=0,"",INDEX('Smelter Reference List'!$A:$A,MATCH($A2169,'Smelter Reference List'!$E:$E,0)))</f>
        <v/>
      </c>
      <c r="C2169" s="297" t="str">
        <f>IF(LEN(A2169)=0,"",INDEX('Smelter Reference List'!$C:$C,MATCH($A2169,'Smelter Reference List'!$E:$E,0)))</f>
        <v/>
      </c>
      <c r="D2169" s="161" t="str">
        <f ca="1">IF(ISERROR($S2169),"",OFFSET('Smelter Reference List'!$C$4,$S2169-4,0)&amp;"")</f>
        <v/>
      </c>
      <c r="E2169" s="161" t="str">
        <f ca="1">IF(ISERROR($S2169),"",OFFSET('Smelter Reference List'!$D$4,$S2169-4,0)&amp;"")</f>
        <v/>
      </c>
      <c r="F2169" s="161" t="str">
        <f ca="1">IF(ISERROR($S2169),"",OFFSET('Smelter Reference List'!$E$4,$S2169-4,0))</f>
        <v/>
      </c>
      <c r="G2169" s="161" t="str">
        <f ca="1">IF(C2169=$U$4,"Enter smelter details", IF(ISERROR($S2169),"",OFFSET('Smelter Reference List'!$F$4,$S2169-4,0)))</f>
        <v/>
      </c>
      <c r="H2169" s="247" t="str">
        <f ca="1">IF(ISERROR($S2169),"",OFFSET('Smelter Reference List'!$G$4,$S2169-4,0))</f>
        <v/>
      </c>
      <c r="I2169" s="248" t="str">
        <f ca="1">IF(ISERROR($S2169),"",OFFSET('Smelter Reference List'!$H$4,$S2169-4,0))</f>
        <v/>
      </c>
      <c r="J2169" s="248" t="str">
        <f ca="1">IF(ISERROR($S2169),"",OFFSET('Smelter Reference List'!$I$4,$S2169-4,0))</f>
        <v/>
      </c>
      <c r="K2169" s="245"/>
      <c r="L2169" s="245"/>
      <c r="M2169" s="245"/>
      <c r="N2169" s="245"/>
      <c r="O2169" s="245"/>
      <c r="P2169" s="245"/>
      <c r="Q2169" s="246"/>
      <c r="R2169" s="233"/>
      <c r="S2169" s="234" t="e">
        <f>IF(C2169="",NA(),MATCH($B2169&amp;$C2169,'Smelter Reference List'!$J:$J,0))</f>
        <v>#N/A</v>
      </c>
      <c r="T2169" s="235"/>
      <c r="U2169" s="235">
        <f t="shared" ca="1" si="68"/>
        <v>0</v>
      </c>
      <c r="V2169" s="235"/>
      <c r="W2169" s="235"/>
      <c r="Y2169" s="228" t="str">
        <f t="shared" si="69"/>
        <v/>
      </c>
    </row>
    <row r="2170" spans="1:25" s="228" customFormat="1" ht="20.399999999999999">
      <c r="A2170" s="257"/>
      <c r="B2170" s="232" t="str">
        <f>IF(LEN(A2170)=0,"",INDEX('Smelter Reference List'!$A:$A,MATCH($A2170,'Smelter Reference List'!$E:$E,0)))</f>
        <v/>
      </c>
      <c r="C2170" s="297" t="str">
        <f>IF(LEN(A2170)=0,"",INDEX('Smelter Reference List'!$C:$C,MATCH($A2170,'Smelter Reference List'!$E:$E,0)))</f>
        <v/>
      </c>
      <c r="D2170" s="161" t="str">
        <f ca="1">IF(ISERROR($S2170),"",OFFSET('Smelter Reference List'!$C$4,$S2170-4,0)&amp;"")</f>
        <v/>
      </c>
      <c r="E2170" s="161" t="str">
        <f ca="1">IF(ISERROR($S2170),"",OFFSET('Smelter Reference List'!$D$4,$S2170-4,0)&amp;"")</f>
        <v/>
      </c>
      <c r="F2170" s="161" t="str">
        <f ca="1">IF(ISERROR($S2170),"",OFFSET('Smelter Reference List'!$E$4,$S2170-4,0))</f>
        <v/>
      </c>
      <c r="G2170" s="161" t="str">
        <f ca="1">IF(C2170=$U$4,"Enter smelter details", IF(ISERROR($S2170),"",OFFSET('Smelter Reference List'!$F$4,$S2170-4,0)))</f>
        <v/>
      </c>
      <c r="H2170" s="247" t="str">
        <f ca="1">IF(ISERROR($S2170),"",OFFSET('Smelter Reference List'!$G$4,$S2170-4,0))</f>
        <v/>
      </c>
      <c r="I2170" s="248" t="str">
        <f ca="1">IF(ISERROR($S2170),"",OFFSET('Smelter Reference List'!$H$4,$S2170-4,0))</f>
        <v/>
      </c>
      <c r="J2170" s="248" t="str">
        <f ca="1">IF(ISERROR($S2170),"",OFFSET('Smelter Reference List'!$I$4,$S2170-4,0))</f>
        <v/>
      </c>
      <c r="K2170" s="245"/>
      <c r="L2170" s="245"/>
      <c r="M2170" s="245"/>
      <c r="N2170" s="245"/>
      <c r="O2170" s="245"/>
      <c r="P2170" s="245"/>
      <c r="Q2170" s="246"/>
      <c r="R2170" s="233"/>
      <c r="S2170" s="234" t="e">
        <f>IF(C2170="",NA(),MATCH($B2170&amp;$C2170,'Smelter Reference List'!$J:$J,0))</f>
        <v>#N/A</v>
      </c>
      <c r="T2170" s="235"/>
      <c r="U2170" s="235">
        <f t="shared" ca="1" si="68"/>
        <v>0</v>
      </c>
      <c r="V2170" s="235"/>
      <c r="W2170" s="235"/>
      <c r="Y2170" s="228" t="str">
        <f t="shared" si="69"/>
        <v/>
      </c>
    </row>
    <row r="2171" spans="1:25" s="228" customFormat="1" ht="20.399999999999999">
      <c r="A2171" s="257"/>
      <c r="B2171" s="232" t="str">
        <f>IF(LEN(A2171)=0,"",INDEX('Smelter Reference List'!$A:$A,MATCH($A2171,'Smelter Reference List'!$E:$E,0)))</f>
        <v/>
      </c>
      <c r="C2171" s="297" t="str">
        <f>IF(LEN(A2171)=0,"",INDEX('Smelter Reference List'!$C:$C,MATCH($A2171,'Smelter Reference List'!$E:$E,0)))</f>
        <v/>
      </c>
      <c r="D2171" s="161" t="str">
        <f ca="1">IF(ISERROR($S2171),"",OFFSET('Smelter Reference List'!$C$4,$S2171-4,0)&amp;"")</f>
        <v/>
      </c>
      <c r="E2171" s="161" t="str">
        <f ca="1">IF(ISERROR($S2171),"",OFFSET('Smelter Reference List'!$D$4,$S2171-4,0)&amp;"")</f>
        <v/>
      </c>
      <c r="F2171" s="161" t="str">
        <f ca="1">IF(ISERROR($S2171),"",OFFSET('Smelter Reference List'!$E$4,$S2171-4,0))</f>
        <v/>
      </c>
      <c r="G2171" s="161" t="str">
        <f ca="1">IF(C2171=$U$4,"Enter smelter details", IF(ISERROR($S2171),"",OFFSET('Smelter Reference List'!$F$4,$S2171-4,0)))</f>
        <v/>
      </c>
      <c r="H2171" s="247" t="str">
        <f ca="1">IF(ISERROR($S2171),"",OFFSET('Smelter Reference List'!$G$4,$S2171-4,0))</f>
        <v/>
      </c>
      <c r="I2171" s="248" t="str">
        <f ca="1">IF(ISERROR($S2171),"",OFFSET('Smelter Reference List'!$H$4,$S2171-4,0))</f>
        <v/>
      </c>
      <c r="J2171" s="248" t="str">
        <f ca="1">IF(ISERROR($S2171),"",OFFSET('Smelter Reference List'!$I$4,$S2171-4,0))</f>
        <v/>
      </c>
      <c r="K2171" s="245"/>
      <c r="L2171" s="245"/>
      <c r="M2171" s="245"/>
      <c r="N2171" s="245"/>
      <c r="O2171" s="245"/>
      <c r="P2171" s="245"/>
      <c r="Q2171" s="246"/>
      <c r="R2171" s="233"/>
      <c r="S2171" s="234" t="e">
        <f>IF(C2171="",NA(),MATCH($B2171&amp;$C2171,'Smelter Reference List'!$J:$J,0))</f>
        <v>#N/A</v>
      </c>
      <c r="T2171" s="235"/>
      <c r="U2171" s="235">
        <f t="shared" ca="1" si="68"/>
        <v>0</v>
      </c>
      <c r="V2171" s="235"/>
      <c r="W2171" s="235"/>
      <c r="Y2171" s="228" t="str">
        <f t="shared" si="69"/>
        <v/>
      </c>
    </row>
    <row r="2172" spans="1:25" s="228" customFormat="1" ht="20.399999999999999">
      <c r="A2172" s="257"/>
      <c r="B2172" s="232" t="str">
        <f>IF(LEN(A2172)=0,"",INDEX('Smelter Reference List'!$A:$A,MATCH($A2172,'Smelter Reference List'!$E:$E,0)))</f>
        <v/>
      </c>
      <c r="C2172" s="297" t="str">
        <f>IF(LEN(A2172)=0,"",INDEX('Smelter Reference List'!$C:$C,MATCH($A2172,'Smelter Reference List'!$E:$E,0)))</f>
        <v/>
      </c>
      <c r="D2172" s="161" t="str">
        <f ca="1">IF(ISERROR($S2172),"",OFFSET('Smelter Reference List'!$C$4,$S2172-4,0)&amp;"")</f>
        <v/>
      </c>
      <c r="E2172" s="161" t="str">
        <f ca="1">IF(ISERROR($S2172),"",OFFSET('Smelter Reference List'!$D$4,$S2172-4,0)&amp;"")</f>
        <v/>
      </c>
      <c r="F2172" s="161" t="str">
        <f ca="1">IF(ISERROR($S2172),"",OFFSET('Smelter Reference List'!$E$4,$S2172-4,0))</f>
        <v/>
      </c>
      <c r="G2172" s="161" t="str">
        <f ca="1">IF(C2172=$U$4,"Enter smelter details", IF(ISERROR($S2172),"",OFFSET('Smelter Reference List'!$F$4,$S2172-4,0)))</f>
        <v/>
      </c>
      <c r="H2172" s="247" t="str">
        <f ca="1">IF(ISERROR($S2172),"",OFFSET('Smelter Reference List'!$G$4,$S2172-4,0))</f>
        <v/>
      </c>
      <c r="I2172" s="248" t="str">
        <f ca="1">IF(ISERROR($S2172),"",OFFSET('Smelter Reference List'!$H$4,$S2172-4,0))</f>
        <v/>
      </c>
      <c r="J2172" s="248" t="str">
        <f ca="1">IF(ISERROR($S2172),"",OFFSET('Smelter Reference List'!$I$4,$S2172-4,0))</f>
        <v/>
      </c>
      <c r="K2172" s="245"/>
      <c r="L2172" s="245"/>
      <c r="M2172" s="245"/>
      <c r="N2172" s="245"/>
      <c r="O2172" s="245"/>
      <c r="P2172" s="245"/>
      <c r="Q2172" s="246"/>
      <c r="R2172" s="233"/>
      <c r="S2172" s="234" t="e">
        <f>IF(C2172="",NA(),MATCH($B2172&amp;$C2172,'Smelter Reference List'!$J:$J,0))</f>
        <v>#N/A</v>
      </c>
      <c r="T2172" s="235"/>
      <c r="U2172" s="235">
        <f t="shared" ca="1" si="68"/>
        <v>0</v>
      </c>
      <c r="V2172" s="235"/>
      <c r="W2172" s="235"/>
      <c r="Y2172" s="228" t="str">
        <f t="shared" si="69"/>
        <v/>
      </c>
    </row>
    <row r="2173" spans="1:25" s="228" customFormat="1" ht="20.399999999999999">
      <c r="A2173" s="257"/>
      <c r="B2173" s="232" t="str">
        <f>IF(LEN(A2173)=0,"",INDEX('Smelter Reference List'!$A:$A,MATCH($A2173,'Smelter Reference List'!$E:$E,0)))</f>
        <v/>
      </c>
      <c r="C2173" s="297" t="str">
        <f>IF(LEN(A2173)=0,"",INDEX('Smelter Reference List'!$C:$C,MATCH($A2173,'Smelter Reference List'!$E:$E,0)))</f>
        <v/>
      </c>
      <c r="D2173" s="161" t="str">
        <f ca="1">IF(ISERROR($S2173),"",OFFSET('Smelter Reference List'!$C$4,$S2173-4,0)&amp;"")</f>
        <v/>
      </c>
      <c r="E2173" s="161" t="str">
        <f ca="1">IF(ISERROR($S2173),"",OFFSET('Smelter Reference List'!$D$4,$S2173-4,0)&amp;"")</f>
        <v/>
      </c>
      <c r="F2173" s="161" t="str">
        <f ca="1">IF(ISERROR($S2173),"",OFFSET('Smelter Reference List'!$E$4,$S2173-4,0))</f>
        <v/>
      </c>
      <c r="G2173" s="161" t="str">
        <f ca="1">IF(C2173=$U$4,"Enter smelter details", IF(ISERROR($S2173),"",OFFSET('Smelter Reference List'!$F$4,$S2173-4,0)))</f>
        <v/>
      </c>
      <c r="H2173" s="247" t="str">
        <f ca="1">IF(ISERROR($S2173),"",OFFSET('Smelter Reference List'!$G$4,$S2173-4,0))</f>
        <v/>
      </c>
      <c r="I2173" s="248" t="str">
        <f ca="1">IF(ISERROR($S2173),"",OFFSET('Smelter Reference List'!$H$4,$S2173-4,0))</f>
        <v/>
      </c>
      <c r="J2173" s="248" t="str">
        <f ca="1">IF(ISERROR($S2173),"",OFFSET('Smelter Reference List'!$I$4,$S2173-4,0))</f>
        <v/>
      </c>
      <c r="K2173" s="245"/>
      <c r="L2173" s="245"/>
      <c r="M2173" s="245"/>
      <c r="N2173" s="245"/>
      <c r="O2173" s="245"/>
      <c r="P2173" s="245"/>
      <c r="Q2173" s="246"/>
      <c r="R2173" s="233"/>
      <c r="S2173" s="234" t="e">
        <f>IF(C2173="",NA(),MATCH($B2173&amp;$C2173,'Smelter Reference List'!$J:$J,0))</f>
        <v>#N/A</v>
      </c>
      <c r="T2173" s="235"/>
      <c r="U2173" s="235">
        <f t="shared" ca="1" si="68"/>
        <v>0</v>
      </c>
      <c r="V2173" s="235"/>
      <c r="W2173" s="235"/>
      <c r="Y2173" s="228" t="str">
        <f t="shared" si="69"/>
        <v/>
      </c>
    </row>
    <row r="2174" spans="1:25" s="228" customFormat="1" ht="20.399999999999999">
      <c r="A2174" s="257"/>
      <c r="B2174" s="232" t="str">
        <f>IF(LEN(A2174)=0,"",INDEX('Smelter Reference List'!$A:$A,MATCH($A2174,'Smelter Reference List'!$E:$E,0)))</f>
        <v/>
      </c>
      <c r="C2174" s="297" t="str">
        <f>IF(LEN(A2174)=0,"",INDEX('Smelter Reference List'!$C:$C,MATCH($A2174,'Smelter Reference List'!$E:$E,0)))</f>
        <v/>
      </c>
      <c r="D2174" s="161" t="str">
        <f ca="1">IF(ISERROR($S2174),"",OFFSET('Smelter Reference List'!$C$4,$S2174-4,0)&amp;"")</f>
        <v/>
      </c>
      <c r="E2174" s="161" t="str">
        <f ca="1">IF(ISERROR($S2174),"",OFFSET('Smelter Reference List'!$D$4,$S2174-4,0)&amp;"")</f>
        <v/>
      </c>
      <c r="F2174" s="161" t="str">
        <f ca="1">IF(ISERROR($S2174),"",OFFSET('Smelter Reference List'!$E$4,$S2174-4,0))</f>
        <v/>
      </c>
      <c r="G2174" s="161" t="str">
        <f ca="1">IF(C2174=$U$4,"Enter smelter details", IF(ISERROR($S2174),"",OFFSET('Smelter Reference List'!$F$4,$S2174-4,0)))</f>
        <v/>
      </c>
      <c r="H2174" s="247" t="str">
        <f ca="1">IF(ISERROR($S2174),"",OFFSET('Smelter Reference List'!$G$4,$S2174-4,0))</f>
        <v/>
      </c>
      <c r="I2174" s="248" t="str">
        <f ca="1">IF(ISERROR($S2174),"",OFFSET('Smelter Reference List'!$H$4,$S2174-4,0))</f>
        <v/>
      </c>
      <c r="J2174" s="248" t="str">
        <f ca="1">IF(ISERROR($S2174),"",OFFSET('Smelter Reference List'!$I$4,$S2174-4,0))</f>
        <v/>
      </c>
      <c r="K2174" s="245"/>
      <c r="L2174" s="245"/>
      <c r="M2174" s="245"/>
      <c r="N2174" s="245"/>
      <c r="O2174" s="245"/>
      <c r="P2174" s="245"/>
      <c r="Q2174" s="246"/>
      <c r="R2174" s="233"/>
      <c r="S2174" s="234" t="e">
        <f>IF(C2174="",NA(),MATCH($B2174&amp;$C2174,'Smelter Reference List'!$J:$J,0))</f>
        <v>#N/A</v>
      </c>
      <c r="T2174" s="235"/>
      <c r="U2174" s="235">
        <f t="shared" ca="1" si="68"/>
        <v>0</v>
      </c>
      <c r="V2174" s="235"/>
      <c r="W2174" s="235"/>
      <c r="Y2174" s="228" t="str">
        <f t="shared" si="69"/>
        <v/>
      </c>
    </row>
    <row r="2175" spans="1:25" s="228" customFormat="1" ht="20.399999999999999">
      <c r="A2175" s="257"/>
      <c r="B2175" s="232" t="str">
        <f>IF(LEN(A2175)=0,"",INDEX('Smelter Reference List'!$A:$A,MATCH($A2175,'Smelter Reference List'!$E:$E,0)))</f>
        <v/>
      </c>
      <c r="C2175" s="297" t="str">
        <f>IF(LEN(A2175)=0,"",INDEX('Smelter Reference List'!$C:$C,MATCH($A2175,'Smelter Reference List'!$E:$E,0)))</f>
        <v/>
      </c>
      <c r="D2175" s="161" t="str">
        <f ca="1">IF(ISERROR($S2175),"",OFFSET('Smelter Reference List'!$C$4,$S2175-4,0)&amp;"")</f>
        <v/>
      </c>
      <c r="E2175" s="161" t="str">
        <f ca="1">IF(ISERROR($S2175),"",OFFSET('Smelter Reference List'!$D$4,$S2175-4,0)&amp;"")</f>
        <v/>
      </c>
      <c r="F2175" s="161" t="str">
        <f ca="1">IF(ISERROR($S2175),"",OFFSET('Smelter Reference List'!$E$4,$S2175-4,0))</f>
        <v/>
      </c>
      <c r="G2175" s="161" t="str">
        <f ca="1">IF(C2175=$U$4,"Enter smelter details", IF(ISERROR($S2175),"",OFFSET('Smelter Reference List'!$F$4,$S2175-4,0)))</f>
        <v/>
      </c>
      <c r="H2175" s="247" t="str">
        <f ca="1">IF(ISERROR($S2175),"",OFFSET('Smelter Reference List'!$G$4,$S2175-4,0))</f>
        <v/>
      </c>
      <c r="I2175" s="248" t="str">
        <f ca="1">IF(ISERROR($S2175),"",OFFSET('Smelter Reference List'!$H$4,$S2175-4,0))</f>
        <v/>
      </c>
      <c r="J2175" s="248" t="str">
        <f ca="1">IF(ISERROR($S2175),"",OFFSET('Smelter Reference List'!$I$4,$S2175-4,0))</f>
        <v/>
      </c>
      <c r="K2175" s="245"/>
      <c r="L2175" s="245"/>
      <c r="M2175" s="245"/>
      <c r="N2175" s="245"/>
      <c r="O2175" s="245"/>
      <c r="P2175" s="245"/>
      <c r="Q2175" s="246"/>
      <c r="R2175" s="233"/>
      <c r="S2175" s="234" t="e">
        <f>IF(C2175="",NA(),MATCH($B2175&amp;$C2175,'Smelter Reference List'!$J:$J,0))</f>
        <v>#N/A</v>
      </c>
      <c r="T2175" s="235"/>
      <c r="U2175" s="235">
        <f t="shared" ca="1" si="68"/>
        <v>0</v>
      </c>
      <c r="V2175" s="235"/>
      <c r="W2175" s="235"/>
      <c r="Y2175" s="228" t="str">
        <f t="shared" si="69"/>
        <v/>
      </c>
    </row>
    <row r="2176" spans="1:25" s="228" customFormat="1" ht="20.399999999999999">
      <c r="A2176" s="257"/>
      <c r="B2176" s="232" t="str">
        <f>IF(LEN(A2176)=0,"",INDEX('Smelter Reference List'!$A:$A,MATCH($A2176,'Smelter Reference List'!$E:$E,0)))</f>
        <v/>
      </c>
      <c r="C2176" s="297" t="str">
        <f>IF(LEN(A2176)=0,"",INDEX('Smelter Reference List'!$C:$C,MATCH($A2176,'Smelter Reference List'!$E:$E,0)))</f>
        <v/>
      </c>
      <c r="D2176" s="161" t="str">
        <f ca="1">IF(ISERROR($S2176),"",OFFSET('Smelter Reference List'!$C$4,$S2176-4,0)&amp;"")</f>
        <v/>
      </c>
      <c r="E2176" s="161" t="str">
        <f ca="1">IF(ISERROR($S2176),"",OFFSET('Smelter Reference List'!$D$4,$S2176-4,0)&amp;"")</f>
        <v/>
      </c>
      <c r="F2176" s="161" t="str">
        <f ca="1">IF(ISERROR($S2176),"",OFFSET('Smelter Reference List'!$E$4,$S2176-4,0))</f>
        <v/>
      </c>
      <c r="G2176" s="161" t="str">
        <f ca="1">IF(C2176=$U$4,"Enter smelter details", IF(ISERROR($S2176),"",OFFSET('Smelter Reference List'!$F$4,$S2176-4,0)))</f>
        <v/>
      </c>
      <c r="H2176" s="247" t="str">
        <f ca="1">IF(ISERROR($S2176),"",OFFSET('Smelter Reference List'!$G$4,$S2176-4,0))</f>
        <v/>
      </c>
      <c r="I2176" s="248" t="str">
        <f ca="1">IF(ISERROR($S2176),"",OFFSET('Smelter Reference List'!$H$4,$S2176-4,0))</f>
        <v/>
      </c>
      <c r="J2176" s="248" t="str">
        <f ca="1">IF(ISERROR($S2176),"",OFFSET('Smelter Reference List'!$I$4,$S2176-4,0))</f>
        <v/>
      </c>
      <c r="K2176" s="245"/>
      <c r="L2176" s="245"/>
      <c r="M2176" s="245"/>
      <c r="N2176" s="245"/>
      <c r="O2176" s="245"/>
      <c r="P2176" s="245"/>
      <c r="Q2176" s="246"/>
      <c r="R2176" s="233"/>
      <c r="S2176" s="234" t="e">
        <f>IF(C2176="",NA(),MATCH($B2176&amp;$C2176,'Smelter Reference List'!$J:$J,0))</f>
        <v>#N/A</v>
      </c>
      <c r="T2176" s="235"/>
      <c r="U2176" s="235">
        <f t="shared" ca="1" si="68"/>
        <v>0</v>
      </c>
      <c r="V2176" s="235"/>
      <c r="W2176" s="235"/>
      <c r="Y2176" s="228" t="str">
        <f t="shared" si="69"/>
        <v/>
      </c>
    </row>
    <row r="2177" spans="1:25" s="228" customFormat="1" ht="20.399999999999999">
      <c r="A2177" s="257"/>
      <c r="B2177" s="232" t="str">
        <f>IF(LEN(A2177)=0,"",INDEX('Smelter Reference List'!$A:$A,MATCH($A2177,'Smelter Reference List'!$E:$E,0)))</f>
        <v/>
      </c>
      <c r="C2177" s="297" t="str">
        <f>IF(LEN(A2177)=0,"",INDEX('Smelter Reference List'!$C:$C,MATCH($A2177,'Smelter Reference List'!$E:$E,0)))</f>
        <v/>
      </c>
      <c r="D2177" s="161" t="str">
        <f ca="1">IF(ISERROR($S2177),"",OFFSET('Smelter Reference List'!$C$4,$S2177-4,0)&amp;"")</f>
        <v/>
      </c>
      <c r="E2177" s="161" t="str">
        <f ca="1">IF(ISERROR($S2177),"",OFFSET('Smelter Reference List'!$D$4,$S2177-4,0)&amp;"")</f>
        <v/>
      </c>
      <c r="F2177" s="161" t="str">
        <f ca="1">IF(ISERROR($S2177),"",OFFSET('Smelter Reference List'!$E$4,$S2177-4,0))</f>
        <v/>
      </c>
      <c r="G2177" s="161" t="str">
        <f ca="1">IF(C2177=$U$4,"Enter smelter details", IF(ISERROR($S2177),"",OFFSET('Smelter Reference List'!$F$4,$S2177-4,0)))</f>
        <v/>
      </c>
      <c r="H2177" s="247" t="str">
        <f ca="1">IF(ISERROR($S2177),"",OFFSET('Smelter Reference List'!$G$4,$S2177-4,0))</f>
        <v/>
      </c>
      <c r="I2177" s="248" t="str">
        <f ca="1">IF(ISERROR($S2177),"",OFFSET('Smelter Reference List'!$H$4,$S2177-4,0))</f>
        <v/>
      </c>
      <c r="J2177" s="248" t="str">
        <f ca="1">IF(ISERROR($S2177),"",OFFSET('Smelter Reference List'!$I$4,$S2177-4,0))</f>
        <v/>
      </c>
      <c r="K2177" s="245"/>
      <c r="L2177" s="245"/>
      <c r="M2177" s="245"/>
      <c r="N2177" s="245"/>
      <c r="O2177" s="245"/>
      <c r="P2177" s="245"/>
      <c r="Q2177" s="246"/>
      <c r="R2177" s="233"/>
      <c r="S2177" s="234" t="e">
        <f>IF(C2177="",NA(),MATCH($B2177&amp;$C2177,'Smelter Reference List'!$J:$J,0))</f>
        <v>#N/A</v>
      </c>
      <c r="T2177" s="235"/>
      <c r="U2177" s="235">
        <f t="shared" ca="1" si="68"/>
        <v>0</v>
      </c>
      <c r="V2177" s="235"/>
      <c r="W2177" s="235"/>
      <c r="Y2177" s="228" t="str">
        <f t="shared" si="69"/>
        <v/>
      </c>
    </row>
    <row r="2178" spans="1:25" s="228" customFormat="1" ht="20.399999999999999">
      <c r="A2178" s="257"/>
      <c r="B2178" s="232" t="str">
        <f>IF(LEN(A2178)=0,"",INDEX('Smelter Reference List'!$A:$A,MATCH($A2178,'Smelter Reference List'!$E:$E,0)))</f>
        <v/>
      </c>
      <c r="C2178" s="297" t="str">
        <f>IF(LEN(A2178)=0,"",INDEX('Smelter Reference List'!$C:$C,MATCH($A2178,'Smelter Reference List'!$E:$E,0)))</f>
        <v/>
      </c>
      <c r="D2178" s="161" t="str">
        <f ca="1">IF(ISERROR($S2178),"",OFFSET('Smelter Reference List'!$C$4,$S2178-4,0)&amp;"")</f>
        <v/>
      </c>
      <c r="E2178" s="161" t="str">
        <f ca="1">IF(ISERROR($S2178),"",OFFSET('Smelter Reference List'!$D$4,$S2178-4,0)&amp;"")</f>
        <v/>
      </c>
      <c r="F2178" s="161" t="str">
        <f ca="1">IF(ISERROR($S2178),"",OFFSET('Smelter Reference List'!$E$4,$S2178-4,0))</f>
        <v/>
      </c>
      <c r="G2178" s="161" t="str">
        <f ca="1">IF(C2178=$U$4,"Enter smelter details", IF(ISERROR($S2178),"",OFFSET('Smelter Reference List'!$F$4,$S2178-4,0)))</f>
        <v/>
      </c>
      <c r="H2178" s="247" t="str">
        <f ca="1">IF(ISERROR($S2178),"",OFFSET('Smelter Reference List'!$G$4,$S2178-4,0))</f>
        <v/>
      </c>
      <c r="I2178" s="248" t="str">
        <f ca="1">IF(ISERROR($S2178),"",OFFSET('Smelter Reference List'!$H$4,$S2178-4,0))</f>
        <v/>
      </c>
      <c r="J2178" s="248" t="str">
        <f ca="1">IF(ISERROR($S2178),"",OFFSET('Smelter Reference List'!$I$4,$S2178-4,0))</f>
        <v/>
      </c>
      <c r="K2178" s="245"/>
      <c r="L2178" s="245"/>
      <c r="M2178" s="245"/>
      <c r="N2178" s="245"/>
      <c r="O2178" s="245"/>
      <c r="P2178" s="245"/>
      <c r="Q2178" s="246"/>
      <c r="R2178" s="233"/>
      <c r="S2178" s="234" t="e">
        <f>IF(C2178="",NA(),MATCH($B2178&amp;$C2178,'Smelter Reference List'!$J:$J,0))</f>
        <v>#N/A</v>
      </c>
      <c r="T2178" s="235"/>
      <c r="U2178" s="235">
        <f t="shared" ca="1" si="68"/>
        <v>0</v>
      </c>
      <c r="V2178" s="235"/>
      <c r="W2178" s="235"/>
      <c r="Y2178" s="228" t="str">
        <f t="shared" si="69"/>
        <v/>
      </c>
    </row>
    <row r="2179" spans="1:25" s="228" customFormat="1" ht="20.399999999999999">
      <c r="A2179" s="257"/>
      <c r="B2179" s="232" t="str">
        <f>IF(LEN(A2179)=0,"",INDEX('Smelter Reference List'!$A:$A,MATCH($A2179,'Smelter Reference List'!$E:$E,0)))</f>
        <v/>
      </c>
      <c r="C2179" s="297" t="str">
        <f>IF(LEN(A2179)=0,"",INDEX('Smelter Reference List'!$C:$C,MATCH($A2179,'Smelter Reference List'!$E:$E,0)))</f>
        <v/>
      </c>
      <c r="D2179" s="161" t="str">
        <f ca="1">IF(ISERROR($S2179),"",OFFSET('Smelter Reference List'!$C$4,$S2179-4,0)&amp;"")</f>
        <v/>
      </c>
      <c r="E2179" s="161" t="str">
        <f ca="1">IF(ISERROR($S2179),"",OFFSET('Smelter Reference List'!$D$4,$S2179-4,0)&amp;"")</f>
        <v/>
      </c>
      <c r="F2179" s="161" t="str">
        <f ca="1">IF(ISERROR($S2179),"",OFFSET('Smelter Reference List'!$E$4,$S2179-4,0))</f>
        <v/>
      </c>
      <c r="G2179" s="161" t="str">
        <f ca="1">IF(C2179=$U$4,"Enter smelter details", IF(ISERROR($S2179),"",OFFSET('Smelter Reference List'!$F$4,$S2179-4,0)))</f>
        <v/>
      </c>
      <c r="H2179" s="247" t="str">
        <f ca="1">IF(ISERROR($S2179),"",OFFSET('Smelter Reference List'!$G$4,$S2179-4,0))</f>
        <v/>
      </c>
      <c r="I2179" s="248" t="str">
        <f ca="1">IF(ISERROR($S2179),"",OFFSET('Smelter Reference List'!$H$4,$S2179-4,0))</f>
        <v/>
      </c>
      <c r="J2179" s="248" t="str">
        <f ca="1">IF(ISERROR($S2179),"",OFFSET('Smelter Reference List'!$I$4,$S2179-4,0))</f>
        <v/>
      </c>
      <c r="K2179" s="245"/>
      <c r="L2179" s="245"/>
      <c r="M2179" s="245"/>
      <c r="N2179" s="245"/>
      <c r="O2179" s="245"/>
      <c r="P2179" s="245"/>
      <c r="Q2179" s="246"/>
      <c r="R2179" s="233"/>
      <c r="S2179" s="234" t="e">
        <f>IF(C2179="",NA(),MATCH($B2179&amp;$C2179,'Smelter Reference List'!$J:$J,0))</f>
        <v>#N/A</v>
      </c>
      <c r="T2179" s="235"/>
      <c r="U2179" s="235">
        <f t="shared" ca="1" si="68"/>
        <v>0</v>
      </c>
      <c r="V2179" s="235"/>
      <c r="W2179" s="235"/>
      <c r="Y2179" s="228" t="str">
        <f t="shared" si="69"/>
        <v/>
      </c>
    </row>
    <row r="2180" spans="1:25" s="228" customFormat="1" ht="20.399999999999999">
      <c r="A2180" s="257"/>
      <c r="B2180" s="232" t="str">
        <f>IF(LEN(A2180)=0,"",INDEX('Smelter Reference List'!$A:$A,MATCH($A2180,'Smelter Reference List'!$E:$E,0)))</f>
        <v/>
      </c>
      <c r="C2180" s="297" t="str">
        <f>IF(LEN(A2180)=0,"",INDEX('Smelter Reference List'!$C:$C,MATCH($A2180,'Smelter Reference List'!$E:$E,0)))</f>
        <v/>
      </c>
      <c r="D2180" s="161" t="str">
        <f ca="1">IF(ISERROR($S2180),"",OFFSET('Smelter Reference List'!$C$4,$S2180-4,0)&amp;"")</f>
        <v/>
      </c>
      <c r="E2180" s="161" t="str">
        <f ca="1">IF(ISERROR($S2180),"",OFFSET('Smelter Reference List'!$D$4,$S2180-4,0)&amp;"")</f>
        <v/>
      </c>
      <c r="F2180" s="161" t="str">
        <f ca="1">IF(ISERROR($S2180),"",OFFSET('Smelter Reference List'!$E$4,$S2180-4,0))</f>
        <v/>
      </c>
      <c r="G2180" s="161" t="str">
        <f ca="1">IF(C2180=$U$4,"Enter smelter details", IF(ISERROR($S2180),"",OFFSET('Smelter Reference List'!$F$4,$S2180-4,0)))</f>
        <v/>
      </c>
      <c r="H2180" s="247" t="str">
        <f ca="1">IF(ISERROR($S2180),"",OFFSET('Smelter Reference List'!$G$4,$S2180-4,0))</f>
        <v/>
      </c>
      <c r="I2180" s="248" t="str">
        <f ca="1">IF(ISERROR($S2180),"",OFFSET('Smelter Reference List'!$H$4,$S2180-4,0))</f>
        <v/>
      </c>
      <c r="J2180" s="248" t="str">
        <f ca="1">IF(ISERROR($S2180),"",OFFSET('Smelter Reference List'!$I$4,$S2180-4,0))</f>
        <v/>
      </c>
      <c r="K2180" s="245"/>
      <c r="L2180" s="245"/>
      <c r="M2180" s="245"/>
      <c r="N2180" s="245"/>
      <c r="O2180" s="245"/>
      <c r="P2180" s="245"/>
      <c r="Q2180" s="246"/>
      <c r="R2180" s="233"/>
      <c r="S2180" s="234" t="e">
        <f>IF(C2180="",NA(),MATCH($B2180&amp;$C2180,'Smelter Reference List'!$J:$J,0))</f>
        <v>#N/A</v>
      </c>
      <c r="T2180" s="235"/>
      <c r="U2180" s="235">
        <f t="shared" ca="1" si="68"/>
        <v>0</v>
      </c>
      <c r="V2180" s="235"/>
      <c r="W2180" s="235"/>
      <c r="Y2180" s="228" t="str">
        <f t="shared" si="69"/>
        <v/>
      </c>
    </row>
    <row r="2181" spans="1:25" s="228" customFormat="1" ht="20.399999999999999">
      <c r="A2181" s="257"/>
      <c r="B2181" s="232" t="str">
        <f>IF(LEN(A2181)=0,"",INDEX('Smelter Reference List'!$A:$A,MATCH($A2181,'Smelter Reference List'!$E:$E,0)))</f>
        <v/>
      </c>
      <c r="C2181" s="297" t="str">
        <f>IF(LEN(A2181)=0,"",INDEX('Smelter Reference List'!$C:$C,MATCH($A2181,'Smelter Reference List'!$E:$E,0)))</f>
        <v/>
      </c>
      <c r="D2181" s="161" t="str">
        <f ca="1">IF(ISERROR($S2181),"",OFFSET('Smelter Reference List'!$C$4,$S2181-4,0)&amp;"")</f>
        <v/>
      </c>
      <c r="E2181" s="161" t="str">
        <f ca="1">IF(ISERROR($S2181),"",OFFSET('Smelter Reference List'!$D$4,$S2181-4,0)&amp;"")</f>
        <v/>
      </c>
      <c r="F2181" s="161" t="str">
        <f ca="1">IF(ISERROR($S2181),"",OFFSET('Smelter Reference List'!$E$4,$S2181-4,0))</f>
        <v/>
      </c>
      <c r="G2181" s="161" t="str">
        <f ca="1">IF(C2181=$U$4,"Enter smelter details", IF(ISERROR($S2181),"",OFFSET('Smelter Reference List'!$F$4,$S2181-4,0)))</f>
        <v/>
      </c>
      <c r="H2181" s="247" t="str">
        <f ca="1">IF(ISERROR($S2181),"",OFFSET('Smelter Reference List'!$G$4,$S2181-4,0))</f>
        <v/>
      </c>
      <c r="I2181" s="248" t="str">
        <f ca="1">IF(ISERROR($S2181),"",OFFSET('Smelter Reference List'!$H$4,$S2181-4,0))</f>
        <v/>
      </c>
      <c r="J2181" s="248" t="str">
        <f ca="1">IF(ISERROR($S2181),"",OFFSET('Smelter Reference List'!$I$4,$S2181-4,0))</f>
        <v/>
      </c>
      <c r="K2181" s="245"/>
      <c r="L2181" s="245"/>
      <c r="M2181" s="245"/>
      <c r="N2181" s="245"/>
      <c r="O2181" s="245"/>
      <c r="P2181" s="245"/>
      <c r="Q2181" s="246"/>
      <c r="R2181" s="233"/>
      <c r="S2181" s="234" t="e">
        <f>IF(C2181="",NA(),MATCH($B2181&amp;$C2181,'Smelter Reference List'!$J:$J,0))</f>
        <v>#N/A</v>
      </c>
      <c r="T2181" s="235"/>
      <c r="U2181" s="235">
        <f t="shared" ca="1" si="68"/>
        <v>0</v>
      </c>
      <c r="V2181" s="235"/>
      <c r="W2181" s="235"/>
      <c r="Y2181" s="228" t="str">
        <f t="shared" si="69"/>
        <v/>
      </c>
    </row>
    <row r="2182" spans="1:25" s="228" customFormat="1" ht="20.399999999999999">
      <c r="A2182" s="257"/>
      <c r="B2182" s="232" t="str">
        <f>IF(LEN(A2182)=0,"",INDEX('Smelter Reference List'!$A:$A,MATCH($A2182,'Smelter Reference List'!$E:$E,0)))</f>
        <v/>
      </c>
      <c r="C2182" s="297" t="str">
        <f>IF(LEN(A2182)=0,"",INDEX('Smelter Reference List'!$C:$C,MATCH($A2182,'Smelter Reference List'!$E:$E,0)))</f>
        <v/>
      </c>
      <c r="D2182" s="161" t="str">
        <f ca="1">IF(ISERROR($S2182),"",OFFSET('Smelter Reference List'!$C$4,$S2182-4,0)&amp;"")</f>
        <v/>
      </c>
      <c r="E2182" s="161" t="str">
        <f ca="1">IF(ISERROR($S2182),"",OFFSET('Smelter Reference List'!$D$4,$S2182-4,0)&amp;"")</f>
        <v/>
      </c>
      <c r="F2182" s="161" t="str">
        <f ca="1">IF(ISERROR($S2182),"",OFFSET('Smelter Reference List'!$E$4,$S2182-4,0))</f>
        <v/>
      </c>
      <c r="G2182" s="161" t="str">
        <f ca="1">IF(C2182=$U$4,"Enter smelter details", IF(ISERROR($S2182),"",OFFSET('Smelter Reference List'!$F$4,$S2182-4,0)))</f>
        <v/>
      </c>
      <c r="H2182" s="247" t="str">
        <f ca="1">IF(ISERROR($S2182),"",OFFSET('Smelter Reference List'!$G$4,$S2182-4,0))</f>
        <v/>
      </c>
      <c r="I2182" s="248" t="str">
        <f ca="1">IF(ISERROR($S2182),"",OFFSET('Smelter Reference List'!$H$4,$S2182-4,0))</f>
        <v/>
      </c>
      <c r="J2182" s="248" t="str">
        <f ca="1">IF(ISERROR($S2182),"",OFFSET('Smelter Reference List'!$I$4,$S2182-4,0))</f>
        <v/>
      </c>
      <c r="K2182" s="245"/>
      <c r="L2182" s="245"/>
      <c r="M2182" s="245"/>
      <c r="N2182" s="245"/>
      <c r="O2182" s="245"/>
      <c r="P2182" s="245"/>
      <c r="Q2182" s="246"/>
      <c r="R2182" s="233"/>
      <c r="S2182" s="234" t="e">
        <f>IF(C2182="",NA(),MATCH($B2182&amp;$C2182,'Smelter Reference List'!$J:$J,0))</f>
        <v>#N/A</v>
      </c>
      <c r="T2182" s="235"/>
      <c r="U2182" s="235">
        <f t="shared" ca="1" si="68"/>
        <v>0</v>
      </c>
      <c r="V2182" s="235"/>
      <c r="W2182" s="235"/>
      <c r="Y2182" s="228" t="str">
        <f t="shared" si="69"/>
        <v/>
      </c>
    </row>
    <row r="2183" spans="1:25" s="228" customFormat="1" ht="20.399999999999999">
      <c r="A2183" s="257"/>
      <c r="B2183" s="232" t="str">
        <f>IF(LEN(A2183)=0,"",INDEX('Smelter Reference List'!$A:$A,MATCH($A2183,'Smelter Reference List'!$E:$E,0)))</f>
        <v/>
      </c>
      <c r="C2183" s="297" t="str">
        <f>IF(LEN(A2183)=0,"",INDEX('Smelter Reference List'!$C:$C,MATCH($A2183,'Smelter Reference List'!$E:$E,0)))</f>
        <v/>
      </c>
      <c r="D2183" s="161" t="str">
        <f ca="1">IF(ISERROR($S2183),"",OFFSET('Smelter Reference List'!$C$4,$S2183-4,0)&amp;"")</f>
        <v/>
      </c>
      <c r="E2183" s="161" t="str">
        <f ca="1">IF(ISERROR($S2183),"",OFFSET('Smelter Reference List'!$D$4,$S2183-4,0)&amp;"")</f>
        <v/>
      </c>
      <c r="F2183" s="161" t="str">
        <f ca="1">IF(ISERROR($S2183),"",OFFSET('Smelter Reference List'!$E$4,$S2183-4,0))</f>
        <v/>
      </c>
      <c r="G2183" s="161" t="str">
        <f ca="1">IF(C2183=$U$4,"Enter smelter details", IF(ISERROR($S2183),"",OFFSET('Smelter Reference List'!$F$4,$S2183-4,0)))</f>
        <v/>
      </c>
      <c r="H2183" s="247" t="str">
        <f ca="1">IF(ISERROR($S2183),"",OFFSET('Smelter Reference List'!$G$4,$S2183-4,0))</f>
        <v/>
      </c>
      <c r="I2183" s="248" t="str">
        <f ca="1">IF(ISERROR($S2183),"",OFFSET('Smelter Reference List'!$H$4,$S2183-4,0))</f>
        <v/>
      </c>
      <c r="J2183" s="248" t="str">
        <f ca="1">IF(ISERROR($S2183),"",OFFSET('Smelter Reference List'!$I$4,$S2183-4,0))</f>
        <v/>
      </c>
      <c r="K2183" s="245"/>
      <c r="L2183" s="245"/>
      <c r="M2183" s="245"/>
      <c r="N2183" s="245"/>
      <c r="O2183" s="245"/>
      <c r="P2183" s="245"/>
      <c r="Q2183" s="246"/>
      <c r="R2183" s="233"/>
      <c r="S2183" s="234" t="e">
        <f>IF(C2183="",NA(),MATCH($B2183&amp;$C2183,'Smelter Reference List'!$J:$J,0))</f>
        <v>#N/A</v>
      </c>
      <c r="T2183" s="235"/>
      <c r="U2183" s="235">
        <f t="shared" ca="1" si="68"/>
        <v>0</v>
      </c>
      <c r="V2183" s="235"/>
      <c r="W2183" s="235"/>
      <c r="Y2183" s="228" t="str">
        <f t="shared" si="69"/>
        <v/>
      </c>
    </row>
    <row r="2184" spans="1:25" s="228" customFormat="1" ht="20.399999999999999">
      <c r="A2184" s="257"/>
      <c r="B2184" s="232" t="str">
        <f>IF(LEN(A2184)=0,"",INDEX('Smelter Reference List'!$A:$A,MATCH($A2184,'Smelter Reference List'!$E:$E,0)))</f>
        <v/>
      </c>
      <c r="C2184" s="297" t="str">
        <f>IF(LEN(A2184)=0,"",INDEX('Smelter Reference List'!$C:$C,MATCH($A2184,'Smelter Reference List'!$E:$E,0)))</f>
        <v/>
      </c>
      <c r="D2184" s="161" t="str">
        <f ca="1">IF(ISERROR($S2184),"",OFFSET('Smelter Reference List'!$C$4,$S2184-4,0)&amp;"")</f>
        <v/>
      </c>
      <c r="E2184" s="161" t="str">
        <f ca="1">IF(ISERROR($S2184),"",OFFSET('Smelter Reference List'!$D$4,$S2184-4,0)&amp;"")</f>
        <v/>
      </c>
      <c r="F2184" s="161" t="str">
        <f ca="1">IF(ISERROR($S2184),"",OFFSET('Smelter Reference List'!$E$4,$S2184-4,0))</f>
        <v/>
      </c>
      <c r="G2184" s="161" t="str">
        <f ca="1">IF(C2184=$U$4,"Enter smelter details", IF(ISERROR($S2184),"",OFFSET('Smelter Reference List'!$F$4,$S2184-4,0)))</f>
        <v/>
      </c>
      <c r="H2184" s="247" t="str">
        <f ca="1">IF(ISERROR($S2184),"",OFFSET('Smelter Reference List'!$G$4,$S2184-4,0))</f>
        <v/>
      </c>
      <c r="I2184" s="248" t="str">
        <f ca="1">IF(ISERROR($S2184),"",OFFSET('Smelter Reference List'!$H$4,$S2184-4,0))</f>
        <v/>
      </c>
      <c r="J2184" s="248" t="str">
        <f ca="1">IF(ISERROR($S2184),"",OFFSET('Smelter Reference List'!$I$4,$S2184-4,0))</f>
        <v/>
      </c>
      <c r="K2184" s="245"/>
      <c r="L2184" s="245"/>
      <c r="M2184" s="245"/>
      <c r="N2184" s="245"/>
      <c r="O2184" s="245"/>
      <c r="P2184" s="245"/>
      <c r="Q2184" s="246"/>
      <c r="R2184" s="233"/>
      <c r="S2184" s="234" t="e">
        <f>IF(C2184="",NA(),MATCH($B2184&amp;$C2184,'Smelter Reference List'!$J:$J,0))</f>
        <v>#N/A</v>
      </c>
      <c r="T2184" s="235"/>
      <c r="U2184" s="235">
        <f t="shared" ca="1" si="68"/>
        <v>0</v>
      </c>
      <c r="V2184" s="235"/>
      <c r="W2184" s="235"/>
      <c r="Y2184" s="228" t="str">
        <f t="shared" si="69"/>
        <v/>
      </c>
    </row>
    <row r="2185" spans="1:25" s="228" customFormat="1" ht="20.399999999999999">
      <c r="A2185" s="257"/>
      <c r="B2185" s="232" t="str">
        <f>IF(LEN(A2185)=0,"",INDEX('Smelter Reference List'!$A:$A,MATCH($A2185,'Smelter Reference List'!$E:$E,0)))</f>
        <v/>
      </c>
      <c r="C2185" s="297" t="str">
        <f>IF(LEN(A2185)=0,"",INDEX('Smelter Reference List'!$C:$C,MATCH($A2185,'Smelter Reference List'!$E:$E,0)))</f>
        <v/>
      </c>
      <c r="D2185" s="161" t="str">
        <f ca="1">IF(ISERROR($S2185),"",OFFSET('Smelter Reference List'!$C$4,$S2185-4,0)&amp;"")</f>
        <v/>
      </c>
      <c r="E2185" s="161" t="str">
        <f ca="1">IF(ISERROR($S2185),"",OFFSET('Smelter Reference List'!$D$4,$S2185-4,0)&amp;"")</f>
        <v/>
      </c>
      <c r="F2185" s="161" t="str">
        <f ca="1">IF(ISERROR($S2185),"",OFFSET('Smelter Reference List'!$E$4,$S2185-4,0))</f>
        <v/>
      </c>
      <c r="G2185" s="161" t="str">
        <f ca="1">IF(C2185=$U$4,"Enter smelter details", IF(ISERROR($S2185),"",OFFSET('Smelter Reference List'!$F$4,$S2185-4,0)))</f>
        <v/>
      </c>
      <c r="H2185" s="247" t="str">
        <f ca="1">IF(ISERROR($S2185),"",OFFSET('Smelter Reference List'!$G$4,$S2185-4,0))</f>
        <v/>
      </c>
      <c r="I2185" s="248" t="str">
        <f ca="1">IF(ISERROR($S2185),"",OFFSET('Smelter Reference List'!$H$4,$S2185-4,0))</f>
        <v/>
      </c>
      <c r="J2185" s="248" t="str">
        <f ca="1">IF(ISERROR($S2185),"",OFFSET('Smelter Reference List'!$I$4,$S2185-4,0))</f>
        <v/>
      </c>
      <c r="K2185" s="245"/>
      <c r="L2185" s="245"/>
      <c r="M2185" s="245"/>
      <c r="N2185" s="245"/>
      <c r="O2185" s="245"/>
      <c r="P2185" s="245"/>
      <c r="Q2185" s="246"/>
      <c r="R2185" s="233"/>
      <c r="S2185" s="234" t="e">
        <f>IF(C2185="",NA(),MATCH($B2185&amp;$C2185,'Smelter Reference List'!$J:$J,0))</f>
        <v>#N/A</v>
      </c>
      <c r="T2185" s="235"/>
      <c r="U2185" s="235">
        <f t="shared" ca="1" si="68"/>
        <v>0</v>
      </c>
      <c r="V2185" s="235"/>
      <c r="W2185" s="235"/>
      <c r="Y2185" s="228" t="str">
        <f t="shared" si="69"/>
        <v/>
      </c>
    </row>
    <row r="2186" spans="1:25" s="228" customFormat="1" ht="20.399999999999999">
      <c r="A2186" s="257"/>
      <c r="B2186" s="232" t="str">
        <f>IF(LEN(A2186)=0,"",INDEX('Smelter Reference List'!$A:$A,MATCH($A2186,'Smelter Reference List'!$E:$E,0)))</f>
        <v/>
      </c>
      <c r="C2186" s="297" t="str">
        <f>IF(LEN(A2186)=0,"",INDEX('Smelter Reference List'!$C:$C,MATCH($A2186,'Smelter Reference List'!$E:$E,0)))</f>
        <v/>
      </c>
      <c r="D2186" s="161" t="str">
        <f ca="1">IF(ISERROR($S2186),"",OFFSET('Smelter Reference List'!$C$4,$S2186-4,0)&amp;"")</f>
        <v/>
      </c>
      <c r="E2186" s="161" t="str">
        <f ca="1">IF(ISERROR($S2186),"",OFFSET('Smelter Reference List'!$D$4,$S2186-4,0)&amp;"")</f>
        <v/>
      </c>
      <c r="F2186" s="161" t="str">
        <f ca="1">IF(ISERROR($S2186),"",OFFSET('Smelter Reference List'!$E$4,$S2186-4,0))</f>
        <v/>
      </c>
      <c r="G2186" s="161" t="str">
        <f ca="1">IF(C2186=$U$4,"Enter smelter details", IF(ISERROR($S2186),"",OFFSET('Smelter Reference List'!$F$4,$S2186-4,0)))</f>
        <v/>
      </c>
      <c r="H2186" s="247" t="str">
        <f ca="1">IF(ISERROR($S2186),"",OFFSET('Smelter Reference List'!$G$4,$S2186-4,0))</f>
        <v/>
      </c>
      <c r="I2186" s="248" t="str">
        <f ca="1">IF(ISERROR($S2186),"",OFFSET('Smelter Reference List'!$H$4,$S2186-4,0))</f>
        <v/>
      </c>
      <c r="J2186" s="248" t="str">
        <f ca="1">IF(ISERROR($S2186),"",OFFSET('Smelter Reference List'!$I$4,$S2186-4,0))</f>
        <v/>
      </c>
      <c r="K2186" s="245"/>
      <c r="L2186" s="245"/>
      <c r="M2186" s="245"/>
      <c r="N2186" s="245"/>
      <c r="O2186" s="245"/>
      <c r="P2186" s="245"/>
      <c r="Q2186" s="246"/>
      <c r="R2186" s="233"/>
      <c r="S2186" s="234" t="e">
        <f>IF(C2186="",NA(),MATCH($B2186&amp;$C2186,'Smelter Reference List'!$J:$J,0))</f>
        <v>#N/A</v>
      </c>
      <c r="T2186" s="235"/>
      <c r="U2186" s="235">
        <f t="shared" ca="1" si="68"/>
        <v>0</v>
      </c>
      <c r="V2186" s="235"/>
      <c r="W2186" s="235"/>
      <c r="Y2186" s="228" t="str">
        <f t="shared" si="69"/>
        <v/>
      </c>
    </row>
    <row r="2187" spans="1:25" s="228" customFormat="1" ht="20.399999999999999">
      <c r="A2187" s="257"/>
      <c r="B2187" s="232" t="str">
        <f>IF(LEN(A2187)=0,"",INDEX('Smelter Reference List'!$A:$A,MATCH($A2187,'Smelter Reference List'!$E:$E,0)))</f>
        <v/>
      </c>
      <c r="C2187" s="297" t="str">
        <f>IF(LEN(A2187)=0,"",INDEX('Smelter Reference List'!$C:$C,MATCH($A2187,'Smelter Reference List'!$E:$E,0)))</f>
        <v/>
      </c>
      <c r="D2187" s="161" t="str">
        <f ca="1">IF(ISERROR($S2187),"",OFFSET('Smelter Reference List'!$C$4,$S2187-4,0)&amp;"")</f>
        <v/>
      </c>
      <c r="E2187" s="161" t="str">
        <f ca="1">IF(ISERROR($S2187),"",OFFSET('Smelter Reference List'!$D$4,$S2187-4,0)&amp;"")</f>
        <v/>
      </c>
      <c r="F2187" s="161" t="str">
        <f ca="1">IF(ISERROR($S2187),"",OFFSET('Smelter Reference List'!$E$4,$S2187-4,0))</f>
        <v/>
      </c>
      <c r="G2187" s="161" t="str">
        <f ca="1">IF(C2187=$U$4,"Enter smelter details", IF(ISERROR($S2187),"",OFFSET('Smelter Reference List'!$F$4,$S2187-4,0)))</f>
        <v/>
      </c>
      <c r="H2187" s="247" t="str">
        <f ca="1">IF(ISERROR($S2187),"",OFFSET('Smelter Reference List'!$G$4,$S2187-4,0))</f>
        <v/>
      </c>
      <c r="I2187" s="248" t="str">
        <f ca="1">IF(ISERROR($S2187),"",OFFSET('Smelter Reference List'!$H$4,$S2187-4,0))</f>
        <v/>
      </c>
      <c r="J2187" s="248" t="str">
        <f ca="1">IF(ISERROR($S2187),"",OFFSET('Smelter Reference List'!$I$4,$S2187-4,0))</f>
        <v/>
      </c>
      <c r="K2187" s="245"/>
      <c r="L2187" s="245"/>
      <c r="M2187" s="245"/>
      <c r="N2187" s="245"/>
      <c r="O2187" s="245"/>
      <c r="P2187" s="245"/>
      <c r="Q2187" s="246"/>
      <c r="R2187" s="233"/>
      <c r="S2187" s="234" t="e">
        <f>IF(C2187="",NA(),MATCH($B2187&amp;$C2187,'Smelter Reference List'!$J:$J,0))</f>
        <v>#N/A</v>
      </c>
      <c r="T2187" s="235"/>
      <c r="U2187" s="235">
        <f t="shared" ca="1" si="68"/>
        <v>0</v>
      </c>
      <c r="V2187" s="235"/>
      <c r="W2187" s="235"/>
      <c r="Y2187" s="228" t="str">
        <f t="shared" si="69"/>
        <v/>
      </c>
    </row>
    <row r="2188" spans="1:25" s="228" customFormat="1" ht="20.399999999999999">
      <c r="A2188" s="257"/>
      <c r="B2188" s="232" t="str">
        <f>IF(LEN(A2188)=0,"",INDEX('Smelter Reference List'!$A:$A,MATCH($A2188,'Smelter Reference List'!$E:$E,0)))</f>
        <v/>
      </c>
      <c r="C2188" s="297" t="str">
        <f>IF(LEN(A2188)=0,"",INDEX('Smelter Reference List'!$C:$C,MATCH($A2188,'Smelter Reference List'!$E:$E,0)))</f>
        <v/>
      </c>
      <c r="D2188" s="161" t="str">
        <f ca="1">IF(ISERROR($S2188),"",OFFSET('Smelter Reference List'!$C$4,$S2188-4,0)&amp;"")</f>
        <v/>
      </c>
      <c r="E2188" s="161" t="str">
        <f ca="1">IF(ISERROR($S2188),"",OFFSET('Smelter Reference List'!$D$4,$S2188-4,0)&amp;"")</f>
        <v/>
      </c>
      <c r="F2188" s="161" t="str">
        <f ca="1">IF(ISERROR($S2188),"",OFFSET('Smelter Reference List'!$E$4,$S2188-4,0))</f>
        <v/>
      </c>
      <c r="G2188" s="161" t="str">
        <f ca="1">IF(C2188=$U$4,"Enter smelter details", IF(ISERROR($S2188),"",OFFSET('Smelter Reference List'!$F$4,$S2188-4,0)))</f>
        <v/>
      </c>
      <c r="H2188" s="247" t="str">
        <f ca="1">IF(ISERROR($S2188),"",OFFSET('Smelter Reference List'!$G$4,$S2188-4,0))</f>
        <v/>
      </c>
      <c r="I2188" s="248" t="str">
        <f ca="1">IF(ISERROR($S2188),"",OFFSET('Smelter Reference List'!$H$4,$S2188-4,0))</f>
        <v/>
      </c>
      <c r="J2188" s="248" t="str">
        <f ca="1">IF(ISERROR($S2188),"",OFFSET('Smelter Reference List'!$I$4,$S2188-4,0))</f>
        <v/>
      </c>
      <c r="K2188" s="245"/>
      <c r="L2188" s="245"/>
      <c r="M2188" s="245"/>
      <c r="N2188" s="245"/>
      <c r="O2188" s="245"/>
      <c r="P2188" s="245"/>
      <c r="Q2188" s="246"/>
      <c r="R2188" s="233"/>
      <c r="S2188" s="234" t="e">
        <f>IF(C2188="",NA(),MATCH($B2188&amp;$C2188,'Smelter Reference List'!$J:$J,0))</f>
        <v>#N/A</v>
      </c>
      <c r="T2188" s="235"/>
      <c r="U2188" s="235">
        <f t="shared" ca="1" si="68"/>
        <v>0</v>
      </c>
      <c r="V2188" s="235"/>
      <c r="W2188" s="235"/>
      <c r="Y2188" s="228" t="str">
        <f t="shared" si="69"/>
        <v/>
      </c>
    </row>
    <row r="2189" spans="1:25" s="228" customFormat="1" ht="20.399999999999999">
      <c r="A2189" s="257"/>
      <c r="B2189" s="232" t="str">
        <f>IF(LEN(A2189)=0,"",INDEX('Smelter Reference List'!$A:$A,MATCH($A2189,'Smelter Reference List'!$E:$E,0)))</f>
        <v/>
      </c>
      <c r="C2189" s="297" t="str">
        <f>IF(LEN(A2189)=0,"",INDEX('Smelter Reference List'!$C:$C,MATCH($A2189,'Smelter Reference List'!$E:$E,0)))</f>
        <v/>
      </c>
      <c r="D2189" s="161" t="str">
        <f ca="1">IF(ISERROR($S2189),"",OFFSET('Smelter Reference List'!$C$4,$S2189-4,0)&amp;"")</f>
        <v/>
      </c>
      <c r="E2189" s="161" t="str">
        <f ca="1">IF(ISERROR($S2189),"",OFFSET('Smelter Reference List'!$D$4,$S2189-4,0)&amp;"")</f>
        <v/>
      </c>
      <c r="F2189" s="161" t="str">
        <f ca="1">IF(ISERROR($S2189),"",OFFSET('Smelter Reference List'!$E$4,$S2189-4,0))</f>
        <v/>
      </c>
      <c r="G2189" s="161" t="str">
        <f ca="1">IF(C2189=$U$4,"Enter smelter details", IF(ISERROR($S2189),"",OFFSET('Smelter Reference List'!$F$4,$S2189-4,0)))</f>
        <v/>
      </c>
      <c r="H2189" s="247" t="str">
        <f ca="1">IF(ISERROR($S2189),"",OFFSET('Smelter Reference List'!$G$4,$S2189-4,0))</f>
        <v/>
      </c>
      <c r="I2189" s="248" t="str">
        <f ca="1">IF(ISERROR($S2189),"",OFFSET('Smelter Reference List'!$H$4,$S2189-4,0))</f>
        <v/>
      </c>
      <c r="J2189" s="248" t="str">
        <f ca="1">IF(ISERROR($S2189),"",OFFSET('Smelter Reference List'!$I$4,$S2189-4,0))</f>
        <v/>
      </c>
      <c r="K2189" s="245"/>
      <c r="L2189" s="245"/>
      <c r="M2189" s="245"/>
      <c r="N2189" s="245"/>
      <c r="O2189" s="245"/>
      <c r="P2189" s="245"/>
      <c r="Q2189" s="246"/>
      <c r="R2189" s="233"/>
      <c r="S2189" s="234" t="e">
        <f>IF(C2189="",NA(),MATCH($B2189&amp;$C2189,'Smelter Reference List'!$J:$J,0))</f>
        <v>#N/A</v>
      </c>
      <c r="T2189" s="235"/>
      <c r="U2189" s="235">
        <f t="shared" ca="1" si="68"/>
        <v>0</v>
      </c>
      <c r="V2189" s="235"/>
      <c r="W2189" s="235"/>
      <c r="Y2189" s="228" t="str">
        <f t="shared" si="69"/>
        <v/>
      </c>
    </row>
    <row r="2190" spans="1:25" s="228" customFormat="1" ht="20.399999999999999">
      <c r="A2190" s="257"/>
      <c r="B2190" s="232" t="str">
        <f>IF(LEN(A2190)=0,"",INDEX('Smelter Reference List'!$A:$A,MATCH($A2190,'Smelter Reference List'!$E:$E,0)))</f>
        <v/>
      </c>
      <c r="C2190" s="297" t="str">
        <f>IF(LEN(A2190)=0,"",INDEX('Smelter Reference List'!$C:$C,MATCH($A2190,'Smelter Reference List'!$E:$E,0)))</f>
        <v/>
      </c>
      <c r="D2190" s="161" t="str">
        <f ca="1">IF(ISERROR($S2190),"",OFFSET('Smelter Reference List'!$C$4,$S2190-4,0)&amp;"")</f>
        <v/>
      </c>
      <c r="E2190" s="161" t="str">
        <f ca="1">IF(ISERROR($S2190),"",OFFSET('Smelter Reference List'!$D$4,$S2190-4,0)&amp;"")</f>
        <v/>
      </c>
      <c r="F2190" s="161" t="str">
        <f ca="1">IF(ISERROR($S2190),"",OFFSET('Smelter Reference List'!$E$4,$S2190-4,0))</f>
        <v/>
      </c>
      <c r="G2190" s="161" t="str">
        <f ca="1">IF(C2190=$U$4,"Enter smelter details", IF(ISERROR($S2190),"",OFFSET('Smelter Reference List'!$F$4,$S2190-4,0)))</f>
        <v/>
      </c>
      <c r="H2190" s="247" t="str">
        <f ca="1">IF(ISERROR($S2190),"",OFFSET('Smelter Reference List'!$G$4,$S2190-4,0))</f>
        <v/>
      </c>
      <c r="I2190" s="248" t="str">
        <f ca="1">IF(ISERROR($S2190),"",OFFSET('Smelter Reference List'!$H$4,$S2190-4,0))</f>
        <v/>
      </c>
      <c r="J2190" s="248" t="str">
        <f ca="1">IF(ISERROR($S2190),"",OFFSET('Smelter Reference List'!$I$4,$S2190-4,0))</f>
        <v/>
      </c>
      <c r="K2190" s="245"/>
      <c r="L2190" s="245"/>
      <c r="M2190" s="245"/>
      <c r="N2190" s="245"/>
      <c r="O2190" s="245"/>
      <c r="P2190" s="245"/>
      <c r="Q2190" s="246"/>
      <c r="R2190" s="233"/>
      <c r="S2190" s="234" t="e">
        <f>IF(C2190="",NA(),MATCH($B2190&amp;$C2190,'Smelter Reference List'!$J:$J,0))</f>
        <v>#N/A</v>
      </c>
      <c r="T2190" s="235"/>
      <c r="U2190" s="235">
        <f t="shared" ca="1" si="68"/>
        <v>0</v>
      </c>
      <c r="V2190" s="235"/>
      <c r="W2190" s="235"/>
      <c r="Y2190" s="228" t="str">
        <f t="shared" si="69"/>
        <v/>
      </c>
    </row>
    <row r="2191" spans="1:25" s="228" customFormat="1" ht="20.399999999999999">
      <c r="A2191" s="257"/>
      <c r="B2191" s="232" t="str">
        <f>IF(LEN(A2191)=0,"",INDEX('Smelter Reference List'!$A:$A,MATCH($A2191,'Smelter Reference List'!$E:$E,0)))</f>
        <v/>
      </c>
      <c r="C2191" s="297" t="str">
        <f>IF(LEN(A2191)=0,"",INDEX('Smelter Reference List'!$C:$C,MATCH($A2191,'Smelter Reference List'!$E:$E,0)))</f>
        <v/>
      </c>
      <c r="D2191" s="161" t="str">
        <f ca="1">IF(ISERROR($S2191),"",OFFSET('Smelter Reference List'!$C$4,$S2191-4,0)&amp;"")</f>
        <v/>
      </c>
      <c r="E2191" s="161" t="str">
        <f ca="1">IF(ISERROR($S2191),"",OFFSET('Smelter Reference List'!$D$4,$S2191-4,0)&amp;"")</f>
        <v/>
      </c>
      <c r="F2191" s="161" t="str">
        <f ca="1">IF(ISERROR($S2191),"",OFFSET('Smelter Reference List'!$E$4,$S2191-4,0))</f>
        <v/>
      </c>
      <c r="G2191" s="161" t="str">
        <f ca="1">IF(C2191=$U$4,"Enter smelter details", IF(ISERROR($S2191),"",OFFSET('Smelter Reference List'!$F$4,$S2191-4,0)))</f>
        <v/>
      </c>
      <c r="H2191" s="247" t="str">
        <f ca="1">IF(ISERROR($S2191),"",OFFSET('Smelter Reference List'!$G$4,$S2191-4,0))</f>
        <v/>
      </c>
      <c r="I2191" s="248" t="str">
        <f ca="1">IF(ISERROR($S2191),"",OFFSET('Smelter Reference List'!$H$4,$S2191-4,0))</f>
        <v/>
      </c>
      <c r="J2191" s="248" t="str">
        <f ca="1">IF(ISERROR($S2191),"",OFFSET('Smelter Reference List'!$I$4,$S2191-4,0))</f>
        <v/>
      </c>
      <c r="K2191" s="245"/>
      <c r="L2191" s="245"/>
      <c r="M2191" s="245"/>
      <c r="N2191" s="245"/>
      <c r="O2191" s="245"/>
      <c r="P2191" s="245"/>
      <c r="Q2191" s="246"/>
      <c r="R2191" s="233"/>
      <c r="S2191" s="234" t="e">
        <f>IF(C2191="",NA(),MATCH($B2191&amp;$C2191,'Smelter Reference List'!$J:$J,0))</f>
        <v>#N/A</v>
      </c>
      <c r="T2191" s="235"/>
      <c r="U2191" s="235">
        <f t="shared" ca="1" si="68"/>
        <v>0</v>
      </c>
      <c r="V2191" s="235"/>
      <c r="W2191" s="235"/>
      <c r="Y2191" s="228" t="str">
        <f t="shared" si="69"/>
        <v/>
      </c>
    </row>
    <row r="2192" spans="1:25" s="228" customFormat="1" ht="20.399999999999999">
      <c r="A2192" s="257"/>
      <c r="B2192" s="232" t="str">
        <f>IF(LEN(A2192)=0,"",INDEX('Smelter Reference List'!$A:$A,MATCH($A2192,'Smelter Reference List'!$E:$E,0)))</f>
        <v/>
      </c>
      <c r="C2192" s="297" t="str">
        <f>IF(LEN(A2192)=0,"",INDEX('Smelter Reference List'!$C:$C,MATCH($A2192,'Smelter Reference List'!$E:$E,0)))</f>
        <v/>
      </c>
      <c r="D2192" s="161" t="str">
        <f ca="1">IF(ISERROR($S2192),"",OFFSET('Smelter Reference List'!$C$4,$S2192-4,0)&amp;"")</f>
        <v/>
      </c>
      <c r="E2192" s="161" t="str">
        <f ca="1">IF(ISERROR($S2192),"",OFFSET('Smelter Reference List'!$D$4,$S2192-4,0)&amp;"")</f>
        <v/>
      </c>
      <c r="F2192" s="161" t="str">
        <f ca="1">IF(ISERROR($S2192),"",OFFSET('Smelter Reference List'!$E$4,$S2192-4,0))</f>
        <v/>
      </c>
      <c r="G2192" s="161" t="str">
        <f ca="1">IF(C2192=$U$4,"Enter smelter details", IF(ISERROR($S2192),"",OFFSET('Smelter Reference List'!$F$4,$S2192-4,0)))</f>
        <v/>
      </c>
      <c r="H2192" s="247" t="str">
        <f ca="1">IF(ISERROR($S2192),"",OFFSET('Smelter Reference List'!$G$4,$S2192-4,0))</f>
        <v/>
      </c>
      <c r="I2192" s="248" t="str">
        <f ca="1">IF(ISERROR($S2192),"",OFFSET('Smelter Reference List'!$H$4,$S2192-4,0))</f>
        <v/>
      </c>
      <c r="J2192" s="248" t="str">
        <f ca="1">IF(ISERROR($S2192),"",OFFSET('Smelter Reference List'!$I$4,$S2192-4,0))</f>
        <v/>
      </c>
      <c r="K2192" s="245"/>
      <c r="L2192" s="245"/>
      <c r="M2192" s="245"/>
      <c r="N2192" s="245"/>
      <c r="O2192" s="245"/>
      <c r="P2192" s="245"/>
      <c r="Q2192" s="246"/>
      <c r="R2192" s="233"/>
      <c r="S2192" s="234" t="e">
        <f>IF(C2192="",NA(),MATCH($B2192&amp;$C2192,'Smelter Reference List'!$J:$J,0))</f>
        <v>#N/A</v>
      </c>
      <c r="T2192" s="235"/>
      <c r="U2192" s="235">
        <f t="shared" ca="1" si="68"/>
        <v>0</v>
      </c>
      <c r="V2192" s="235"/>
      <c r="W2192" s="235"/>
      <c r="Y2192" s="228" t="str">
        <f t="shared" si="69"/>
        <v/>
      </c>
    </row>
    <row r="2193" spans="1:25" s="228" customFormat="1" ht="20.399999999999999">
      <c r="A2193" s="257"/>
      <c r="B2193" s="232" t="str">
        <f>IF(LEN(A2193)=0,"",INDEX('Smelter Reference List'!$A:$A,MATCH($A2193,'Smelter Reference List'!$E:$E,0)))</f>
        <v/>
      </c>
      <c r="C2193" s="297" t="str">
        <f>IF(LEN(A2193)=0,"",INDEX('Smelter Reference List'!$C:$C,MATCH($A2193,'Smelter Reference List'!$E:$E,0)))</f>
        <v/>
      </c>
      <c r="D2193" s="161" t="str">
        <f ca="1">IF(ISERROR($S2193),"",OFFSET('Smelter Reference List'!$C$4,$S2193-4,0)&amp;"")</f>
        <v/>
      </c>
      <c r="E2193" s="161" t="str">
        <f ca="1">IF(ISERROR($S2193),"",OFFSET('Smelter Reference List'!$D$4,$S2193-4,0)&amp;"")</f>
        <v/>
      </c>
      <c r="F2193" s="161" t="str">
        <f ca="1">IF(ISERROR($S2193),"",OFFSET('Smelter Reference List'!$E$4,$S2193-4,0))</f>
        <v/>
      </c>
      <c r="G2193" s="161" t="str">
        <f ca="1">IF(C2193=$U$4,"Enter smelter details", IF(ISERROR($S2193),"",OFFSET('Smelter Reference List'!$F$4,$S2193-4,0)))</f>
        <v/>
      </c>
      <c r="H2193" s="247" t="str">
        <f ca="1">IF(ISERROR($S2193),"",OFFSET('Smelter Reference List'!$G$4,$S2193-4,0))</f>
        <v/>
      </c>
      <c r="I2193" s="248" t="str">
        <f ca="1">IF(ISERROR($S2193),"",OFFSET('Smelter Reference List'!$H$4,$S2193-4,0))</f>
        <v/>
      </c>
      <c r="J2193" s="248" t="str">
        <f ca="1">IF(ISERROR($S2193),"",OFFSET('Smelter Reference List'!$I$4,$S2193-4,0))</f>
        <v/>
      </c>
      <c r="K2193" s="245"/>
      <c r="L2193" s="245"/>
      <c r="M2193" s="245"/>
      <c r="N2193" s="245"/>
      <c r="O2193" s="245"/>
      <c r="P2193" s="245"/>
      <c r="Q2193" s="246"/>
      <c r="R2193" s="233"/>
      <c r="S2193" s="234" t="e">
        <f>IF(C2193="",NA(),MATCH($B2193&amp;$C2193,'Smelter Reference List'!$J:$J,0))</f>
        <v>#N/A</v>
      </c>
      <c r="T2193" s="235"/>
      <c r="U2193" s="235">
        <f t="shared" ca="1" si="68"/>
        <v>0</v>
      </c>
      <c r="V2193" s="235"/>
      <c r="W2193" s="235"/>
      <c r="Y2193" s="228" t="str">
        <f t="shared" si="69"/>
        <v/>
      </c>
    </row>
    <row r="2194" spans="1:25" s="228" customFormat="1" ht="20.399999999999999">
      <c r="A2194" s="257"/>
      <c r="B2194" s="232" t="str">
        <f>IF(LEN(A2194)=0,"",INDEX('Smelter Reference List'!$A:$A,MATCH($A2194,'Smelter Reference List'!$E:$E,0)))</f>
        <v/>
      </c>
      <c r="C2194" s="297" t="str">
        <f>IF(LEN(A2194)=0,"",INDEX('Smelter Reference List'!$C:$C,MATCH($A2194,'Smelter Reference List'!$E:$E,0)))</f>
        <v/>
      </c>
      <c r="D2194" s="161" t="str">
        <f ca="1">IF(ISERROR($S2194),"",OFFSET('Smelter Reference List'!$C$4,$S2194-4,0)&amp;"")</f>
        <v/>
      </c>
      <c r="E2194" s="161" t="str">
        <f ca="1">IF(ISERROR($S2194),"",OFFSET('Smelter Reference List'!$D$4,$S2194-4,0)&amp;"")</f>
        <v/>
      </c>
      <c r="F2194" s="161" t="str">
        <f ca="1">IF(ISERROR($S2194),"",OFFSET('Smelter Reference List'!$E$4,$S2194-4,0))</f>
        <v/>
      </c>
      <c r="G2194" s="161" t="str">
        <f ca="1">IF(C2194=$U$4,"Enter smelter details", IF(ISERROR($S2194),"",OFFSET('Smelter Reference List'!$F$4,$S2194-4,0)))</f>
        <v/>
      </c>
      <c r="H2194" s="247" t="str">
        <f ca="1">IF(ISERROR($S2194),"",OFFSET('Smelter Reference List'!$G$4,$S2194-4,0))</f>
        <v/>
      </c>
      <c r="I2194" s="248" t="str">
        <f ca="1">IF(ISERROR($S2194),"",OFFSET('Smelter Reference List'!$H$4,$S2194-4,0))</f>
        <v/>
      </c>
      <c r="J2194" s="248" t="str">
        <f ca="1">IF(ISERROR($S2194),"",OFFSET('Smelter Reference List'!$I$4,$S2194-4,0))</f>
        <v/>
      </c>
      <c r="K2194" s="245"/>
      <c r="L2194" s="245"/>
      <c r="M2194" s="245"/>
      <c r="N2194" s="245"/>
      <c r="O2194" s="245"/>
      <c r="P2194" s="245"/>
      <c r="Q2194" s="246"/>
      <c r="R2194" s="233"/>
      <c r="S2194" s="234" t="e">
        <f>IF(C2194="",NA(),MATCH($B2194&amp;$C2194,'Smelter Reference List'!$J:$J,0))</f>
        <v>#N/A</v>
      </c>
      <c r="T2194" s="235"/>
      <c r="U2194" s="235">
        <f t="shared" ca="1" si="68"/>
        <v>0</v>
      </c>
      <c r="V2194" s="235"/>
      <c r="W2194" s="235"/>
      <c r="Y2194" s="228" t="str">
        <f t="shared" si="69"/>
        <v/>
      </c>
    </row>
    <row r="2195" spans="1:25" s="228" customFormat="1" ht="20.399999999999999">
      <c r="A2195" s="257"/>
      <c r="B2195" s="232" t="str">
        <f>IF(LEN(A2195)=0,"",INDEX('Smelter Reference List'!$A:$A,MATCH($A2195,'Smelter Reference List'!$E:$E,0)))</f>
        <v/>
      </c>
      <c r="C2195" s="297" t="str">
        <f>IF(LEN(A2195)=0,"",INDEX('Smelter Reference List'!$C:$C,MATCH($A2195,'Smelter Reference List'!$E:$E,0)))</f>
        <v/>
      </c>
      <c r="D2195" s="161" t="str">
        <f ca="1">IF(ISERROR($S2195),"",OFFSET('Smelter Reference List'!$C$4,$S2195-4,0)&amp;"")</f>
        <v/>
      </c>
      <c r="E2195" s="161" t="str">
        <f ca="1">IF(ISERROR($S2195),"",OFFSET('Smelter Reference List'!$D$4,$S2195-4,0)&amp;"")</f>
        <v/>
      </c>
      <c r="F2195" s="161" t="str">
        <f ca="1">IF(ISERROR($S2195),"",OFFSET('Smelter Reference List'!$E$4,$S2195-4,0))</f>
        <v/>
      </c>
      <c r="G2195" s="161" t="str">
        <f ca="1">IF(C2195=$U$4,"Enter smelter details", IF(ISERROR($S2195),"",OFFSET('Smelter Reference List'!$F$4,$S2195-4,0)))</f>
        <v/>
      </c>
      <c r="H2195" s="247" t="str">
        <f ca="1">IF(ISERROR($S2195),"",OFFSET('Smelter Reference List'!$G$4,$S2195-4,0))</f>
        <v/>
      </c>
      <c r="I2195" s="248" t="str">
        <f ca="1">IF(ISERROR($S2195),"",OFFSET('Smelter Reference List'!$H$4,$S2195-4,0))</f>
        <v/>
      </c>
      <c r="J2195" s="248" t="str">
        <f ca="1">IF(ISERROR($S2195),"",OFFSET('Smelter Reference List'!$I$4,$S2195-4,0))</f>
        <v/>
      </c>
      <c r="K2195" s="245"/>
      <c r="L2195" s="245"/>
      <c r="M2195" s="245"/>
      <c r="N2195" s="245"/>
      <c r="O2195" s="245"/>
      <c r="P2195" s="245"/>
      <c r="Q2195" s="246"/>
      <c r="R2195" s="233"/>
      <c r="S2195" s="234" t="e">
        <f>IF(C2195="",NA(),MATCH($B2195&amp;$C2195,'Smelter Reference List'!$J:$J,0))</f>
        <v>#N/A</v>
      </c>
      <c r="T2195" s="235"/>
      <c r="U2195" s="235">
        <f t="shared" ca="1" si="68"/>
        <v>0</v>
      </c>
      <c r="V2195" s="235"/>
      <c r="W2195" s="235"/>
      <c r="Y2195" s="228" t="str">
        <f t="shared" si="69"/>
        <v/>
      </c>
    </row>
    <row r="2196" spans="1:25" s="228" customFormat="1" ht="20.399999999999999">
      <c r="A2196" s="257"/>
      <c r="B2196" s="232" t="str">
        <f>IF(LEN(A2196)=0,"",INDEX('Smelter Reference List'!$A:$A,MATCH($A2196,'Smelter Reference List'!$E:$E,0)))</f>
        <v/>
      </c>
      <c r="C2196" s="297" t="str">
        <f>IF(LEN(A2196)=0,"",INDEX('Smelter Reference List'!$C:$C,MATCH($A2196,'Smelter Reference List'!$E:$E,0)))</f>
        <v/>
      </c>
      <c r="D2196" s="161" t="str">
        <f ca="1">IF(ISERROR($S2196),"",OFFSET('Smelter Reference List'!$C$4,$S2196-4,0)&amp;"")</f>
        <v/>
      </c>
      <c r="E2196" s="161" t="str">
        <f ca="1">IF(ISERROR($S2196),"",OFFSET('Smelter Reference List'!$D$4,$S2196-4,0)&amp;"")</f>
        <v/>
      </c>
      <c r="F2196" s="161" t="str">
        <f ca="1">IF(ISERROR($S2196),"",OFFSET('Smelter Reference List'!$E$4,$S2196-4,0))</f>
        <v/>
      </c>
      <c r="G2196" s="161" t="str">
        <f ca="1">IF(C2196=$U$4,"Enter smelter details", IF(ISERROR($S2196),"",OFFSET('Smelter Reference List'!$F$4,$S2196-4,0)))</f>
        <v/>
      </c>
      <c r="H2196" s="247" t="str">
        <f ca="1">IF(ISERROR($S2196),"",OFFSET('Smelter Reference List'!$G$4,$S2196-4,0))</f>
        <v/>
      </c>
      <c r="I2196" s="248" t="str">
        <f ca="1">IF(ISERROR($S2196),"",OFFSET('Smelter Reference List'!$H$4,$S2196-4,0))</f>
        <v/>
      </c>
      <c r="J2196" s="248" t="str">
        <f ca="1">IF(ISERROR($S2196),"",OFFSET('Smelter Reference List'!$I$4,$S2196-4,0))</f>
        <v/>
      </c>
      <c r="K2196" s="245"/>
      <c r="L2196" s="245"/>
      <c r="M2196" s="245"/>
      <c r="N2196" s="245"/>
      <c r="O2196" s="245"/>
      <c r="P2196" s="245"/>
      <c r="Q2196" s="246"/>
      <c r="R2196" s="233"/>
      <c r="S2196" s="234" t="e">
        <f>IF(C2196="",NA(),MATCH($B2196&amp;$C2196,'Smelter Reference List'!$J:$J,0))</f>
        <v>#N/A</v>
      </c>
      <c r="T2196" s="235"/>
      <c r="U2196" s="235">
        <f t="shared" ca="1" si="68"/>
        <v>0</v>
      </c>
      <c r="V2196" s="235"/>
      <c r="W2196" s="235"/>
      <c r="Y2196" s="228" t="str">
        <f t="shared" si="69"/>
        <v/>
      </c>
    </row>
    <row r="2197" spans="1:25" s="228" customFormat="1" ht="20.399999999999999">
      <c r="A2197" s="257"/>
      <c r="B2197" s="232" t="str">
        <f>IF(LEN(A2197)=0,"",INDEX('Smelter Reference List'!$A:$A,MATCH($A2197,'Smelter Reference List'!$E:$E,0)))</f>
        <v/>
      </c>
      <c r="C2197" s="297" t="str">
        <f>IF(LEN(A2197)=0,"",INDEX('Smelter Reference List'!$C:$C,MATCH($A2197,'Smelter Reference List'!$E:$E,0)))</f>
        <v/>
      </c>
      <c r="D2197" s="161" t="str">
        <f ca="1">IF(ISERROR($S2197),"",OFFSET('Smelter Reference List'!$C$4,$S2197-4,0)&amp;"")</f>
        <v/>
      </c>
      <c r="E2197" s="161" t="str">
        <f ca="1">IF(ISERROR($S2197),"",OFFSET('Smelter Reference List'!$D$4,$S2197-4,0)&amp;"")</f>
        <v/>
      </c>
      <c r="F2197" s="161" t="str">
        <f ca="1">IF(ISERROR($S2197),"",OFFSET('Smelter Reference List'!$E$4,$S2197-4,0))</f>
        <v/>
      </c>
      <c r="G2197" s="161" t="str">
        <f ca="1">IF(C2197=$U$4,"Enter smelter details", IF(ISERROR($S2197),"",OFFSET('Smelter Reference List'!$F$4,$S2197-4,0)))</f>
        <v/>
      </c>
      <c r="H2197" s="247" t="str">
        <f ca="1">IF(ISERROR($S2197),"",OFFSET('Smelter Reference List'!$G$4,$S2197-4,0))</f>
        <v/>
      </c>
      <c r="I2197" s="248" t="str">
        <f ca="1">IF(ISERROR($S2197),"",OFFSET('Smelter Reference List'!$H$4,$S2197-4,0))</f>
        <v/>
      </c>
      <c r="J2197" s="248" t="str">
        <f ca="1">IF(ISERROR($S2197),"",OFFSET('Smelter Reference List'!$I$4,$S2197-4,0))</f>
        <v/>
      </c>
      <c r="K2197" s="245"/>
      <c r="L2197" s="245"/>
      <c r="M2197" s="245"/>
      <c r="N2197" s="245"/>
      <c r="O2197" s="245"/>
      <c r="P2197" s="245"/>
      <c r="Q2197" s="246"/>
      <c r="R2197" s="233"/>
      <c r="S2197" s="234" t="e">
        <f>IF(C2197="",NA(),MATCH($B2197&amp;$C2197,'Smelter Reference List'!$J:$J,0))</f>
        <v>#N/A</v>
      </c>
      <c r="T2197" s="235"/>
      <c r="U2197" s="235">
        <f t="shared" ca="1" si="68"/>
        <v>0</v>
      </c>
      <c r="V2197" s="235"/>
      <c r="W2197" s="235"/>
      <c r="Y2197" s="228" t="str">
        <f t="shared" si="69"/>
        <v/>
      </c>
    </row>
    <row r="2198" spans="1:25" s="228" customFormat="1" ht="20.399999999999999">
      <c r="A2198" s="257"/>
      <c r="B2198" s="232" t="str">
        <f>IF(LEN(A2198)=0,"",INDEX('Smelter Reference List'!$A:$A,MATCH($A2198,'Smelter Reference List'!$E:$E,0)))</f>
        <v/>
      </c>
      <c r="C2198" s="297" t="str">
        <f>IF(LEN(A2198)=0,"",INDEX('Smelter Reference List'!$C:$C,MATCH($A2198,'Smelter Reference List'!$E:$E,0)))</f>
        <v/>
      </c>
      <c r="D2198" s="161" t="str">
        <f ca="1">IF(ISERROR($S2198),"",OFFSET('Smelter Reference List'!$C$4,$S2198-4,0)&amp;"")</f>
        <v/>
      </c>
      <c r="E2198" s="161" t="str">
        <f ca="1">IF(ISERROR($S2198),"",OFFSET('Smelter Reference List'!$D$4,$S2198-4,0)&amp;"")</f>
        <v/>
      </c>
      <c r="F2198" s="161" t="str">
        <f ca="1">IF(ISERROR($S2198),"",OFFSET('Smelter Reference List'!$E$4,$S2198-4,0))</f>
        <v/>
      </c>
      <c r="G2198" s="161" t="str">
        <f ca="1">IF(C2198=$U$4,"Enter smelter details", IF(ISERROR($S2198),"",OFFSET('Smelter Reference List'!$F$4,$S2198-4,0)))</f>
        <v/>
      </c>
      <c r="H2198" s="247" t="str">
        <f ca="1">IF(ISERROR($S2198),"",OFFSET('Smelter Reference List'!$G$4,$S2198-4,0))</f>
        <v/>
      </c>
      <c r="I2198" s="248" t="str">
        <f ca="1">IF(ISERROR($S2198),"",OFFSET('Smelter Reference List'!$H$4,$S2198-4,0))</f>
        <v/>
      </c>
      <c r="J2198" s="248" t="str">
        <f ca="1">IF(ISERROR($S2198),"",OFFSET('Smelter Reference List'!$I$4,$S2198-4,0))</f>
        <v/>
      </c>
      <c r="K2198" s="245"/>
      <c r="L2198" s="245"/>
      <c r="M2198" s="245"/>
      <c r="N2198" s="245"/>
      <c r="O2198" s="245"/>
      <c r="P2198" s="245"/>
      <c r="Q2198" s="246"/>
      <c r="R2198" s="233"/>
      <c r="S2198" s="234" t="e">
        <f>IF(C2198="",NA(),MATCH($B2198&amp;$C2198,'Smelter Reference List'!$J:$J,0))</f>
        <v>#N/A</v>
      </c>
      <c r="T2198" s="235"/>
      <c r="U2198" s="235">
        <f t="shared" ca="1" si="68"/>
        <v>0</v>
      </c>
      <c r="V2198" s="235"/>
      <c r="W2198" s="235"/>
      <c r="Y2198" s="228" t="str">
        <f t="shared" si="69"/>
        <v/>
      </c>
    </row>
    <row r="2199" spans="1:25" s="228" customFormat="1" ht="20.399999999999999">
      <c r="A2199" s="257"/>
      <c r="B2199" s="232" t="str">
        <f>IF(LEN(A2199)=0,"",INDEX('Smelter Reference List'!$A:$A,MATCH($A2199,'Smelter Reference List'!$E:$E,0)))</f>
        <v/>
      </c>
      <c r="C2199" s="297" t="str">
        <f>IF(LEN(A2199)=0,"",INDEX('Smelter Reference List'!$C:$C,MATCH($A2199,'Smelter Reference List'!$E:$E,0)))</f>
        <v/>
      </c>
      <c r="D2199" s="161" t="str">
        <f ca="1">IF(ISERROR($S2199),"",OFFSET('Smelter Reference List'!$C$4,$S2199-4,0)&amp;"")</f>
        <v/>
      </c>
      <c r="E2199" s="161" t="str">
        <f ca="1">IF(ISERROR($S2199),"",OFFSET('Smelter Reference List'!$D$4,$S2199-4,0)&amp;"")</f>
        <v/>
      </c>
      <c r="F2199" s="161" t="str">
        <f ca="1">IF(ISERROR($S2199),"",OFFSET('Smelter Reference List'!$E$4,$S2199-4,0))</f>
        <v/>
      </c>
      <c r="G2199" s="161" t="str">
        <f ca="1">IF(C2199=$U$4,"Enter smelter details", IF(ISERROR($S2199),"",OFFSET('Smelter Reference List'!$F$4,$S2199-4,0)))</f>
        <v/>
      </c>
      <c r="H2199" s="247" t="str">
        <f ca="1">IF(ISERROR($S2199),"",OFFSET('Smelter Reference List'!$G$4,$S2199-4,0))</f>
        <v/>
      </c>
      <c r="I2199" s="248" t="str">
        <f ca="1">IF(ISERROR($S2199),"",OFFSET('Smelter Reference List'!$H$4,$S2199-4,0))</f>
        <v/>
      </c>
      <c r="J2199" s="248" t="str">
        <f ca="1">IF(ISERROR($S2199),"",OFFSET('Smelter Reference List'!$I$4,$S2199-4,0))</f>
        <v/>
      </c>
      <c r="K2199" s="245"/>
      <c r="L2199" s="245"/>
      <c r="M2199" s="245"/>
      <c r="N2199" s="245"/>
      <c r="O2199" s="245"/>
      <c r="P2199" s="245"/>
      <c r="Q2199" s="246"/>
      <c r="R2199" s="233"/>
      <c r="S2199" s="234" t="e">
        <f>IF(C2199="",NA(),MATCH($B2199&amp;$C2199,'Smelter Reference List'!$J:$J,0))</f>
        <v>#N/A</v>
      </c>
      <c r="T2199" s="235"/>
      <c r="U2199" s="235">
        <f t="shared" ca="1" si="68"/>
        <v>0</v>
      </c>
      <c r="V2199" s="235"/>
      <c r="W2199" s="235"/>
      <c r="Y2199" s="228" t="str">
        <f t="shared" si="69"/>
        <v/>
      </c>
    </row>
    <row r="2200" spans="1:25" s="228" customFormat="1" ht="20.399999999999999">
      <c r="A2200" s="257"/>
      <c r="B2200" s="232" t="str">
        <f>IF(LEN(A2200)=0,"",INDEX('Smelter Reference List'!$A:$A,MATCH($A2200,'Smelter Reference List'!$E:$E,0)))</f>
        <v/>
      </c>
      <c r="C2200" s="297" t="str">
        <f>IF(LEN(A2200)=0,"",INDEX('Smelter Reference List'!$C:$C,MATCH($A2200,'Smelter Reference List'!$E:$E,0)))</f>
        <v/>
      </c>
      <c r="D2200" s="161" t="str">
        <f ca="1">IF(ISERROR($S2200),"",OFFSET('Smelter Reference List'!$C$4,$S2200-4,0)&amp;"")</f>
        <v/>
      </c>
      <c r="E2200" s="161" t="str">
        <f ca="1">IF(ISERROR($S2200),"",OFFSET('Smelter Reference List'!$D$4,$S2200-4,0)&amp;"")</f>
        <v/>
      </c>
      <c r="F2200" s="161" t="str">
        <f ca="1">IF(ISERROR($S2200),"",OFFSET('Smelter Reference List'!$E$4,$S2200-4,0))</f>
        <v/>
      </c>
      <c r="G2200" s="161" t="str">
        <f ca="1">IF(C2200=$U$4,"Enter smelter details", IF(ISERROR($S2200),"",OFFSET('Smelter Reference List'!$F$4,$S2200-4,0)))</f>
        <v/>
      </c>
      <c r="H2200" s="247" t="str">
        <f ca="1">IF(ISERROR($S2200),"",OFFSET('Smelter Reference List'!$G$4,$S2200-4,0))</f>
        <v/>
      </c>
      <c r="I2200" s="248" t="str">
        <f ca="1">IF(ISERROR($S2200),"",OFFSET('Smelter Reference List'!$H$4,$S2200-4,0))</f>
        <v/>
      </c>
      <c r="J2200" s="248" t="str">
        <f ca="1">IF(ISERROR($S2200),"",OFFSET('Smelter Reference List'!$I$4,$S2200-4,0))</f>
        <v/>
      </c>
      <c r="K2200" s="245"/>
      <c r="L2200" s="245"/>
      <c r="M2200" s="245"/>
      <c r="N2200" s="245"/>
      <c r="O2200" s="245"/>
      <c r="P2200" s="245"/>
      <c r="Q2200" s="246"/>
      <c r="R2200" s="233"/>
      <c r="S2200" s="234" t="e">
        <f>IF(C2200="",NA(),MATCH($B2200&amp;$C2200,'Smelter Reference List'!$J:$J,0))</f>
        <v>#N/A</v>
      </c>
      <c r="T2200" s="235"/>
      <c r="U2200" s="235">
        <f t="shared" ca="1" si="68"/>
        <v>0</v>
      </c>
      <c r="V2200" s="235"/>
      <c r="W2200" s="235"/>
      <c r="Y2200" s="228" t="str">
        <f t="shared" si="69"/>
        <v/>
      </c>
    </row>
    <row r="2201" spans="1:25" s="228" customFormat="1" ht="20.399999999999999">
      <c r="A2201" s="257"/>
      <c r="B2201" s="232" t="str">
        <f>IF(LEN(A2201)=0,"",INDEX('Smelter Reference List'!$A:$A,MATCH($A2201,'Smelter Reference List'!$E:$E,0)))</f>
        <v/>
      </c>
      <c r="C2201" s="297" t="str">
        <f>IF(LEN(A2201)=0,"",INDEX('Smelter Reference List'!$C:$C,MATCH($A2201,'Smelter Reference List'!$E:$E,0)))</f>
        <v/>
      </c>
      <c r="D2201" s="161" t="str">
        <f ca="1">IF(ISERROR($S2201),"",OFFSET('Smelter Reference List'!$C$4,$S2201-4,0)&amp;"")</f>
        <v/>
      </c>
      <c r="E2201" s="161" t="str">
        <f ca="1">IF(ISERROR($S2201),"",OFFSET('Smelter Reference List'!$D$4,$S2201-4,0)&amp;"")</f>
        <v/>
      </c>
      <c r="F2201" s="161" t="str">
        <f ca="1">IF(ISERROR($S2201),"",OFFSET('Smelter Reference List'!$E$4,$S2201-4,0))</f>
        <v/>
      </c>
      <c r="G2201" s="161" t="str">
        <f ca="1">IF(C2201=$U$4,"Enter smelter details", IF(ISERROR($S2201),"",OFFSET('Smelter Reference List'!$F$4,$S2201-4,0)))</f>
        <v/>
      </c>
      <c r="H2201" s="247" t="str">
        <f ca="1">IF(ISERROR($S2201),"",OFFSET('Smelter Reference List'!$G$4,$S2201-4,0))</f>
        <v/>
      </c>
      <c r="I2201" s="248" t="str">
        <f ca="1">IF(ISERROR($S2201),"",OFFSET('Smelter Reference List'!$H$4,$S2201-4,0))</f>
        <v/>
      </c>
      <c r="J2201" s="248" t="str">
        <f ca="1">IF(ISERROR($S2201),"",OFFSET('Smelter Reference List'!$I$4,$S2201-4,0))</f>
        <v/>
      </c>
      <c r="K2201" s="245"/>
      <c r="L2201" s="245"/>
      <c r="M2201" s="245"/>
      <c r="N2201" s="245"/>
      <c r="O2201" s="245"/>
      <c r="P2201" s="245"/>
      <c r="Q2201" s="246"/>
      <c r="R2201" s="233"/>
      <c r="S2201" s="234" t="e">
        <f>IF(C2201="",NA(),MATCH($B2201&amp;$C2201,'Smelter Reference List'!$J:$J,0))</f>
        <v>#N/A</v>
      </c>
      <c r="T2201" s="235"/>
      <c r="U2201" s="235">
        <f t="shared" ca="1" si="68"/>
        <v>0</v>
      </c>
      <c r="V2201" s="235"/>
      <c r="W2201" s="235"/>
      <c r="Y2201" s="228" t="str">
        <f t="shared" si="69"/>
        <v/>
      </c>
    </row>
    <row r="2202" spans="1:25" s="228" customFormat="1" ht="20.399999999999999">
      <c r="A2202" s="257"/>
      <c r="B2202" s="232" t="str">
        <f>IF(LEN(A2202)=0,"",INDEX('Smelter Reference List'!$A:$A,MATCH($A2202,'Smelter Reference List'!$E:$E,0)))</f>
        <v/>
      </c>
      <c r="C2202" s="297" t="str">
        <f>IF(LEN(A2202)=0,"",INDEX('Smelter Reference List'!$C:$C,MATCH($A2202,'Smelter Reference List'!$E:$E,0)))</f>
        <v/>
      </c>
      <c r="D2202" s="161" t="str">
        <f ca="1">IF(ISERROR($S2202),"",OFFSET('Smelter Reference List'!$C$4,$S2202-4,0)&amp;"")</f>
        <v/>
      </c>
      <c r="E2202" s="161" t="str">
        <f ca="1">IF(ISERROR($S2202),"",OFFSET('Smelter Reference List'!$D$4,$S2202-4,0)&amp;"")</f>
        <v/>
      </c>
      <c r="F2202" s="161" t="str">
        <f ca="1">IF(ISERROR($S2202),"",OFFSET('Smelter Reference List'!$E$4,$S2202-4,0))</f>
        <v/>
      </c>
      <c r="G2202" s="161" t="str">
        <f ca="1">IF(C2202=$U$4,"Enter smelter details", IF(ISERROR($S2202),"",OFFSET('Smelter Reference List'!$F$4,$S2202-4,0)))</f>
        <v/>
      </c>
      <c r="H2202" s="247" t="str">
        <f ca="1">IF(ISERROR($S2202),"",OFFSET('Smelter Reference List'!$G$4,$S2202-4,0))</f>
        <v/>
      </c>
      <c r="I2202" s="248" t="str">
        <f ca="1">IF(ISERROR($S2202),"",OFFSET('Smelter Reference List'!$H$4,$S2202-4,0))</f>
        <v/>
      </c>
      <c r="J2202" s="248" t="str">
        <f ca="1">IF(ISERROR($S2202),"",OFFSET('Smelter Reference List'!$I$4,$S2202-4,0))</f>
        <v/>
      </c>
      <c r="K2202" s="245"/>
      <c r="L2202" s="245"/>
      <c r="M2202" s="245"/>
      <c r="N2202" s="245"/>
      <c r="O2202" s="245"/>
      <c r="P2202" s="245"/>
      <c r="Q2202" s="246"/>
      <c r="R2202" s="233"/>
      <c r="S2202" s="234" t="e">
        <f>IF(C2202="",NA(),MATCH($B2202&amp;$C2202,'Smelter Reference List'!$J:$J,0))</f>
        <v>#N/A</v>
      </c>
      <c r="T2202" s="235"/>
      <c r="U2202" s="235">
        <f t="shared" ca="1" si="68"/>
        <v>0</v>
      </c>
      <c r="V2202" s="235"/>
      <c r="W2202" s="235"/>
      <c r="Y2202" s="228" t="str">
        <f t="shared" si="69"/>
        <v/>
      </c>
    </row>
    <row r="2203" spans="1:25" s="228" customFormat="1" ht="20.399999999999999">
      <c r="A2203" s="257"/>
      <c r="B2203" s="232" t="str">
        <f>IF(LEN(A2203)=0,"",INDEX('Smelter Reference List'!$A:$A,MATCH($A2203,'Smelter Reference List'!$E:$E,0)))</f>
        <v/>
      </c>
      <c r="C2203" s="297" t="str">
        <f>IF(LEN(A2203)=0,"",INDEX('Smelter Reference List'!$C:$C,MATCH($A2203,'Smelter Reference List'!$E:$E,0)))</f>
        <v/>
      </c>
      <c r="D2203" s="161" t="str">
        <f ca="1">IF(ISERROR($S2203),"",OFFSET('Smelter Reference List'!$C$4,$S2203-4,0)&amp;"")</f>
        <v/>
      </c>
      <c r="E2203" s="161" t="str">
        <f ca="1">IF(ISERROR($S2203),"",OFFSET('Smelter Reference List'!$D$4,$S2203-4,0)&amp;"")</f>
        <v/>
      </c>
      <c r="F2203" s="161" t="str">
        <f ca="1">IF(ISERROR($S2203),"",OFFSET('Smelter Reference List'!$E$4,$S2203-4,0))</f>
        <v/>
      </c>
      <c r="G2203" s="161" t="str">
        <f ca="1">IF(C2203=$U$4,"Enter smelter details", IF(ISERROR($S2203),"",OFFSET('Smelter Reference List'!$F$4,$S2203-4,0)))</f>
        <v/>
      </c>
      <c r="H2203" s="247" t="str">
        <f ca="1">IF(ISERROR($S2203),"",OFFSET('Smelter Reference List'!$G$4,$S2203-4,0))</f>
        <v/>
      </c>
      <c r="I2203" s="248" t="str">
        <f ca="1">IF(ISERROR($S2203),"",OFFSET('Smelter Reference List'!$H$4,$S2203-4,0))</f>
        <v/>
      </c>
      <c r="J2203" s="248" t="str">
        <f ca="1">IF(ISERROR($S2203),"",OFFSET('Smelter Reference List'!$I$4,$S2203-4,0))</f>
        <v/>
      </c>
      <c r="K2203" s="245"/>
      <c r="L2203" s="245"/>
      <c r="M2203" s="245"/>
      <c r="N2203" s="245"/>
      <c r="O2203" s="245"/>
      <c r="P2203" s="245"/>
      <c r="Q2203" s="246"/>
      <c r="R2203" s="233"/>
      <c r="S2203" s="234" t="e">
        <f>IF(C2203="",NA(),MATCH($B2203&amp;$C2203,'Smelter Reference List'!$J:$J,0))</f>
        <v>#N/A</v>
      </c>
      <c r="T2203" s="235"/>
      <c r="U2203" s="235">
        <f t="shared" ca="1" si="68"/>
        <v>0</v>
      </c>
      <c r="V2203" s="235"/>
      <c r="W2203" s="235"/>
      <c r="Y2203" s="228" t="str">
        <f t="shared" si="69"/>
        <v/>
      </c>
    </row>
    <row r="2204" spans="1:25" s="228" customFormat="1" ht="20.399999999999999">
      <c r="A2204" s="257"/>
      <c r="B2204" s="232" t="str">
        <f>IF(LEN(A2204)=0,"",INDEX('Smelter Reference List'!$A:$A,MATCH($A2204,'Smelter Reference List'!$E:$E,0)))</f>
        <v/>
      </c>
      <c r="C2204" s="297" t="str">
        <f>IF(LEN(A2204)=0,"",INDEX('Smelter Reference List'!$C:$C,MATCH($A2204,'Smelter Reference List'!$E:$E,0)))</f>
        <v/>
      </c>
      <c r="D2204" s="161" t="str">
        <f ca="1">IF(ISERROR($S2204),"",OFFSET('Smelter Reference List'!$C$4,$S2204-4,0)&amp;"")</f>
        <v/>
      </c>
      <c r="E2204" s="161" t="str">
        <f ca="1">IF(ISERROR($S2204),"",OFFSET('Smelter Reference List'!$D$4,$S2204-4,0)&amp;"")</f>
        <v/>
      </c>
      <c r="F2204" s="161" t="str">
        <f ca="1">IF(ISERROR($S2204),"",OFFSET('Smelter Reference List'!$E$4,$S2204-4,0))</f>
        <v/>
      </c>
      <c r="G2204" s="161" t="str">
        <f ca="1">IF(C2204=$U$4,"Enter smelter details", IF(ISERROR($S2204),"",OFFSET('Smelter Reference List'!$F$4,$S2204-4,0)))</f>
        <v/>
      </c>
      <c r="H2204" s="247" t="str">
        <f ca="1">IF(ISERROR($S2204),"",OFFSET('Smelter Reference List'!$G$4,$S2204-4,0))</f>
        <v/>
      </c>
      <c r="I2204" s="248" t="str">
        <f ca="1">IF(ISERROR($S2204),"",OFFSET('Smelter Reference List'!$H$4,$S2204-4,0))</f>
        <v/>
      </c>
      <c r="J2204" s="248" t="str">
        <f ca="1">IF(ISERROR($S2204),"",OFFSET('Smelter Reference List'!$I$4,$S2204-4,0))</f>
        <v/>
      </c>
      <c r="K2204" s="245"/>
      <c r="L2204" s="245"/>
      <c r="M2204" s="245"/>
      <c r="N2204" s="245"/>
      <c r="O2204" s="245"/>
      <c r="P2204" s="245"/>
      <c r="Q2204" s="246"/>
      <c r="R2204" s="233"/>
      <c r="S2204" s="234" t="e">
        <f>IF(C2204="",NA(),MATCH($B2204&amp;$C2204,'Smelter Reference List'!$J:$J,0))</f>
        <v>#N/A</v>
      </c>
      <c r="T2204" s="235"/>
      <c r="U2204" s="235">
        <f t="shared" ca="1" si="68"/>
        <v>0</v>
      </c>
      <c r="V2204" s="235"/>
      <c r="W2204" s="235"/>
      <c r="Y2204" s="228" t="str">
        <f t="shared" si="69"/>
        <v/>
      </c>
    </row>
    <row r="2205" spans="1:25" s="228" customFormat="1" ht="20.399999999999999">
      <c r="A2205" s="257"/>
      <c r="B2205" s="232" t="str">
        <f>IF(LEN(A2205)=0,"",INDEX('Smelter Reference List'!$A:$A,MATCH($A2205,'Smelter Reference List'!$E:$E,0)))</f>
        <v/>
      </c>
      <c r="C2205" s="297" t="str">
        <f>IF(LEN(A2205)=0,"",INDEX('Smelter Reference List'!$C:$C,MATCH($A2205,'Smelter Reference List'!$E:$E,0)))</f>
        <v/>
      </c>
      <c r="D2205" s="161" t="str">
        <f ca="1">IF(ISERROR($S2205),"",OFFSET('Smelter Reference List'!$C$4,$S2205-4,0)&amp;"")</f>
        <v/>
      </c>
      <c r="E2205" s="161" t="str">
        <f ca="1">IF(ISERROR($S2205),"",OFFSET('Smelter Reference List'!$D$4,$S2205-4,0)&amp;"")</f>
        <v/>
      </c>
      <c r="F2205" s="161" t="str">
        <f ca="1">IF(ISERROR($S2205),"",OFFSET('Smelter Reference List'!$E$4,$S2205-4,0))</f>
        <v/>
      </c>
      <c r="G2205" s="161" t="str">
        <f ca="1">IF(C2205=$U$4,"Enter smelter details", IF(ISERROR($S2205),"",OFFSET('Smelter Reference List'!$F$4,$S2205-4,0)))</f>
        <v/>
      </c>
      <c r="H2205" s="247" t="str">
        <f ca="1">IF(ISERROR($S2205),"",OFFSET('Smelter Reference List'!$G$4,$S2205-4,0))</f>
        <v/>
      </c>
      <c r="I2205" s="248" t="str">
        <f ca="1">IF(ISERROR($S2205),"",OFFSET('Smelter Reference List'!$H$4,$S2205-4,0))</f>
        <v/>
      </c>
      <c r="J2205" s="248" t="str">
        <f ca="1">IF(ISERROR($S2205),"",OFFSET('Smelter Reference List'!$I$4,$S2205-4,0))</f>
        <v/>
      </c>
      <c r="K2205" s="245"/>
      <c r="L2205" s="245"/>
      <c r="M2205" s="245"/>
      <c r="N2205" s="245"/>
      <c r="O2205" s="245"/>
      <c r="P2205" s="245"/>
      <c r="Q2205" s="246"/>
      <c r="R2205" s="233"/>
      <c r="S2205" s="234" t="e">
        <f>IF(C2205="",NA(),MATCH($B2205&amp;$C2205,'Smelter Reference List'!$J:$J,0))</f>
        <v>#N/A</v>
      </c>
      <c r="T2205" s="235"/>
      <c r="U2205" s="235">
        <f t="shared" ca="1" si="68"/>
        <v>0</v>
      </c>
      <c r="V2205" s="235"/>
      <c r="W2205" s="235"/>
      <c r="Y2205" s="228" t="str">
        <f t="shared" si="69"/>
        <v/>
      </c>
    </row>
    <row r="2206" spans="1:25" s="228" customFormat="1" ht="20.399999999999999">
      <c r="A2206" s="257"/>
      <c r="B2206" s="232" t="str">
        <f>IF(LEN(A2206)=0,"",INDEX('Smelter Reference List'!$A:$A,MATCH($A2206,'Smelter Reference List'!$E:$E,0)))</f>
        <v/>
      </c>
      <c r="C2206" s="297" t="str">
        <f>IF(LEN(A2206)=0,"",INDEX('Smelter Reference List'!$C:$C,MATCH($A2206,'Smelter Reference List'!$E:$E,0)))</f>
        <v/>
      </c>
      <c r="D2206" s="161" t="str">
        <f ca="1">IF(ISERROR($S2206),"",OFFSET('Smelter Reference List'!$C$4,$S2206-4,0)&amp;"")</f>
        <v/>
      </c>
      <c r="E2206" s="161" t="str">
        <f ca="1">IF(ISERROR($S2206),"",OFFSET('Smelter Reference List'!$D$4,$S2206-4,0)&amp;"")</f>
        <v/>
      </c>
      <c r="F2206" s="161" t="str">
        <f ca="1">IF(ISERROR($S2206),"",OFFSET('Smelter Reference List'!$E$4,$S2206-4,0))</f>
        <v/>
      </c>
      <c r="G2206" s="161" t="str">
        <f ca="1">IF(C2206=$U$4,"Enter smelter details", IF(ISERROR($S2206),"",OFFSET('Smelter Reference List'!$F$4,$S2206-4,0)))</f>
        <v/>
      </c>
      <c r="H2206" s="247" t="str">
        <f ca="1">IF(ISERROR($S2206),"",OFFSET('Smelter Reference List'!$G$4,$S2206-4,0))</f>
        <v/>
      </c>
      <c r="I2206" s="248" t="str">
        <f ca="1">IF(ISERROR($S2206),"",OFFSET('Smelter Reference List'!$H$4,$S2206-4,0))</f>
        <v/>
      </c>
      <c r="J2206" s="248" t="str">
        <f ca="1">IF(ISERROR($S2206),"",OFFSET('Smelter Reference List'!$I$4,$S2206-4,0))</f>
        <v/>
      </c>
      <c r="K2206" s="245"/>
      <c r="L2206" s="245"/>
      <c r="M2206" s="245"/>
      <c r="N2206" s="245"/>
      <c r="O2206" s="245"/>
      <c r="P2206" s="245"/>
      <c r="Q2206" s="246"/>
      <c r="R2206" s="233"/>
      <c r="S2206" s="234" t="e">
        <f>IF(C2206="",NA(),MATCH($B2206&amp;$C2206,'Smelter Reference List'!$J:$J,0))</f>
        <v>#N/A</v>
      </c>
      <c r="T2206" s="235"/>
      <c r="U2206" s="235">
        <f t="shared" ca="1" si="68"/>
        <v>0</v>
      </c>
      <c r="V2206" s="235"/>
      <c r="W2206" s="235"/>
      <c r="Y2206" s="228" t="str">
        <f t="shared" si="69"/>
        <v/>
      </c>
    </row>
    <row r="2207" spans="1:25" s="228" customFormat="1" ht="20.399999999999999">
      <c r="A2207" s="257"/>
      <c r="B2207" s="232" t="str">
        <f>IF(LEN(A2207)=0,"",INDEX('Smelter Reference List'!$A:$A,MATCH($A2207,'Smelter Reference List'!$E:$E,0)))</f>
        <v/>
      </c>
      <c r="C2207" s="297" t="str">
        <f>IF(LEN(A2207)=0,"",INDEX('Smelter Reference List'!$C:$C,MATCH($A2207,'Smelter Reference List'!$E:$E,0)))</f>
        <v/>
      </c>
      <c r="D2207" s="161" t="str">
        <f ca="1">IF(ISERROR($S2207),"",OFFSET('Smelter Reference List'!$C$4,$S2207-4,0)&amp;"")</f>
        <v/>
      </c>
      <c r="E2207" s="161" t="str">
        <f ca="1">IF(ISERROR($S2207),"",OFFSET('Smelter Reference List'!$D$4,$S2207-4,0)&amp;"")</f>
        <v/>
      </c>
      <c r="F2207" s="161" t="str">
        <f ca="1">IF(ISERROR($S2207),"",OFFSET('Smelter Reference List'!$E$4,$S2207-4,0))</f>
        <v/>
      </c>
      <c r="G2207" s="161" t="str">
        <f ca="1">IF(C2207=$U$4,"Enter smelter details", IF(ISERROR($S2207),"",OFFSET('Smelter Reference List'!$F$4,$S2207-4,0)))</f>
        <v/>
      </c>
      <c r="H2207" s="247" t="str">
        <f ca="1">IF(ISERROR($S2207),"",OFFSET('Smelter Reference List'!$G$4,$S2207-4,0))</f>
        <v/>
      </c>
      <c r="I2207" s="248" t="str">
        <f ca="1">IF(ISERROR($S2207),"",OFFSET('Smelter Reference List'!$H$4,$S2207-4,0))</f>
        <v/>
      </c>
      <c r="J2207" s="248" t="str">
        <f ca="1">IF(ISERROR($S2207),"",OFFSET('Smelter Reference List'!$I$4,$S2207-4,0))</f>
        <v/>
      </c>
      <c r="K2207" s="245"/>
      <c r="L2207" s="245"/>
      <c r="M2207" s="245"/>
      <c r="N2207" s="245"/>
      <c r="O2207" s="245"/>
      <c r="P2207" s="245"/>
      <c r="Q2207" s="246"/>
      <c r="R2207" s="233"/>
      <c r="S2207" s="234" t="e">
        <f>IF(C2207="",NA(),MATCH($B2207&amp;$C2207,'Smelter Reference List'!$J:$J,0))</f>
        <v>#N/A</v>
      </c>
      <c r="T2207" s="235"/>
      <c r="U2207" s="235">
        <f t="shared" ca="1" si="68"/>
        <v>0</v>
      </c>
      <c r="V2207" s="235"/>
      <c r="W2207" s="235"/>
      <c r="Y2207" s="228" t="str">
        <f t="shared" si="69"/>
        <v/>
      </c>
    </row>
    <row r="2208" spans="1:25" s="228" customFormat="1" ht="20.399999999999999">
      <c r="A2208" s="257"/>
      <c r="B2208" s="232" t="str">
        <f>IF(LEN(A2208)=0,"",INDEX('Smelter Reference List'!$A:$A,MATCH($A2208,'Smelter Reference List'!$E:$E,0)))</f>
        <v/>
      </c>
      <c r="C2208" s="297" t="str">
        <f>IF(LEN(A2208)=0,"",INDEX('Smelter Reference List'!$C:$C,MATCH($A2208,'Smelter Reference List'!$E:$E,0)))</f>
        <v/>
      </c>
      <c r="D2208" s="161" t="str">
        <f ca="1">IF(ISERROR($S2208),"",OFFSET('Smelter Reference List'!$C$4,$S2208-4,0)&amp;"")</f>
        <v/>
      </c>
      <c r="E2208" s="161" t="str">
        <f ca="1">IF(ISERROR($S2208),"",OFFSET('Smelter Reference List'!$D$4,$S2208-4,0)&amp;"")</f>
        <v/>
      </c>
      <c r="F2208" s="161" t="str">
        <f ca="1">IF(ISERROR($S2208),"",OFFSET('Smelter Reference List'!$E$4,$S2208-4,0))</f>
        <v/>
      </c>
      <c r="G2208" s="161" t="str">
        <f ca="1">IF(C2208=$U$4,"Enter smelter details", IF(ISERROR($S2208),"",OFFSET('Smelter Reference List'!$F$4,$S2208-4,0)))</f>
        <v/>
      </c>
      <c r="H2208" s="247" t="str">
        <f ca="1">IF(ISERROR($S2208),"",OFFSET('Smelter Reference List'!$G$4,$S2208-4,0))</f>
        <v/>
      </c>
      <c r="I2208" s="248" t="str">
        <f ca="1">IF(ISERROR($S2208),"",OFFSET('Smelter Reference List'!$H$4,$S2208-4,0))</f>
        <v/>
      </c>
      <c r="J2208" s="248" t="str">
        <f ca="1">IF(ISERROR($S2208),"",OFFSET('Smelter Reference List'!$I$4,$S2208-4,0))</f>
        <v/>
      </c>
      <c r="K2208" s="245"/>
      <c r="L2208" s="245"/>
      <c r="M2208" s="245"/>
      <c r="N2208" s="245"/>
      <c r="O2208" s="245"/>
      <c r="P2208" s="245"/>
      <c r="Q2208" s="246"/>
      <c r="R2208" s="233"/>
      <c r="S2208" s="234" t="e">
        <f>IF(C2208="",NA(),MATCH($B2208&amp;$C2208,'Smelter Reference List'!$J:$J,0))</f>
        <v>#N/A</v>
      </c>
      <c r="T2208" s="235"/>
      <c r="U2208" s="235">
        <f t="shared" ca="1" si="68"/>
        <v>0</v>
      </c>
      <c r="V2208" s="235"/>
      <c r="W2208" s="235"/>
      <c r="Y2208" s="228" t="str">
        <f t="shared" si="69"/>
        <v/>
      </c>
    </row>
    <row r="2209" spans="1:25" s="228" customFormat="1" ht="20.399999999999999">
      <c r="A2209" s="257"/>
      <c r="B2209" s="232" t="str">
        <f>IF(LEN(A2209)=0,"",INDEX('Smelter Reference List'!$A:$A,MATCH($A2209,'Smelter Reference List'!$E:$E,0)))</f>
        <v/>
      </c>
      <c r="C2209" s="297" t="str">
        <f>IF(LEN(A2209)=0,"",INDEX('Smelter Reference List'!$C:$C,MATCH($A2209,'Smelter Reference List'!$E:$E,0)))</f>
        <v/>
      </c>
      <c r="D2209" s="161" t="str">
        <f ca="1">IF(ISERROR($S2209),"",OFFSET('Smelter Reference List'!$C$4,$S2209-4,0)&amp;"")</f>
        <v/>
      </c>
      <c r="E2209" s="161" t="str">
        <f ca="1">IF(ISERROR($S2209),"",OFFSET('Smelter Reference List'!$D$4,$S2209-4,0)&amp;"")</f>
        <v/>
      </c>
      <c r="F2209" s="161" t="str">
        <f ca="1">IF(ISERROR($S2209),"",OFFSET('Smelter Reference List'!$E$4,$S2209-4,0))</f>
        <v/>
      </c>
      <c r="G2209" s="161" t="str">
        <f ca="1">IF(C2209=$U$4,"Enter smelter details", IF(ISERROR($S2209),"",OFFSET('Smelter Reference List'!$F$4,$S2209-4,0)))</f>
        <v/>
      </c>
      <c r="H2209" s="247" t="str">
        <f ca="1">IF(ISERROR($S2209),"",OFFSET('Smelter Reference List'!$G$4,$S2209-4,0))</f>
        <v/>
      </c>
      <c r="I2209" s="248" t="str">
        <f ca="1">IF(ISERROR($S2209),"",OFFSET('Smelter Reference List'!$H$4,$S2209-4,0))</f>
        <v/>
      </c>
      <c r="J2209" s="248" t="str">
        <f ca="1">IF(ISERROR($S2209),"",OFFSET('Smelter Reference List'!$I$4,$S2209-4,0))</f>
        <v/>
      </c>
      <c r="K2209" s="245"/>
      <c r="L2209" s="245"/>
      <c r="M2209" s="245"/>
      <c r="N2209" s="245"/>
      <c r="O2209" s="245"/>
      <c r="P2209" s="245"/>
      <c r="Q2209" s="246"/>
      <c r="R2209" s="233"/>
      <c r="S2209" s="234" t="e">
        <f>IF(C2209="",NA(),MATCH($B2209&amp;$C2209,'Smelter Reference List'!$J:$J,0))</f>
        <v>#N/A</v>
      </c>
      <c r="T2209" s="235"/>
      <c r="U2209" s="235">
        <f t="shared" ca="1" si="68"/>
        <v>0</v>
      </c>
      <c r="V2209" s="235"/>
      <c r="W2209" s="235"/>
      <c r="Y2209" s="228" t="str">
        <f t="shared" si="69"/>
        <v/>
      </c>
    </row>
    <row r="2210" spans="1:25" s="228" customFormat="1" ht="20.399999999999999">
      <c r="A2210" s="257"/>
      <c r="B2210" s="232" t="str">
        <f>IF(LEN(A2210)=0,"",INDEX('Smelter Reference List'!$A:$A,MATCH($A2210,'Smelter Reference List'!$E:$E,0)))</f>
        <v/>
      </c>
      <c r="C2210" s="297" t="str">
        <f>IF(LEN(A2210)=0,"",INDEX('Smelter Reference List'!$C:$C,MATCH($A2210,'Smelter Reference List'!$E:$E,0)))</f>
        <v/>
      </c>
      <c r="D2210" s="161" t="str">
        <f ca="1">IF(ISERROR($S2210),"",OFFSET('Smelter Reference List'!$C$4,$S2210-4,0)&amp;"")</f>
        <v/>
      </c>
      <c r="E2210" s="161" t="str">
        <f ca="1">IF(ISERROR($S2210),"",OFFSET('Smelter Reference List'!$D$4,$S2210-4,0)&amp;"")</f>
        <v/>
      </c>
      <c r="F2210" s="161" t="str">
        <f ca="1">IF(ISERROR($S2210),"",OFFSET('Smelter Reference List'!$E$4,$S2210-4,0))</f>
        <v/>
      </c>
      <c r="G2210" s="161" t="str">
        <f ca="1">IF(C2210=$U$4,"Enter smelter details", IF(ISERROR($S2210),"",OFFSET('Smelter Reference List'!$F$4,$S2210-4,0)))</f>
        <v/>
      </c>
      <c r="H2210" s="247" t="str">
        <f ca="1">IF(ISERROR($S2210),"",OFFSET('Smelter Reference List'!$G$4,$S2210-4,0))</f>
        <v/>
      </c>
      <c r="I2210" s="248" t="str">
        <f ca="1">IF(ISERROR($S2210),"",OFFSET('Smelter Reference List'!$H$4,$S2210-4,0))</f>
        <v/>
      </c>
      <c r="J2210" s="248" t="str">
        <f ca="1">IF(ISERROR($S2210),"",OFFSET('Smelter Reference List'!$I$4,$S2210-4,0))</f>
        <v/>
      </c>
      <c r="K2210" s="245"/>
      <c r="L2210" s="245"/>
      <c r="M2210" s="245"/>
      <c r="N2210" s="245"/>
      <c r="O2210" s="245"/>
      <c r="P2210" s="245"/>
      <c r="Q2210" s="246"/>
      <c r="R2210" s="233"/>
      <c r="S2210" s="234" t="e">
        <f>IF(C2210="",NA(),MATCH($B2210&amp;$C2210,'Smelter Reference List'!$J:$J,0))</f>
        <v>#N/A</v>
      </c>
      <c r="T2210" s="235"/>
      <c r="U2210" s="235">
        <f t="shared" ca="1" si="68"/>
        <v>0</v>
      </c>
      <c r="V2210" s="235"/>
      <c r="W2210" s="235"/>
      <c r="Y2210" s="228" t="str">
        <f t="shared" si="69"/>
        <v/>
      </c>
    </row>
    <row r="2211" spans="1:25" s="228" customFormat="1" ht="20.399999999999999">
      <c r="A2211" s="257"/>
      <c r="B2211" s="232" t="str">
        <f>IF(LEN(A2211)=0,"",INDEX('Smelter Reference List'!$A:$A,MATCH($A2211,'Smelter Reference List'!$E:$E,0)))</f>
        <v/>
      </c>
      <c r="C2211" s="297" t="str">
        <f>IF(LEN(A2211)=0,"",INDEX('Smelter Reference List'!$C:$C,MATCH($A2211,'Smelter Reference List'!$E:$E,0)))</f>
        <v/>
      </c>
      <c r="D2211" s="161" t="str">
        <f ca="1">IF(ISERROR($S2211),"",OFFSET('Smelter Reference List'!$C$4,$S2211-4,0)&amp;"")</f>
        <v/>
      </c>
      <c r="E2211" s="161" t="str">
        <f ca="1">IF(ISERROR($S2211),"",OFFSET('Smelter Reference List'!$D$4,$S2211-4,0)&amp;"")</f>
        <v/>
      </c>
      <c r="F2211" s="161" t="str">
        <f ca="1">IF(ISERROR($S2211),"",OFFSET('Smelter Reference List'!$E$4,$S2211-4,0))</f>
        <v/>
      </c>
      <c r="G2211" s="161" t="str">
        <f ca="1">IF(C2211=$U$4,"Enter smelter details", IF(ISERROR($S2211),"",OFFSET('Smelter Reference List'!$F$4,$S2211-4,0)))</f>
        <v/>
      </c>
      <c r="H2211" s="247" t="str">
        <f ca="1">IF(ISERROR($S2211),"",OFFSET('Smelter Reference List'!$G$4,$S2211-4,0))</f>
        <v/>
      </c>
      <c r="I2211" s="248" t="str">
        <f ca="1">IF(ISERROR($S2211),"",OFFSET('Smelter Reference List'!$H$4,$S2211-4,0))</f>
        <v/>
      </c>
      <c r="J2211" s="248" t="str">
        <f ca="1">IF(ISERROR($S2211),"",OFFSET('Smelter Reference List'!$I$4,$S2211-4,0))</f>
        <v/>
      </c>
      <c r="K2211" s="245"/>
      <c r="L2211" s="245"/>
      <c r="M2211" s="245"/>
      <c r="N2211" s="245"/>
      <c r="O2211" s="245"/>
      <c r="P2211" s="245"/>
      <c r="Q2211" s="246"/>
      <c r="R2211" s="233"/>
      <c r="S2211" s="234" t="e">
        <f>IF(C2211="",NA(),MATCH($B2211&amp;$C2211,'Smelter Reference List'!$J:$J,0))</f>
        <v>#N/A</v>
      </c>
      <c r="T2211" s="235"/>
      <c r="U2211" s="235">
        <f t="shared" ca="1" si="68"/>
        <v>0</v>
      </c>
      <c r="V2211" s="235"/>
      <c r="W2211" s="235"/>
      <c r="Y2211" s="228" t="str">
        <f t="shared" si="69"/>
        <v/>
      </c>
    </row>
    <row r="2212" spans="1:25" s="228" customFormat="1" ht="20.399999999999999">
      <c r="A2212" s="257"/>
      <c r="B2212" s="232" t="str">
        <f>IF(LEN(A2212)=0,"",INDEX('Smelter Reference List'!$A:$A,MATCH($A2212,'Smelter Reference List'!$E:$E,0)))</f>
        <v/>
      </c>
      <c r="C2212" s="297" t="str">
        <f>IF(LEN(A2212)=0,"",INDEX('Smelter Reference List'!$C:$C,MATCH($A2212,'Smelter Reference List'!$E:$E,0)))</f>
        <v/>
      </c>
      <c r="D2212" s="161" t="str">
        <f ca="1">IF(ISERROR($S2212),"",OFFSET('Smelter Reference List'!$C$4,$S2212-4,0)&amp;"")</f>
        <v/>
      </c>
      <c r="E2212" s="161" t="str">
        <f ca="1">IF(ISERROR($S2212),"",OFFSET('Smelter Reference List'!$D$4,$S2212-4,0)&amp;"")</f>
        <v/>
      </c>
      <c r="F2212" s="161" t="str">
        <f ca="1">IF(ISERROR($S2212),"",OFFSET('Smelter Reference List'!$E$4,$S2212-4,0))</f>
        <v/>
      </c>
      <c r="G2212" s="161" t="str">
        <f ca="1">IF(C2212=$U$4,"Enter smelter details", IF(ISERROR($S2212),"",OFFSET('Smelter Reference List'!$F$4,$S2212-4,0)))</f>
        <v/>
      </c>
      <c r="H2212" s="247" t="str">
        <f ca="1">IF(ISERROR($S2212),"",OFFSET('Smelter Reference List'!$G$4,$S2212-4,0))</f>
        <v/>
      </c>
      <c r="I2212" s="248" t="str">
        <f ca="1">IF(ISERROR($S2212),"",OFFSET('Smelter Reference List'!$H$4,$S2212-4,0))</f>
        <v/>
      </c>
      <c r="J2212" s="248" t="str">
        <f ca="1">IF(ISERROR($S2212),"",OFFSET('Smelter Reference List'!$I$4,$S2212-4,0))</f>
        <v/>
      </c>
      <c r="K2212" s="245"/>
      <c r="L2212" s="245"/>
      <c r="M2212" s="245"/>
      <c r="N2212" s="245"/>
      <c r="O2212" s="245"/>
      <c r="P2212" s="245"/>
      <c r="Q2212" s="246"/>
      <c r="R2212" s="233"/>
      <c r="S2212" s="234" t="e">
        <f>IF(C2212="",NA(),MATCH($B2212&amp;$C2212,'Smelter Reference List'!$J:$J,0))</f>
        <v>#N/A</v>
      </c>
      <c r="T2212" s="235"/>
      <c r="U2212" s="235">
        <f t="shared" ca="1" si="68"/>
        <v>0</v>
      </c>
      <c r="V2212" s="235"/>
      <c r="W2212" s="235"/>
      <c r="Y2212" s="228" t="str">
        <f t="shared" si="69"/>
        <v/>
      </c>
    </row>
    <row r="2213" spans="1:25" s="228" customFormat="1" ht="20.399999999999999">
      <c r="A2213" s="257"/>
      <c r="B2213" s="232" t="str">
        <f>IF(LEN(A2213)=0,"",INDEX('Smelter Reference List'!$A:$A,MATCH($A2213,'Smelter Reference List'!$E:$E,0)))</f>
        <v/>
      </c>
      <c r="C2213" s="297" t="str">
        <f>IF(LEN(A2213)=0,"",INDEX('Smelter Reference List'!$C:$C,MATCH($A2213,'Smelter Reference List'!$E:$E,0)))</f>
        <v/>
      </c>
      <c r="D2213" s="161" t="str">
        <f ca="1">IF(ISERROR($S2213),"",OFFSET('Smelter Reference List'!$C$4,$S2213-4,0)&amp;"")</f>
        <v/>
      </c>
      <c r="E2213" s="161" t="str">
        <f ca="1">IF(ISERROR($S2213),"",OFFSET('Smelter Reference List'!$D$4,$S2213-4,0)&amp;"")</f>
        <v/>
      </c>
      <c r="F2213" s="161" t="str">
        <f ca="1">IF(ISERROR($S2213),"",OFFSET('Smelter Reference List'!$E$4,$S2213-4,0))</f>
        <v/>
      </c>
      <c r="G2213" s="161" t="str">
        <f ca="1">IF(C2213=$U$4,"Enter smelter details", IF(ISERROR($S2213),"",OFFSET('Smelter Reference List'!$F$4,$S2213-4,0)))</f>
        <v/>
      </c>
      <c r="H2213" s="247" t="str">
        <f ca="1">IF(ISERROR($S2213),"",OFFSET('Smelter Reference List'!$G$4,$S2213-4,0))</f>
        <v/>
      </c>
      <c r="I2213" s="248" t="str">
        <f ca="1">IF(ISERROR($S2213),"",OFFSET('Smelter Reference List'!$H$4,$S2213-4,0))</f>
        <v/>
      </c>
      <c r="J2213" s="248" t="str">
        <f ca="1">IF(ISERROR($S2213),"",OFFSET('Smelter Reference List'!$I$4,$S2213-4,0))</f>
        <v/>
      </c>
      <c r="K2213" s="245"/>
      <c r="L2213" s="245"/>
      <c r="M2213" s="245"/>
      <c r="N2213" s="245"/>
      <c r="O2213" s="245"/>
      <c r="P2213" s="245"/>
      <c r="Q2213" s="246"/>
      <c r="R2213" s="233"/>
      <c r="S2213" s="234" t="e">
        <f>IF(C2213="",NA(),MATCH($B2213&amp;$C2213,'Smelter Reference List'!$J:$J,0))</f>
        <v>#N/A</v>
      </c>
      <c r="T2213" s="235"/>
      <c r="U2213" s="235">
        <f t="shared" ca="1" si="68"/>
        <v>0</v>
      </c>
      <c r="V2213" s="235"/>
      <c r="W2213" s="235"/>
      <c r="Y2213" s="228" t="str">
        <f t="shared" si="69"/>
        <v/>
      </c>
    </row>
    <row r="2214" spans="1:25" s="228" customFormat="1" ht="20.399999999999999">
      <c r="A2214" s="257"/>
      <c r="B2214" s="232" t="str">
        <f>IF(LEN(A2214)=0,"",INDEX('Smelter Reference List'!$A:$A,MATCH($A2214,'Smelter Reference List'!$E:$E,0)))</f>
        <v/>
      </c>
      <c r="C2214" s="297" t="str">
        <f>IF(LEN(A2214)=0,"",INDEX('Smelter Reference List'!$C:$C,MATCH($A2214,'Smelter Reference List'!$E:$E,0)))</f>
        <v/>
      </c>
      <c r="D2214" s="161" t="str">
        <f ca="1">IF(ISERROR($S2214),"",OFFSET('Smelter Reference List'!$C$4,$S2214-4,0)&amp;"")</f>
        <v/>
      </c>
      <c r="E2214" s="161" t="str">
        <f ca="1">IF(ISERROR($S2214),"",OFFSET('Smelter Reference List'!$D$4,$S2214-4,0)&amp;"")</f>
        <v/>
      </c>
      <c r="F2214" s="161" t="str">
        <f ca="1">IF(ISERROR($S2214),"",OFFSET('Smelter Reference List'!$E$4,$S2214-4,0))</f>
        <v/>
      </c>
      <c r="G2214" s="161" t="str">
        <f ca="1">IF(C2214=$U$4,"Enter smelter details", IF(ISERROR($S2214),"",OFFSET('Smelter Reference List'!$F$4,$S2214-4,0)))</f>
        <v/>
      </c>
      <c r="H2214" s="247" t="str">
        <f ca="1">IF(ISERROR($S2214),"",OFFSET('Smelter Reference List'!$G$4,$S2214-4,0))</f>
        <v/>
      </c>
      <c r="I2214" s="248" t="str">
        <f ca="1">IF(ISERROR($S2214),"",OFFSET('Smelter Reference List'!$H$4,$S2214-4,0))</f>
        <v/>
      </c>
      <c r="J2214" s="248" t="str">
        <f ca="1">IF(ISERROR($S2214),"",OFFSET('Smelter Reference List'!$I$4,$S2214-4,0))</f>
        <v/>
      </c>
      <c r="K2214" s="245"/>
      <c r="L2214" s="245"/>
      <c r="M2214" s="245"/>
      <c r="N2214" s="245"/>
      <c r="O2214" s="245"/>
      <c r="P2214" s="245"/>
      <c r="Q2214" s="246"/>
      <c r="R2214" s="233"/>
      <c r="S2214" s="234" t="e">
        <f>IF(C2214="",NA(),MATCH($B2214&amp;$C2214,'Smelter Reference List'!$J:$J,0))</f>
        <v>#N/A</v>
      </c>
      <c r="T2214" s="235"/>
      <c r="U2214" s="235">
        <f t="shared" ca="1" si="68"/>
        <v>0</v>
      </c>
      <c r="V2214" s="235"/>
      <c r="W2214" s="235"/>
      <c r="Y2214" s="228" t="str">
        <f t="shared" si="69"/>
        <v/>
      </c>
    </row>
    <row r="2215" spans="1:25" s="228" customFormat="1" ht="20.399999999999999">
      <c r="A2215" s="257"/>
      <c r="B2215" s="232" t="str">
        <f>IF(LEN(A2215)=0,"",INDEX('Smelter Reference List'!$A:$A,MATCH($A2215,'Smelter Reference List'!$E:$E,0)))</f>
        <v/>
      </c>
      <c r="C2215" s="297" t="str">
        <f>IF(LEN(A2215)=0,"",INDEX('Smelter Reference List'!$C:$C,MATCH($A2215,'Smelter Reference List'!$E:$E,0)))</f>
        <v/>
      </c>
      <c r="D2215" s="161" t="str">
        <f ca="1">IF(ISERROR($S2215),"",OFFSET('Smelter Reference List'!$C$4,$S2215-4,0)&amp;"")</f>
        <v/>
      </c>
      <c r="E2215" s="161" t="str">
        <f ca="1">IF(ISERROR($S2215),"",OFFSET('Smelter Reference List'!$D$4,$S2215-4,0)&amp;"")</f>
        <v/>
      </c>
      <c r="F2215" s="161" t="str">
        <f ca="1">IF(ISERROR($S2215),"",OFFSET('Smelter Reference List'!$E$4,$S2215-4,0))</f>
        <v/>
      </c>
      <c r="G2215" s="161" t="str">
        <f ca="1">IF(C2215=$U$4,"Enter smelter details", IF(ISERROR($S2215),"",OFFSET('Smelter Reference List'!$F$4,$S2215-4,0)))</f>
        <v/>
      </c>
      <c r="H2215" s="247" t="str">
        <f ca="1">IF(ISERROR($S2215),"",OFFSET('Smelter Reference List'!$G$4,$S2215-4,0))</f>
        <v/>
      </c>
      <c r="I2215" s="248" t="str">
        <f ca="1">IF(ISERROR($S2215),"",OFFSET('Smelter Reference List'!$H$4,$S2215-4,0))</f>
        <v/>
      </c>
      <c r="J2215" s="248" t="str">
        <f ca="1">IF(ISERROR($S2215),"",OFFSET('Smelter Reference List'!$I$4,$S2215-4,0))</f>
        <v/>
      </c>
      <c r="K2215" s="245"/>
      <c r="L2215" s="245"/>
      <c r="M2215" s="245"/>
      <c r="N2215" s="245"/>
      <c r="O2215" s="245"/>
      <c r="P2215" s="245"/>
      <c r="Q2215" s="246"/>
      <c r="R2215" s="233"/>
      <c r="S2215" s="234" t="e">
        <f>IF(C2215="",NA(),MATCH($B2215&amp;$C2215,'Smelter Reference List'!$J:$J,0))</f>
        <v>#N/A</v>
      </c>
      <c r="T2215" s="235"/>
      <c r="U2215" s="235">
        <f t="shared" ca="1" si="68"/>
        <v>0</v>
      </c>
      <c r="V2215" s="235"/>
      <c r="W2215" s="235"/>
      <c r="Y2215" s="228" t="str">
        <f t="shared" si="69"/>
        <v/>
      </c>
    </row>
    <row r="2216" spans="1:25" s="228" customFormat="1" ht="20.399999999999999">
      <c r="A2216" s="257"/>
      <c r="B2216" s="232" t="str">
        <f>IF(LEN(A2216)=0,"",INDEX('Smelter Reference List'!$A:$A,MATCH($A2216,'Smelter Reference List'!$E:$E,0)))</f>
        <v/>
      </c>
      <c r="C2216" s="297" t="str">
        <f>IF(LEN(A2216)=0,"",INDEX('Smelter Reference List'!$C:$C,MATCH($A2216,'Smelter Reference List'!$E:$E,0)))</f>
        <v/>
      </c>
      <c r="D2216" s="161" t="str">
        <f ca="1">IF(ISERROR($S2216),"",OFFSET('Smelter Reference List'!$C$4,$S2216-4,0)&amp;"")</f>
        <v/>
      </c>
      <c r="E2216" s="161" t="str">
        <f ca="1">IF(ISERROR($S2216),"",OFFSET('Smelter Reference List'!$D$4,$S2216-4,0)&amp;"")</f>
        <v/>
      </c>
      <c r="F2216" s="161" t="str">
        <f ca="1">IF(ISERROR($S2216),"",OFFSET('Smelter Reference List'!$E$4,$S2216-4,0))</f>
        <v/>
      </c>
      <c r="G2216" s="161" t="str">
        <f ca="1">IF(C2216=$U$4,"Enter smelter details", IF(ISERROR($S2216),"",OFFSET('Smelter Reference List'!$F$4,$S2216-4,0)))</f>
        <v/>
      </c>
      <c r="H2216" s="247" t="str">
        <f ca="1">IF(ISERROR($S2216),"",OFFSET('Smelter Reference List'!$G$4,$S2216-4,0))</f>
        <v/>
      </c>
      <c r="I2216" s="248" t="str">
        <f ca="1">IF(ISERROR($S2216),"",OFFSET('Smelter Reference List'!$H$4,$S2216-4,0))</f>
        <v/>
      </c>
      <c r="J2216" s="248" t="str">
        <f ca="1">IF(ISERROR($S2216),"",OFFSET('Smelter Reference List'!$I$4,$S2216-4,0))</f>
        <v/>
      </c>
      <c r="K2216" s="245"/>
      <c r="L2216" s="245"/>
      <c r="M2216" s="245"/>
      <c r="N2216" s="245"/>
      <c r="O2216" s="245"/>
      <c r="P2216" s="245"/>
      <c r="Q2216" s="246"/>
      <c r="R2216" s="233"/>
      <c r="S2216" s="234" t="e">
        <f>IF(C2216="",NA(),MATCH($B2216&amp;$C2216,'Smelter Reference List'!$J:$J,0))</f>
        <v>#N/A</v>
      </c>
      <c r="T2216" s="235"/>
      <c r="U2216" s="235">
        <f t="shared" ca="1" si="68"/>
        <v>0</v>
      </c>
      <c r="V2216" s="235"/>
      <c r="W2216" s="235"/>
      <c r="Y2216" s="228" t="str">
        <f t="shared" si="69"/>
        <v/>
      </c>
    </row>
    <row r="2217" spans="1:25" s="228" customFormat="1" ht="20.399999999999999">
      <c r="A2217" s="257"/>
      <c r="B2217" s="232" t="str">
        <f>IF(LEN(A2217)=0,"",INDEX('Smelter Reference List'!$A:$A,MATCH($A2217,'Smelter Reference List'!$E:$E,0)))</f>
        <v/>
      </c>
      <c r="C2217" s="297" t="str">
        <f>IF(LEN(A2217)=0,"",INDEX('Smelter Reference List'!$C:$C,MATCH($A2217,'Smelter Reference List'!$E:$E,0)))</f>
        <v/>
      </c>
      <c r="D2217" s="161" t="str">
        <f ca="1">IF(ISERROR($S2217),"",OFFSET('Smelter Reference List'!$C$4,$S2217-4,0)&amp;"")</f>
        <v/>
      </c>
      <c r="E2217" s="161" t="str">
        <f ca="1">IF(ISERROR($S2217),"",OFFSET('Smelter Reference List'!$D$4,$S2217-4,0)&amp;"")</f>
        <v/>
      </c>
      <c r="F2217" s="161" t="str">
        <f ca="1">IF(ISERROR($S2217),"",OFFSET('Smelter Reference List'!$E$4,$S2217-4,0))</f>
        <v/>
      </c>
      <c r="G2217" s="161" t="str">
        <f ca="1">IF(C2217=$U$4,"Enter smelter details", IF(ISERROR($S2217),"",OFFSET('Smelter Reference List'!$F$4,$S2217-4,0)))</f>
        <v/>
      </c>
      <c r="H2217" s="247" t="str">
        <f ca="1">IF(ISERROR($S2217),"",OFFSET('Smelter Reference List'!$G$4,$S2217-4,0))</f>
        <v/>
      </c>
      <c r="I2217" s="248" t="str">
        <f ca="1">IF(ISERROR($S2217),"",OFFSET('Smelter Reference List'!$H$4,$S2217-4,0))</f>
        <v/>
      </c>
      <c r="J2217" s="248" t="str">
        <f ca="1">IF(ISERROR($S2217),"",OFFSET('Smelter Reference List'!$I$4,$S2217-4,0))</f>
        <v/>
      </c>
      <c r="K2217" s="245"/>
      <c r="L2217" s="245"/>
      <c r="M2217" s="245"/>
      <c r="N2217" s="245"/>
      <c r="O2217" s="245"/>
      <c r="P2217" s="245"/>
      <c r="Q2217" s="246"/>
      <c r="R2217" s="233"/>
      <c r="S2217" s="234" t="e">
        <f>IF(C2217="",NA(),MATCH($B2217&amp;$C2217,'Smelter Reference List'!$J:$J,0))</f>
        <v>#N/A</v>
      </c>
      <c r="T2217" s="235"/>
      <c r="U2217" s="235">
        <f t="shared" ca="1" si="68"/>
        <v>0</v>
      </c>
      <c r="V2217" s="235"/>
      <c r="W2217" s="235"/>
      <c r="Y2217" s="228" t="str">
        <f t="shared" si="69"/>
        <v/>
      </c>
    </row>
    <row r="2218" spans="1:25" s="228" customFormat="1" ht="20.399999999999999">
      <c r="A2218" s="257"/>
      <c r="B2218" s="232" t="str">
        <f>IF(LEN(A2218)=0,"",INDEX('Smelter Reference List'!$A:$A,MATCH($A2218,'Smelter Reference List'!$E:$E,0)))</f>
        <v/>
      </c>
      <c r="C2218" s="297" t="str">
        <f>IF(LEN(A2218)=0,"",INDEX('Smelter Reference List'!$C:$C,MATCH($A2218,'Smelter Reference List'!$E:$E,0)))</f>
        <v/>
      </c>
      <c r="D2218" s="161" t="str">
        <f ca="1">IF(ISERROR($S2218),"",OFFSET('Smelter Reference List'!$C$4,$S2218-4,0)&amp;"")</f>
        <v/>
      </c>
      <c r="E2218" s="161" t="str">
        <f ca="1">IF(ISERROR($S2218),"",OFFSET('Smelter Reference List'!$D$4,$S2218-4,0)&amp;"")</f>
        <v/>
      </c>
      <c r="F2218" s="161" t="str">
        <f ca="1">IF(ISERROR($S2218),"",OFFSET('Smelter Reference List'!$E$4,$S2218-4,0))</f>
        <v/>
      </c>
      <c r="G2218" s="161" t="str">
        <f ca="1">IF(C2218=$U$4,"Enter smelter details", IF(ISERROR($S2218),"",OFFSET('Smelter Reference List'!$F$4,$S2218-4,0)))</f>
        <v/>
      </c>
      <c r="H2218" s="247" t="str">
        <f ca="1">IF(ISERROR($S2218),"",OFFSET('Smelter Reference List'!$G$4,$S2218-4,0))</f>
        <v/>
      </c>
      <c r="I2218" s="248" t="str">
        <f ca="1">IF(ISERROR($S2218),"",OFFSET('Smelter Reference List'!$H$4,$S2218-4,0))</f>
        <v/>
      </c>
      <c r="J2218" s="248" t="str">
        <f ca="1">IF(ISERROR($S2218),"",OFFSET('Smelter Reference List'!$I$4,$S2218-4,0))</f>
        <v/>
      </c>
      <c r="K2218" s="245"/>
      <c r="L2218" s="245"/>
      <c r="M2218" s="245"/>
      <c r="N2218" s="245"/>
      <c r="O2218" s="245"/>
      <c r="P2218" s="245"/>
      <c r="Q2218" s="246"/>
      <c r="R2218" s="233"/>
      <c r="S2218" s="234" t="e">
        <f>IF(C2218="",NA(),MATCH($B2218&amp;$C2218,'Smelter Reference List'!$J:$J,0))</f>
        <v>#N/A</v>
      </c>
      <c r="T2218" s="235"/>
      <c r="U2218" s="235">
        <f t="shared" ca="1" si="68"/>
        <v>0</v>
      </c>
      <c r="V2218" s="235"/>
      <c r="W2218" s="235"/>
      <c r="Y2218" s="228" t="str">
        <f t="shared" si="69"/>
        <v/>
      </c>
    </row>
    <row r="2219" spans="1:25" s="228" customFormat="1" ht="20.399999999999999">
      <c r="A2219" s="257"/>
      <c r="B2219" s="232" t="str">
        <f>IF(LEN(A2219)=0,"",INDEX('Smelter Reference List'!$A:$A,MATCH($A2219,'Smelter Reference List'!$E:$E,0)))</f>
        <v/>
      </c>
      <c r="C2219" s="297" t="str">
        <f>IF(LEN(A2219)=0,"",INDEX('Smelter Reference List'!$C:$C,MATCH($A2219,'Smelter Reference List'!$E:$E,0)))</f>
        <v/>
      </c>
      <c r="D2219" s="161" t="str">
        <f ca="1">IF(ISERROR($S2219),"",OFFSET('Smelter Reference List'!$C$4,$S2219-4,0)&amp;"")</f>
        <v/>
      </c>
      <c r="E2219" s="161" t="str">
        <f ca="1">IF(ISERROR($S2219),"",OFFSET('Smelter Reference List'!$D$4,$S2219-4,0)&amp;"")</f>
        <v/>
      </c>
      <c r="F2219" s="161" t="str">
        <f ca="1">IF(ISERROR($S2219),"",OFFSET('Smelter Reference List'!$E$4,$S2219-4,0))</f>
        <v/>
      </c>
      <c r="G2219" s="161" t="str">
        <f ca="1">IF(C2219=$U$4,"Enter smelter details", IF(ISERROR($S2219),"",OFFSET('Smelter Reference List'!$F$4,$S2219-4,0)))</f>
        <v/>
      </c>
      <c r="H2219" s="247" t="str">
        <f ca="1">IF(ISERROR($S2219),"",OFFSET('Smelter Reference List'!$G$4,$S2219-4,0))</f>
        <v/>
      </c>
      <c r="I2219" s="248" t="str">
        <f ca="1">IF(ISERROR($S2219),"",OFFSET('Smelter Reference List'!$H$4,$S2219-4,0))</f>
        <v/>
      </c>
      <c r="J2219" s="248" t="str">
        <f ca="1">IF(ISERROR($S2219),"",OFFSET('Smelter Reference List'!$I$4,$S2219-4,0))</f>
        <v/>
      </c>
      <c r="K2219" s="245"/>
      <c r="L2219" s="245"/>
      <c r="M2219" s="245"/>
      <c r="N2219" s="245"/>
      <c r="O2219" s="245"/>
      <c r="P2219" s="245"/>
      <c r="Q2219" s="246"/>
      <c r="R2219" s="233"/>
      <c r="S2219" s="234" t="e">
        <f>IF(C2219="",NA(),MATCH($B2219&amp;$C2219,'Smelter Reference List'!$J:$J,0))</f>
        <v>#N/A</v>
      </c>
      <c r="T2219" s="235"/>
      <c r="U2219" s="235">
        <f t="shared" ca="1" si="68"/>
        <v>0</v>
      </c>
      <c r="V2219" s="235"/>
      <c r="W2219" s="235"/>
      <c r="Y2219" s="228" t="str">
        <f t="shared" si="69"/>
        <v/>
      </c>
    </row>
    <row r="2220" spans="1:25" s="228" customFormat="1" ht="20.399999999999999">
      <c r="A2220" s="257"/>
      <c r="B2220" s="232" t="str">
        <f>IF(LEN(A2220)=0,"",INDEX('Smelter Reference List'!$A:$A,MATCH($A2220,'Smelter Reference List'!$E:$E,0)))</f>
        <v/>
      </c>
      <c r="C2220" s="297" t="str">
        <f>IF(LEN(A2220)=0,"",INDEX('Smelter Reference List'!$C:$C,MATCH($A2220,'Smelter Reference List'!$E:$E,0)))</f>
        <v/>
      </c>
      <c r="D2220" s="161" t="str">
        <f ca="1">IF(ISERROR($S2220),"",OFFSET('Smelter Reference List'!$C$4,$S2220-4,0)&amp;"")</f>
        <v/>
      </c>
      <c r="E2220" s="161" t="str">
        <f ca="1">IF(ISERROR($S2220),"",OFFSET('Smelter Reference List'!$D$4,$S2220-4,0)&amp;"")</f>
        <v/>
      </c>
      <c r="F2220" s="161" t="str">
        <f ca="1">IF(ISERROR($S2220),"",OFFSET('Smelter Reference List'!$E$4,$S2220-4,0))</f>
        <v/>
      </c>
      <c r="G2220" s="161" t="str">
        <f ca="1">IF(C2220=$U$4,"Enter smelter details", IF(ISERROR($S2220),"",OFFSET('Smelter Reference List'!$F$4,$S2220-4,0)))</f>
        <v/>
      </c>
      <c r="H2220" s="247" t="str">
        <f ca="1">IF(ISERROR($S2220),"",OFFSET('Smelter Reference List'!$G$4,$S2220-4,0))</f>
        <v/>
      </c>
      <c r="I2220" s="248" t="str">
        <f ca="1">IF(ISERROR($S2220),"",OFFSET('Smelter Reference List'!$H$4,$S2220-4,0))</f>
        <v/>
      </c>
      <c r="J2220" s="248" t="str">
        <f ca="1">IF(ISERROR($S2220),"",OFFSET('Smelter Reference List'!$I$4,$S2220-4,0))</f>
        <v/>
      </c>
      <c r="K2220" s="245"/>
      <c r="L2220" s="245"/>
      <c r="M2220" s="245"/>
      <c r="N2220" s="245"/>
      <c r="O2220" s="245"/>
      <c r="P2220" s="245"/>
      <c r="Q2220" s="246"/>
      <c r="R2220" s="233"/>
      <c r="S2220" s="234" t="e">
        <f>IF(C2220="",NA(),MATCH($B2220&amp;$C2220,'Smelter Reference List'!$J:$J,0))</f>
        <v>#N/A</v>
      </c>
      <c r="T2220" s="235"/>
      <c r="U2220" s="235">
        <f t="shared" ca="1" si="68"/>
        <v>0</v>
      </c>
      <c r="V2220" s="235"/>
      <c r="W2220" s="235"/>
      <c r="Y2220" s="228" t="str">
        <f t="shared" si="69"/>
        <v/>
      </c>
    </row>
    <row r="2221" spans="1:25" s="228" customFormat="1" ht="20.399999999999999">
      <c r="A2221" s="257"/>
      <c r="B2221" s="232" t="str">
        <f>IF(LEN(A2221)=0,"",INDEX('Smelter Reference List'!$A:$A,MATCH($A2221,'Smelter Reference List'!$E:$E,0)))</f>
        <v/>
      </c>
      <c r="C2221" s="297" t="str">
        <f>IF(LEN(A2221)=0,"",INDEX('Smelter Reference List'!$C:$C,MATCH($A2221,'Smelter Reference List'!$E:$E,0)))</f>
        <v/>
      </c>
      <c r="D2221" s="161" t="str">
        <f ca="1">IF(ISERROR($S2221),"",OFFSET('Smelter Reference List'!$C$4,$S2221-4,0)&amp;"")</f>
        <v/>
      </c>
      <c r="E2221" s="161" t="str">
        <f ca="1">IF(ISERROR($S2221),"",OFFSET('Smelter Reference List'!$D$4,$S2221-4,0)&amp;"")</f>
        <v/>
      </c>
      <c r="F2221" s="161" t="str">
        <f ca="1">IF(ISERROR($S2221),"",OFFSET('Smelter Reference List'!$E$4,$S2221-4,0))</f>
        <v/>
      </c>
      <c r="G2221" s="161" t="str">
        <f ca="1">IF(C2221=$U$4,"Enter smelter details", IF(ISERROR($S2221),"",OFFSET('Smelter Reference List'!$F$4,$S2221-4,0)))</f>
        <v/>
      </c>
      <c r="H2221" s="247" t="str">
        <f ca="1">IF(ISERROR($S2221),"",OFFSET('Smelter Reference List'!$G$4,$S2221-4,0))</f>
        <v/>
      </c>
      <c r="I2221" s="248" t="str">
        <f ca="1">IF(ISERROR($S2221),"",OFFSET('Smelter Reference List'!$H$4,$S2221-4,0))</f>
        <v/>
      </c>
      <c r="J2221" s="248" t="str">
        <f ca="1">IF(ISERROR($S2221),"",OFFSET('Smelter Reference List'!$I$4,$S2221-4,0))</f>
        <v/>
      </c>
      <c r="K2221" s="245"/>
      <c r="L2221" s="245"/>
      <c r="M2221" s="245"/>
      <c r="N2221" s="245"/>
      <c r="O2221" s="245"/>
      <c r="P2221" s="245"/>
      <c r="Q2221" s="246"/>
      <c r="R2221" s="233"/>
      <c r="S2221" s="234" t="e">
        <f>IF(C2221="",NA(),MATCH($B2221&amp;$C2221,'Smelter Reference List'!$J:$J,0))</f>
        <v>#N/A</v>
      </c>
      <c r="T2221" s="235"/>
      <c r="U2221" s="235">
        <f t="shared" ca="1" si="68"/>
        <v>0</v>
      </c>
      <c r="V2221" s="235"/>
      <c r="W2221" s="235"/>
      <c r="Y2221" s="228" t="str">
        <f t="shared" si="69"/>
        <v/>
      </c>
    </row>
    <row r="2222" spans="1:25" s="228" customFormat="1" ht="20.399999999999999">
      <c r="A2222" s="257"/>
      <c r="B2222" s="232" t="str">
        <f>IF(LEN(A2222)=0,"",INDEX('Smelter Reference List'!$A:$A,MATCH($A2222,'Smelter Reference List'!$E:$E,0)))</f>
        <v/>
      </c>
      <c r="C2222" s="297" t="str">
        <f>IF(LEN(A2222)=0,"",INDEX('Smelter Reference List'!$C:$C,MATCH($A2222,'Smelter Reference List'!$E:$E,0)))</f>
        <v/>
      </c>
      <c r="D2222" s="161" t="str">
        <f ca="1">IF(ISERROR($S2222),"",OFFSET('Smelter Reference List'!$C$4,$S2222-4,0)&amp;"")</f>
        <v/>
      </c>
      <c r="E2222" s="161" t="str">
        <f ca="1">IF(ISERROR($S2222),"",OFFSET('Smelter Reference List'!$D$4,$S2222-4,0)&amp;"")</f>
        <v/>
      </c>
      <c r="F2222" s="161" t="str">
        <f ca="1">IF(ISERROR($S2222),"",OFFSET('Smelter Reference List'!$E$4,$S2222-4,0))</f>
        <v/>
      </c>
      <c r="G2222" s="161" t="str">
        <f ca="1">IF(C2222=$U$4,"Enter smelter details", IF(ISERROR($S2222),"",OFFSET('Smelter Reference List'!$F$4,$S2222-4,0)))</f>
        <v/>
      </c>
      <c r="H2222" s="247" t="str">
        <f ca="1">IF(ISERROR($S2222),"",OFFSET('Smelter Reference List'!$G$4,$S2222-4,0))</f>
        <v/>
      </c>
      <c r="I2222" s="248" t="str">
        <f ca="1">IF(ISERROR($S2222),"",OFFSET('Smelter Reference List'!$H$4,$S2222-4,0))</f>
        <v/>
      </c>
      <c r="J2222" s="248" t="str">
        <f ca="1">IF(ISERROR($S2222),"",OFFSET('Smelter Reference List'!$I$4,$S2222-4,0))</f>
        <v/>
      </c>
      <c r="K2222" s="245"/>
      <c r="L2222" s="245"/>
      <c r="M2222" s="245"/>
      <c r="N2222" s="245"/>
      <c r="O2222" s="245"/>
      <c r="P2222" s="245"/>
      <c r="Q2222" s="246"/>
      <c r="R2222" s="233"/>
      <c r="S2222" s="234" t="e">
        <f>IF(C2222="",NA(),MATCH($B2222&amp;$C2222,'Smelter Reference List'!$J:$J,0))</f>
        <v>#N/A</v>
      </c>
      <c r="T2222" s="235"/>
      <c r="U2222" s="235">
        <f t="shared" ca="1" si="68"/>
        <v>0</v>
      </c>
      <c r="V2222" s="235"/>
      <c r="W2222" s="235"/>
      <c r="Y2222" s="228" t="str">
        <f t="shared" si="69"/>
        <v/>
      </c>
    </row>
    <row r="2223" spans="1:25" s="228" customFormat="1" ht="20.399999999999999">
      <c r="A2223" s="257"/>
      <c r="B2223" s="232" t="str">
        <f>IF(LEN(A2223)=0,"",INDEX('Smelter Reference List'!$A:$A,MATCH($A2223,'Smelter Reference List'!$E:$E,0)))</f>
        <v/>
      </c>
      <c r="C2223" s="297" t="str">
        <f>IF(LEN(A2223)=0,"",INDEX('Smelter Reference List'!$C:$C,MATCH($A2223,'Smelter Reference List'!$E:$E,0)))</f>
        <v/>
      </c>
      <c r="D2223" s="161" t="str">
        <f ca="1">IF(ISERROR($S2223),"",OFFSET('Smelter Reference List'!$C$4,$S2223-4,0)&amp;"")</f>
        <v/>
      </c>
      <c r="E2223" s="161" t="str">
        <f ca="1">IF(ISERROR($S2223),"",OFFSET('Smelter Reference List'!$D$4,$S2223-4,0)&amp;"")</f>
        <v/>
      </c>
      <c r="F2223" s="161" t="str">
        <f ca="1">IF(ISERROR($S2223),"",OFFSET('Smelter Reference List'!$E$4,$S2223-4,0))</f>
        <v/>
      </c>
      <c r="G2223" s="161" t="str">
        <f ca="1">IF(C2223=$U$4,"Enter smelter details", IF(ISERROR($S2223),"",OFFSET('Smelter Reference List'!$F$4,$S2223-4,0)))</f>
        <v/>
      </c>
      <c r="H2223" s="247" t="str">
        <f ca="1">IF(ISERROR($S2223),"",OFFSET('Smelter Reference List'!$G$4,$S2223-4,0))</f>
        <v/>
      </c>
      <c r="I2223" s="248" t="str">
        <f ca="1">IF(ISERROR($S2223),"",OFFSET('Smelter Reference List'!$H$4,$S2223-4,0))</f>
        <v/>
      </c>
      <c r="J2223" s="248" t="str">
        <f ca="1">IF(ISERROR($S2223),"",OFFSET('Smelter Reference List'!$I$4,$S2223-4,0))</f>
        <v/>
      </c>
      <c r="K2223" s="245"/>
      <c r="L2223" s="245"/>
      <c r="M2223" s="245"/>
      <c r="N2223" s="245"/>
      <c r="O2223" s="245"/>
      <c r="P2223" s="245"/>
      <c r="Q2223" s="246"/>
      <c r="R2223" s="233"/>
      <c r="S2223" s="234" t="e">
        <f>IF(C2223="",NA(),MATCH($B2223&amp;$C2223,'Smelter Reference List'!$J:$J,0))</f>
        <v>#N/A</v>
      </c>
      <c r="T2223" s="235"/>
      <c r="U2223" s="235">
        <f t="shared" ca="1" si="68"/>
        <v>0</v>
      </c>
      <c r="V2223" s="235"/>
      <c r="W2223" s="235"/>
      <c r="Y2223" s="228" t="str">
        <f t="shared" si="69"/>
        <v/>
      </c>
    </row>
    <row r="2224" spans="1:25" s="228" customFormat="1" ht="20.399999999999999">
      <c r="A2224" s="257"/>
      <c r="B2224" s="232" t="str">
        <f>IF(LEN(A2224)=0,"",INDEX('Smelter Reference List'!$A:$A,MATCH($A2224,'Smelter Reference List'!$E:$E,0)))</f>
        <v/>
      </c>
      <c r="C2224" s="297" t="str">
        <f>IF(LEN(A2224)=0,"",INDEX('Smelter Reference List'!$C:$C,MATCH($A2224,'Smelter Reference List'!$E:$E,0)))</f>
        <v/>
      </c>
      <c r="D2224" s="161" t="str">
        <f ca="1">IF(ISERROR($S2224),"",OFFSET('Smelter Reference List'!$C$4,$S2224-4,0)&amp;"")</f>
        <v/>
      </c>
      <c r="E2224" s="161" t="str">
        <f ca="1">IF(ISERROR($S2224),"",OFFSET('Smelter Reference List'!$D$4,$S2224-4,0)&amp;"")</f>
        <v/>
      </c>
      <c r="F2224" s="161" t="str">
        <f ca="1">IF(ISERROR($S2224),"",OFFSET('Smelter Reference List'!$E$4,$S2224-4,0))</f>
        <v/>
      </c>
      <c r="G2224" s="161" t="str">
        <f ca="1">IF(C2224=$U$4,"Enter smelter details", IF(ISERROR($S2224),"",OFFSET('Smelter Reference List'!$F$4,$S2224-4,0)))</f>
        <v/>
      </c>
      <c r="H2224" s="247" t="str">
        <f ca="1">IF(ISERROR($S2224),"",OFFSET('Smelter Reference List'!$G$4,$S2224-4,0))</f>
        <v/>
      </c>
      <c r="I2224" s="248" t="str">
        <f ca="1">IF(ISERROR($S2224),"",OFFSET('Smelter Reference List'!$H$4,$S2224-4,0))</f>
        <v/>
      </c>
      <c r="J2224" s="248" t="str">
        <f ca="1">IF(ISERROR($S2224),"",OFFSET('Smelter Reference List'!$I$4,$S2224-4,0))</f>
        <v/>
      </c>
      <c r="K2224" s="245"/>
      <c r="L2224" s="245"/>
      <c r="M2224" s="245"/>
      <c r="N2224" s="245"/>
      <c r="O2224" s="245"/>
      <c r="P2224" s="245"/>
      <c r="Q2224" s="246"/>
      <c r="R2224" s="233"/>
      <c r="S2224" s="234" t="e">
        <f>IF(C2224="",NA(),MATCH($B2224&amp;$C2224,'Smelter Reference List'!$J:$J,0))</f>
        <v>#N/A</v>
      </c>
      <c r="T2224" s="235"/>
      <c r="U2224" s="235">
        <f t="shared" ca="1" si="68"/>
        <v>0</v>
      </c>
      <c r="V2224" s="235"/>
      <c r="W2224" s="235"/>
      <c r="Y2224" s="228" t="str">
        <f t="shared" si="69"/>
        <v/>
      </c>
    </row>
    <row r="2225" spans="1:25" s="228" customFormat="1" ht="20.399999999999999">
      <c r="A2225" s="257"/>
      <c r="B2225" s="232" t="str">
        <f>IF(LEN(A2225)=0,"",INDEX('Smelter Reference List'!$A:$A,MATCH($A2225,'Smelter Reference List'!$E:$E,0)))</f>
        <v/>
      </c>
      <c r="C2225" s="297" t="str">
        <f>IF(LEN(A2225)=0,"",INDEX('Smelter Reference List'!$C:$C,MATCH($A2225,'Smelter Reference List'!$E:$E,0)))</f>
        <v/>
      </c>
      <c r="D2225" s="161" t="str">
        <f ca="1">IF(ISERROR($S2225),"",OFFSET('Smelter Reference List'!$C$4,$S2225-4,0)&amp;"")</f>
        <v/>
      </c>
      <c r="E2225" s="161" t="str">
        <f ca="1">IF(ISERROR($S2225),"",OFFSET('Smelter Reference List'!$D$4,$S2225-4,0)&amp;"")</f>
        <v/>
      </c>
      <c r="F2225" s="161" t="str">
        <f ca="1">IF(ISERROR($S2225),"",OFFSET('Smelter Reference List'!$E$4,$S2225-4,0))</f>
        <v/>
      </c>
      <c r="G2225" s="161" t="str">
        <f ca="1">IF(C2225=$U$4,"Enter smelter details", IF(ISERROR($S2225),"",OFFSET('Smelter Reference List'!$F$4,$S2225-4,0)))</f>
        <v/>
      </c>
      <c r="H2225" s="247" t="str">
        <f ca="1">IF(ISERROR($S2225),"",OFFSET('Smelter Reference List'!$G$4,$S2225-4,0))</f>
        <v/>
      </c>
      <c r="I2225" s="248" t="str">
        <f ca="1">IF(ISERROR($S2225),"",OFFSET('Smelter Reference List'!$H$4,$S2225-4,0))</f>
        <v/>
      </c>
      <c r="J2225" s="248" t="str">
        <f ca="1">IF(ISERROR($S2225),"",OFFSET('Smelter Reference List'!$I$4,$S2225-4,0))</f>
        <v/>
      </c>
      <c r="K2225" s="245"/>
      <c r="L2225" s="245"/>
      <c r="M2225" s="245"/>
      <c r="N2225" s="245"/>
      <c r="O2225" s="245"/>
      <c r="P2225" s="245"/>
      <c r="Q2225" s="246"/>
      <c r="R2225" s="233"/>
      <c r="S2225" s="234" t="e">
        <f>IF(C2225="",NA(),MATCH($B2225&amp;$C2225,'Smelter Reference List'!$J:$J,0))</f>
        <v>#N/A</v>
      </c>
      <c r="T2225" s="235"/>
      <c r="U2225" s="235">
        <f t="shared" ca="1" si="68"/>
        <v>0</v>
      </c>
      <c r="V2225" s="235"/>
      <c r="W2225" s="235"/>
      <c r="Y2225" s="228" t="str">
        <f t="shared" si="69"/>
        <v/>
      </c>
    </row>
    <row r="2226" spans="1:25" s="228" customFormat="1" ht="20.399999999999999">
      <c r="A2226" s="257"/>
      <c r="B2226" s="232" t="str">
        <f>IF(LEN(A2226)=0,"",INDEX('Smelter Reference List'!$A:$A,MATCH($A2226,'Smelter Reference List'!$E:$E,0)))</f>
        <v/>
      </c>
      <c r="C2226" s="297" t="str">
        <f>IF(LEN(A2226)=0,"",INDEX('Smelter Reference List'!$C:$C,MATCH($A2226,'Smelter Reference List'!$E:$E,0)))</f>
        <v/>
      </c>
      <c r="D2226" s="161" t="str">
        <f ca="1">IF(ISERROR($S2226),"",OFFSET('Smelter Reference List'!$C$4,$S2226-4,0)&amp;"")</f>
        <v/>
      </c>
      <c r="E2226" s="161" t="str">
        <f ca="1">IF(ISERROR($S2226),"",OFFSET('Smelter Reference List'!$D$4,$S2226-4,0)&amp;"")</f>
        <v/>
      </c>
      <c r="F2226" s="161" t="str">
        <f ca="1">IF(ISERROR($S2226),"",OFFSET('Smelter Reference List'!$E$4,$S2226-4,0))</f>
        <v/>
      </c>
      <c r="G2226" s="161" t="str">
        <f ca="1">IF(C2226=$U$4,"Enter smelter details", IF(ISERROR($S2226),"",OFFSET('Smelter Reference List'!$F$4,$S2226-4,0)))</f>
        <v/>
      </c>
      <c r="H2226" s="247" t="str">
        <f ca="1">IF(ISERROR($S2226),"",OFFSET('Smelter Reference List'!$G$4,$S2226-4,0))</f>
        <v/>
      </c>
      <c r="I2226" s="248" t="str">
        <f ca="1">IF(ISERROR($S2226),"",OFFSET('Smelter Reference List'!$H$4,$S2226-4,0))</f>
        <v/>
      </c>
      <c r="J2226" s="248" t="str">
        <f ca="1">IF(ISERROR($S2226),"",OFFSET('Smelter Reference List'!$I$4,$S2226-4,0))</f>
        <v/>
      </c>
      <c r="K2226" s="245"/>
      <c r="L2226" s="245"/>
      <c r="M2226" s="245"/>
      <c r="N2226" s="245"/>
      <c r="O2226" s="245"/>
      <c r="P2226" s="245"/>
      <c r="Q2226" s="246"/>
      <c r="R2226" s="233"/>
      <c r="S2226" s="234" t="e">
        <f>IF(C2226="",NA(),MATCH($B2226&amp;$C2226,'Smelter Reference List'!$J:$J,0))</f>
        <v>#N/A</v>
      </c>
      <c r="T2226" s="235"/>
      <c r="U2226" s="235">
        <f t="shared" ca="1" si="68"/>
        <v>0</v>
      </c>
      <c r="V2226" s="235"/>
      <c r="W2226" s="235"/>
      <c r="Y2226" s="228" t="str">
        <f t="shared" si="69"/>
        <v/>
      </c>
    </row>
    <row r="2227" spans="1:25" s="228" customFormat="1" ht="20.399999999999999">
      <c r="A2227" s="257"/>
      <c r="B2227" s="232" t="str">
        <f>IF(LEN(A2227)=0,"",INDEX('Smelter Reference List'!$A:$A,MATCH($A2227,'Smelter Reference List'!$E:$E,0)))</f>
        <v/>
      </c>
      <c r="C2227" s="297" t="str">
        <f>IF(LEN(A2227)=0,"",INDEX('Smelter Reference List'!$C:$C,MATCH($A2227,'Smelter Reference List'!$E:$E,0)))</f>
        <v/>
      </c>
      <c r="D2227" s="161" t="str">
        <f ca="1">IF(ISERROR($S2227),"",OFFSET('Smelter Reference List'!$C$4,$S2227-4,0)&amp;"")</f>
        <v/>
      </c>
      <c r="E2227" s="161" t="str">
        <f ca="1">IF(ISERROR($S2227),"",OFFSET('Smelter Reference List'!$D$4,$S2227-4,0)&amp;"")</f>
        <v/>
      </c>
      <c r="F2227" s="161" t="str">
        <f ca="1">IF(ISERROR($S2227),"",OFFSET('Smelter Reference List'!$E$4,$S2227-4,0))</f>
        <v/>
      </c>
      <c r="G2227" s="161" t="str">
        <f ca="1">IF(C2227=$U$4,"Enter smelter details", IF(ISERROR($S2227),"",OFFSET('Smelter Reference List'!$F$4,$S2227-4,0)))</f>
        <v/>
      </c>
      <c r="H2227" s="247" t="str">
        <f ca="1">IF(ISERROR($S2227),"",OFFSET('Smelter Reference List'!$G$4,$S2227-4,0))</f>
        <v/>
      </c>
      <c r="I2227" s="248" t="str">
        <f ca="1">IF(ISERROR($S2227),"",OFFSET('Smelter Reference List'!$H$4,$S2227-4,0))</f>
        <v/>
      </c>
      <c r="J2227" s="248" t="str">
        <f ca="1">IF(ISERROR($S2227),"",OFFSET('Smelter Reference List'!$I$4,$S2227-4,0))</f>
        <v/>
      </c>
      <c r="K2227" s="245"/>
      <c r="L2227" s="245"/>
      <c r="M2227" s="245"/>
      <c r="N2227" s="245"/>
      <c r="O2227" s="245"/>
      <c r="P2227" s="245"/>
      <c r="Q2227" s="246"/>
      <c r="R2227" s="233"/>
      <c r="S2227" s="234" t="e">
        <f>IF(C2227="",NA(),MATCH($B2227&amp;$C2227,'Smelter Reference List'!$J:$J,0))</f>
        <v>#N/A</v>
      </c>
      <c r="T2227" s="235"/>
      <c r="U2227" s="235">
        <f t="shared" ca="1" si="68"/>
        <v>0</v>
      </c>
      <c r="V2227" s="235"/>
      <c r="W2227" s="235"/>
      <c r="Y2227" s="228" t="str">
        <f t="shared" si="69"/>
        <v/>
      </c>
    </row>
    <row r="2228" spans="1:25" s="228" customFormat="1" ht="20.399999999999999">
      <c r="A2228" s="257"/>
      <c r="B2228" s="232" t="str">
        <f>IF(LEN(A2228)=0,"",INDEX('Smelter Reference List'!$A:$A,MATCH($A2228,'Smelter Reference List'!$E:$E,0)))</f>
        <v/>
      </c>
      <c r="C2228" s="297" t="str">
        <f>IF(LEN(A2228)=0,"",INDEX('Smelter Reference List'!$C:$C,MATCH($A2228,'Smelter Reference List'!$E:$E,0)))</f>
        <v/>
      </c>
      <c r="D2228" s="161" t="str">
        <f ca="1">IF(ISERROR($S2228),"",OFFSET('Smelter Reference List'!$C$4,$S2228-4,0)&amp;"")</f>
        <v/>
      </c>
      <c r="E2228" s="161" t="str">
        <f ca="1">IF(ISERROR($S2228),"",OFFSET('Smelter Reference List'!$D$4,$S2228-4,0)&amp;"")</f>
        <v/>
      </c>
      <c r="F2228" s="161" t="str">
        <f ca="1">IF(ISERROR($S2228),"",OFFSET('Smelter Reference List'!$E$4,$S2228-4,0))</f>
        <v/>
      </c>
      <c r="G2228" s="161" t="str">
        <f ca="1">IF(C2228=$U$4,"Enter smelter details", IF(ISERROR($S2228),"",OFFSET('Smelter Reference List'!$F$4,$S2228-4,0)))</f>
        <v/>
      </c>
      <c r="H2228" s="247" t="str">
        <f ca="1">IF(ISERROR($S2228),"",OFFSET('Smelter Reference List'!$G$4,$S2228-4,0))</f>
        <v/>
      </c>
      <c r="I2228" s="248" t="str">
        <f ca="1">IF(ISERROR($S2228),"",OFFSET('Smelter Reference List'!$H$4,$S2228-4,0))</f>
        <v/>
      </c>
      <c r="J2228" s="248" t="str">
        <f ca="1">IF(ISERROR($S2228),"",OFFSET('Smelter Reference List'!$I$4,$S2228-4,0))</f>
        <v/>
      </c>
      <c r="K2228" s="245"/>
      <c r="L2228" s="245"/>
      <c r="M2228" s="245"/>
      <c r="N2228" s="245"/>
      <c r="O2228" s="245"/>
      <c r="P2228" s="245"/>
      <c r="Q2228" s="246"/>
      <c r="R2228" s="233"/>
      <c r="S2228" s="234" t="e">
        <f>IF(C2228="",NA(),MATCH($B2228&amp;$C2228,'Smelter Reference List'!$J:$J,0))</f>
        <v>#N/A</v>
      </c>
      <c r="T2228" s="235"/>
      <c r="U2228" s="235">
        <f t="shared" ca="1" si="68"/>
        <v>0</v>
      </c>
      <c r="V2228" s="235"/>
      <c r="W2228" s="235"/>
      <c r="Y2228" s="228" t="str">
        <f t="shared" si="69"/>
        <v/>
      </c>
    </row>
    <row r="2229" spans="1:25" s="228" customFormat="1" ht="20.399999999999999">
      <c r="A2229" s="257"/>
      <c r="B2229" s="232" t="str">
        <f>IF(LEN(A2229)=0,"",INDEX('Smelter Reference List'!$A:$A,MATCH($A2229,'Smelter Reference List'!$E:$E,0)))</f>
        <v/>
      </c>
      <c r="C2229" s="297" t="str">
        <f>IF(LEN(A2229)=0,"",INDEX('Smelter Reference List'!$C:$C,MATCH($A2229,'Smelter Reference List'!$E:$E,0)))</f>
        <v/>
      </c>
      <c r="D2229" s="161" t="str">
        <f ca="1">IF(ISERROR($S2229),"",OFFSET('Smelter Reference List'!$C$4,$S2229-4,0)&amp;"")</f>
        <v/>
      </c>
      <c r="E2229" s="161" t="str">
        <f ca="1">IF(ISERROR($S2229),"",OFFSET('Smelter Reference List'!$D$4,$S2229-4,0)&amp;"")</f>
        <v/>
      </c>
      <c r="F2229" s="161" t="str">
        <f ca="1">IF(ISERROR($S2229),"",OFFSET('Smelter Reference List'!$E$4,$S2229-4,0))</f>
        <v/>
      </c>
      <c r="G2229" s="161" t="str">
        <f ca="1">IF(C2229=$U$4,"Enter smelter details", IF(ISERROR($S2229),"",OFFSET('Smelter Reference List'!$F$4,$S2229-4,0)))</f>
        <v/>
      </c>
      <c r="H2229" s="247" t="str">
        <f ca="1">IF(ISERROR($S2229),"",OFFSET('Smelter Reference List'!$G$4,$S2229-4,0))</f>
        <v/>
      </c>
      <c r="I2229" s="248" t="str">
        <f ca="1">IF(ISERROR($S2229),"",OFFSET('Smelter Reference List'!$H$4,$S2229-4,0))</f>
        <v/>
      </c>
      <c r="J2229" s="248" t="str">
        <f ca="1">IF(ISERROR($S2229),"",OFFSET('Smelter Reference List'!$I$4,$S2229-4,0))</f>
        <v/>
      </c>
      <c r="K2229" s="245"/>
      <c r="L2229" s="245"/>
      <c r="M2229" s="245"/>
      <c r="N2229" s="245"/>
      <c r="O2229" s="245"/>
      <c r="P2229" s="245"/>
      <c r="Q2229" s="246"/>
      <c r="R2229" s="233"/>
      <c r="S2229" s="234" t="e">
        <f>IF(C2229="",NA(),MATCH($B2229&amp;$C2229,'Smelter Reference List'!$J:$J,0))</f>
        <v>#N/A</v>
      </c>
      <c r="T2229" s="235"/>
      <c r="U2229" s="235">
        <f t="shared" ca="1" si="68"/>
        <v>0</v>
      </c>
      <c r="V2229" s="235"/>
      <c r="W2229" s="235"/>
      <c r="Y2229" s="228" t="str">
        <f t="shared" si="69"/>
        <v/>
      </c>
    </row>
    <row r="2230" spans="1:25" s="228" customFormat="1" ht="20.399999999999999">
      <c r="A2230" s="257"/>
      <c r="B2230" s="232" t="str">
        <f>IF(LEN(A2230)=0,"",INDEX('Smelter Reference List'!$A:$A,MATCH($A2230,'Smelter Reference List'!$E:$E,0)))</f>
        <v/>
      </c>
      <c r="C2230" s="297" t="str">
        <f>IF(LEN(A2230)=0,"",INDEX('Smelter Reference List'!$C:$C,MATCH($A2230,'Smelter Reference List'!$E:$E,0)))</f>
        <v/>
      </c>
      <c r="D2230" s="161" t="str">
        <f ca="1">IF(ISERROR($S2230),"",OFFSET('Smelter Reference List'!$C$4,$S2230-4,0)&amp;"")</f>
        <v/>
      </c>
      <c r="E2230" s="161" t="str">
        <f ca="1">IF(ISERROR($S2230),"",OFFSET('Smelter Reference List'!$D$4,$S2230-4,0)&amp;"")</f>
        <v/>
      </c>
      <c r="F2230" s="161" t="str">
        <f ca="1">IF(ISERROR($S2230),"",OFFSET('Smelter Reference List'!$E$4,$S2230-4,0))</f>
        <v/>
      </c>
      <c r="G2230" s="161" t="str">
        <f ca="1">IF(C2230=$U$4,"Enter smelter details", IF(ISERROR($S2230),"",OFFSET('Smelter Reference List'!$F$4,$S2230-4,0)))</f>
        <v/>
      </c>
      <c r="H2230" s="247" t="str">
        <f ca="1">IF(ISERROR($S2230),"",OFFSET('Smelter Reference List'!$G$4,$S2230-4,0))</f>
        <v/>
      </c>
      <c r="I2230" s="248" t="str">
        <f ca="1">IF(ISERROR($S2230),"",OFFSET('Smelter Reference List'!$H$4,$S2230-4,0))</f>
        <v/>
      </c>
      <c r="J2230" s="248" t="str">
        <f ca="1">IF(ISERROR($S2230),"",OFFSET('Smelter Reference List'!$I$4,$S2230-4,0))</f>
        <v/>
      </c>
      <c r="K2230" s="245"/>
      <c r="L2230" s="245"/>
      <c r="M2230" s="245"/>
      <c r="N2230" s="245"/>
      <c r="O2230" s="245"/>
      <c r="P2230" s="245"/>
      <c r="Q2230" s="246"/>
      <c r="R2230" s="233"/>
      <c r="S2230" s="234" t="e">
        <f>IF(C2230="",NA(),MATCH($B2230&amp;$C2230,'Smelter Reference List'!$J:$J,0))</f>
        <v>#N/A</v>
      </c>
      <c r="T2230" s="235"/>
      <c r="U2230" s="235">
        <f t="shared" ca="1" si="68"/>
        <v>0</v>
      </c>
      <c r="V2230" s="235"/>
      <c r="W2230" s="235"/>
      <c r="Y2230" s="228" t="str">
        <f t="shared" si="69"/>
        <v/>
      </c>
    </row>
    <row r="2231" spans="1:25" s="228" customFormat="1" ht="20.399999999999999">
      <c r="A2231" s="257"/>
      <c r="B2231" s="232" t="str">
        <f>IF(LEN(A2231)=0,"",INDEX('Smelter Reference List'!$A:$A,MATCH($A2231,'Smelter Reference List'!$E:$E,0)))</f>
        <v/>
      </c>
      <c r="C2231" s="297" t="str">
        <f>IF(LEN(A2231)=0,"",INDEX('Smelter Reference List'!$C:$C,MATCH($A2231,'Smelter Reference List'!$E:$E,0)))</f>
        <v/>
      </c>
      <c r="D2231" s="161" t="str">
        <f ca="1">IF(ISERROR($S2231),"",OFFSET('Smelter Reference List'!$C$4,$S2231-4,0)&amp;"")</f>
        <v/>
      </c>
      <c r="E2231" s="161" t="str">
        <f ca="1">IF(ISERROR($S2231),"",OFFSET('Smelter Reference List'!$D$4,$S2231-4,0)&amp;"")</f>
        <v/>
      </c>
      <c r="F2231" s="161" t="str">
        <f ca="1">IF(ISERROR($S2231),"",OFFSET('Smelter Reference List'!$E$4,$S2231-4,0))</f>
        <v/>
      </c>
      <c r="G2231" s="161" t="str">
        <f ca="1">IF(C2231=$U$4,"Enter smelter details", IF(ISERROR($S2231),"",OFFSET('Smelter Reference List'!$F$4,$S2231-4,0)))</f>
        <v/>
      </c>
      <c r="H2231" s="247" t="str">
        <f ca="1">IF(ISERROR($S2231),"",OFFSET('Smelter Reference List'!$G$4,$S2231-4,0))</f>
        <v/>
      </c>
      <c r="I2231" s="248" t="str">
        <f ca="1">IF(ISERROR($S2231),"",OFFSET('Smelter Reference List'!$H$4,$S2231-4,0))</f>
        <v/>
      </c>
      <c r="J2231" s="248" t="str">
        <f ca="1">IF(ISERROR($S2231),"",OFFSET('Smelter Reference List'!$I$4,$S2231-4,0))</f>
        <v/>
      </c>
      <c r="K2231" s="245"/>
      <c r="L2231" s="245"/>
      <c r="M2231" s="245"/>
      <c r="N2231" s="245"/>
      <c r="O2231" s="245"/>
      <c r="P2231" s="245"/>
      <c r="Q2231" s="246"/>
      <c r="R2231" s="233"/>
      <c r="S2231" s="234" t="e">
        <f>IF(C2231="",NA(),MATCH($B2231&amp;$C2231,'Smelter Reference List'!$J:$J,0))</f>
        <v>#N/A</v>
      </c>
      <c r="T2231" s="235"/>
      <c r="U2231" s="235">
        <f t="shared" ca="1" si="68"/>
        <v>0</v>
      </c>
      <c r="V2231" s="235"/>
      <c r="W2231" s="235"/>
      <c r="Y2231" s="228" t="str">
        <f t="shared" si="69"/>
        <v/>
      </c>
    </row>
    <row r="2232" spans="1:25" s="228" customFormat="1" ht="20.399999999999999">
      <c r="A2232" s="257"/>
      <c r="B2232" s="232" t="str">
        <f>IF(LEN(A2232)=0,"",INDEX('Smelter Reference List'!$A:$A,MATCH($A2232,'Smelter Reference List'!$E:$E,0)))</f>
        <v/>
      </c>
      <c r="C2232" s="297" t="str">
        <f>IF(LEN(A2232)=0,"",INDEX('Smelter Reference List'!$C:$C,MATCH($A2232,'Smelter Reference List'!$E:$E,0)))</f>
        <v/>
      </c>
      <c r="D2232" s="161" t="str">
        <f ca="1">IF(ISERROR($S2232),"",OFFSET('Smelter Reference List'!$C$4,$S2232-4,0)&amp;"")</f>
        <v/>
      </c>
      <c r="E2232" s="161" t="str">
        <f ca="1">IF(ISERROR($S2232),"",OFFSET('Smelter Reference List'!$D$4,$S2232-4,0)&amp;"")</f>
        <v/>
      </c>
      <c r="F2232" s="161" t="str">
        <f ca="1">IF(ISERROR($S2232),"",OFFSET('Smelter Reference List'!$E$4,$S2232-4,0))</f>
        <v/>
      </c>
      <c r="G2232" s="161" t="str">
        <f ca="1">IF(C2232=$U$4,"Enter smelter details", IF(ISERROR($S2232),"",OFFSET('Smelter Reference List'!$F$4,$S2232-4,0)))</f>
        <v/>
      </c>
      <c r="H2232" s="247" t="str">
        <f ca="1">IF(ISERROR($S2232),"",OFFSET('Smelter Reference List'!$G$4,$S2232-4,0))</f>
        <v/>
      </c>
      <c r="I2232" s="248" t="str">
        <f ca="1">IF(ISERROR($S2232),"",OFFSET('Smelter Reference List'!$H$4,$S2232-4,0))</f>
        <v/>
      </c>
      <c r="J2232" s="248" t="str">
        <f ca="1">IF(ISERROR($S2232),"",OFFSET('Smelter Reference List'!$I$4,$S2232-4,0))</f>
        <v/>
      </c>
      <c r="K2232" s="245"/>
      <c r="L2232" s="245"/>
      <c r="M2232" s="245"/>
      <c r="N2232" s="245"/>
      <c r="O2232" s="245"/>
      <c r="P2232" s="245"/>
      <c r="Q2232" s="246"/>
      <c r="R2232" s="233"/>
      <c r="S2232" s="234" t="e">
        <f>IF(C2232="",NA(),MATCH($B2232&amp;$C2232,'Smelter Reference List'!$J:$J,0))</f>
        <v>#N/A</v>
      </c>
      <c r="T2232" s="235"/>
      <c r="U2232" s="235">
        <f t="shared" ref="U2232:U2295" ca="1" si="70">IF(AND(C2232="Smelter not listed",OR(LEN(D2232)=0,LEN(E2232)=0)),1,0)</f>
        <v>0</v>
      </c>
      <c r="V2232" s="235"/>
      <c r="W2232" s="235"/>
      <c r="Y2232" s="228" t="str">
        <f t="shared" ref="Y2232:Y2295" si="71">B2232&amp;C2232</f>
        <v/>
      </c>
    </row>
    <row r="2233" spans="1:25" s="228" customFormat="1" ht="20.399999999999999">
      <c r="A2233" s="257"/>
      <c r="B2233" s="232" t="str">
        <f>IF(LEN(A2233)=0,"",INDEX('Smelter Reference List'!$A:$A,MATCH($A2233,'Smelter Reference List'!$E:$E,0)))</f>
        <v/>
      </c>
      <c r="C2233" s="297" t="str">
        <f>IF(LEN(A2233)=0,"",INDEX('Smelter Reference List'!$C:$C,MATCH($A2233,'Smelter Reference List'!$E:$E,0)))</f>
        <v/>
      </c>
      <c r="D2233" s="161" t="str">
        <f ca="1">IF(ISERROR($S2233),"",OFFSET('Smelter Reference List'!$C$4,$S2233-4,0)&amp;"")</f>
        <v/>
      </c>
      <c r="E2233" s="161" t="str">
        <f ca="1">IF(ISERROR($S2233),"",OFFSET('Smelter Reference List'!$D$4,$S2233-4,0)&amp;"")</f>
        <v/>
      </c>
      <c r="F2233" s="161" t="str">
        <f ca="1">IF(ISERROR($S2233),"",OFFSET('Smelter Reference List'!$E$4,$S2233-4,0))</f>
        <v/>
      </c>
      <c r="G2233" s="161" t="str">
        <f ca="1">IF(C2233=$U$4,"Enter smelter details", IF(ISERROR($S2233),"",OFFSET('Smelter Reference List'!$F$4,$S2233-4,0)))</f>
        <v/>
      </c>
      <c r="H2233" s="247" t="str">
        <f ca="1">IF(ISERROR($S2233),"",OFFSET('Smelter Reference List'!$G$4,$S2233-4,0))</f>
        <v/>
      </c>
      <c r="I2233" s="248" t="str">
        <f ca="1">IF(ISERROR($S2233),"",OFFSET('Smelter Reference List'!$H$4,$S2233-4,0))</f>
        <v/>
      </c>
      <c r="J2233" s="248" t="str">
        <f ca="1">IF(ISERROR($S2233),"",OFFSET('Smelter Reference List'!$I$4,$S2233-4,0))</f>
        <v/>
      </c>
      <c r="K2233" s="245"/>
      <c r="L2233" s="245"/>
      <c r="M2233" s="245"/>
      <c r="N2233" s="245"/>
      <c r="O2233" s="245"/>
      <c r="P2233" s="245"/>
      <c r="Q2233" s="246"/>
      <c r="R2233" s="233"/>
      <c r="S2233" s="234" t="e">
        <f>IF(C2233="",NA(),MATCH($B2233&amp;$C2233,'Smelter Reference List'!$J:$J,0))</f>
        <v>#N/A</v>
      </c>
      <c r="T2233" s="235"/>
      <c r="U2233" s="235">
        <f t="shared" ca="1" si="70"/>
        <v>0</v>
      </c>
      <c r="V2233" s="235"/>
      <c r="W2233" s="235"/>
      <c r="Y2233" s="228" t="str">
        <f t="shared" si="71"/>
        <v/>
      </c>
    </row>
    <row r="2234" spans="1:25" s="228" customFormat="1" ht="20.399999999999999">
      <c r="A2234" s="257"/>
      <c r="B2234" s="232" t="str">
        <f>IF(LEN(A2234)=0,"",INDEX('Smelter Reference List'!$A:$A,MATCH($A2234,'Smelter Reference List'!$E:$E,0)))</f>
        <v/>
      </c>
      <c r="C2234" s="297" t="str">
        <f>IF(LEN(A2234)=0,"",INDEX('Smelter Reference List'!$C:$C,MATCH($A2234,'Smelter Reference List'!$E:$E,0)))</f>
        <v/>
      </c>
      <c r="D2234" s="161" t="str">
        <f ca="1">IF(ISERROR($S2234),"",OFFSET('Smelter Reference List'!$C$4,$S2234-4,0)&amp;"")</f>
        <v/>
      </c>
      <c r="E2234" s="161" t="str">
        <f ca="1">IF(ISERROR($S2234),"",OFFSET('Smelter Reference List'!$D$4,$S2234-4,0)&amp;"")</f>
        <v/>
      </c>
      <c r="F2234" s="161" t="str">
        <f ca="1">IF(ISERROR($S2234),"",OFFSET('Smelter Reference List'!$E$4,$S2234-4,0))</f>
        <v/>
      </c>
      <c r="G2234" s="161" t="str">
        <f ca="1">IF(C2234=$U$4,"Enter smelter details", IF(ISERROR($S2234),"",OFFSET('Smelter Reference List'!$F$4,$S2234-4,0)))</f>
        <v/>
      </c>
      <c r="H2234" s="247" t="str">
        <f ca="1">IF(ISERROR($S2234),"",OFFSET('Smelter Reference List'!$G$4,$S2234-4,0))</f>
        <v/>
      </c>
      <c r="I2234" s="248" t="str">
        <f ca="1">IF(ISERROR($S2234),"",OFFSET('Smelter Reference List'!$H$4,$S2234-4,0))</f>
        <v/>
      </c>
      <c r="J2234" s="248" t="str">
        <f ca="1">IF(ISERROR($S2234),"",OFFSET('Smelter Reference List'!$I$4,$S2234-4,0))</f>
        <v/>
      </c>
      <c r="K2234" s="245"/>
      <c r="L2234" s="245"/>
      <c r="M2234" s="245"/>
      <c r="N2234" s="245"/>
      <c r="O2234" s="245"/>
      <c r="P2234" s="245"/>
      <c r="Q2234" s="246"/>
      <c r="R2234" s="233"/>
      <c r="S2234" s="234" t="e">
        <f>IF(C2234="",NA(),MATCH($B2234&amp;$C2234,'Smelter Reference List'!$J:$J,0))</f>
        <v>#N/A</v>
      </c>
      <c r="T2234" s="235"/>
      <c r="U2234" s="235">
        <f t="shared" ca="1" si="70"/>
        <v>0</v>
      </c>
      <c r="V2234" s="235"/>
      <c r="W2234" s="235"/>
      <c r="Y2234" s="228" t="str">
        <f t="shared" si="71"/>
        <v/>
      </c>
    </row>
    <row r="2235" spans="1:25" s="228" customFormat="1" ht="20.399999999999999">
      <c r="A2235" s="257"/>
      <c r="B2235" s="232" t="str">
        <f>IF(LEN(A2235)=0,"",INDEX('Smelter Reference List'!$A:$A,MATCH($A2235,'Smelter Reference List'!$E:$E,0)))</f>
        <v/>
      </c>
      <c r="C2235" s="297" t="str">
        <f>IF(LEN(A2235)=0,"",INDEX('Smelter Reference List'!$C:$C,MATCH($A2235,'Smelter Reference List'!$E:$E,0)))</f>
        <v/>
      </c>
      <c r="D2235" s="161" t="str">
        <f ca="1">IF(ISERROR($S2235),"",OFFSET('Smelter Reference List'!$C$4,$S2235-4,0)&amp;"")</f>
        <v/>
      </c>
      <c r="E2235" s="161" t="str">
        <f ca="1">IF(ISERROR($S2235),"",OFFSET('Smelter Reference List'!$D$4,$S2235-4,0)&amp;"")</f>
        <v/>
      </c>
      <c r="F2235" s="161" t="str">
        <f ca="1">IF(ISERROR($S2235),"",OFFSET('Smelter Reference List'!$E$4,$S2235-4,0))</f>
        <v/>
      </c>
      <c r="G2235" s="161" t="str">
        <f ca="1">IF(C2235=$U$4,"Enter smelter details", IF(ISERROR($S2235),"",OFFSET('Smelter Reference List'!$F$4,$S2235-4,0)))</f>
        <v/>
      </c>
      <c r="H2235" s="247" t="str">
        <f ca="1">IF(ISERROR($S2235),"",OFFSET('Smelter Reference List'!$G$4,$S2235-4,0))</f>
        <v/>
      </c>
      <c r="I2235" s="248" t="str">
        <f ca="1">IF(ISERROR($S2235),"",OFFSET('Smelter Reference List'!$H$4,$S2235-4,0))</f>
        <v/>
      </c>
      <c r="J2235" s="248" t="str">
        <f ca="1">IF(ISERROR($S2235),"",OFFSET('Smelter Reference List'!$I$4,$S2235-4,0))</f>
        <v/>
      </c>
      <c r="K2235" s="245"/>
      <c r="L2235" s="245"/>
      <c r="M2235" s="245"/>
      <c r="N2235" s="245"/>
      <c r="O2235" s="245"/>
      <c r="P2235" s="245"/>
      <c r="Q2235" s="246"/>
      <c r="R2235" s="233"/>
      <c r="S2235" s="234" t="e">
        <f>IF(C2235="",NA(),MATCH($B2235&amp;$C2235,'Smelter Reference List'!$J:$J,0))</f>
        <v>#N/A</v>
      </c>
      <c r="T2235" s="235"/>
      <c r="U2235" s="235">
        <f t="shared" ca="1" si="70"/>
        <v>0</v>
      </c>
      <c r="V2235" s="235"/>
      <c r="W2235" s="235"/>
      <c r="Y2235" s="228" t="str">
        <f t="shared" si="71"/>
        <v/>
      </c>
    </row>
    <row r="2236" spans="1:25" s="228" customFormat="1" ht="20.399999999999999">
      <c r="A2236" s="257"/>
      <c r="B2236" s="232" t="str">
        <f>IF(LEN(A2236)=0,"",INDEX('Smelter Reference List'!$A:$A,MATCH($A2236,'Smelter Reference List'!$E:$E,0)))</f>
        <v/>
      </c>
      <c r="C2236" s="297" t="str">
        <f>IF(LEN(A2236)=0,"",INDEX('Smelter Reference List'!$C:$C,MATCH($A2236,'Smelter Reference List'!$E:$E,0)))</f>
        <v/>
      </c>
      <c r="D2236" s="161" t="str">
        <f ca="1">IF(ISERROR($S2236),"",OFFSET('Smelter Reference List'!$C$4,$S2236-4,0)&amp;"")</f>
        <v/>
      </c>
      <c r="E2236" s="161" t="str">
        <f ca="1">IF(ISERROR($S2236),"",OFFSET('Smelter Reference List'!$D$4,$S2236-4,0)&amp;"")</f>
        <v/>
      </c>
      <c r="F2236" s="161" t="str">
        <f ca="1">IF(ISERROR($S2236),"",OFFSET('Smelter Reference List'!$E$4,$S2236-4,0))</f>
        <v/>
      </c>
      <c r="G2236" s="161" t="str">
        <f ca="1">IF(C2236=$U$4,"Enter smelter details", IF(ISERROR($S2236),"",OFFSET('Smelter Reference List'!$F$4,$S2236-4,0)))</f>
        <v/>
      </c>
      <c r="H2236" s="247" t="str">
        <f ca="1">IF(ISERROR($S2236),"",OFFSET('Smelter Reference List'!$G$4,$S2236-4,0))</f>
        <v/>
      </c>
      <c r="I2236" s="248" t="str">
        <f ca="1">IF(ISERROR($S2236),"",OFFSET('Smelter Reference List'!$H$4,$S2236-4,0))</f>
        <v/>
      </c>
      <c r="J2236" s="248" t="str">
        <f ca="1">IF(ISERROR($S2236),"",OFFSET('Smelter Reference List'!$I$4,$S2236-4,0))</f>
        <v/>
      </c>
      <c r="K2236" s="245"/>
      <c r="L2236" s="245"/>
      <c r="M2236" s="245"/>
      <c r="N2236" s="245"/>
      <c r="O2236" s="245"/>
      <c r="P2236" s="245"/>
      <c r="Q2236" s="246"/>
      <c r="R2236" s="233"/>
      <c r="S2236" s="234" t="e">
        <f>IF(C2236="",NA(),MATCH($B2236&amp;$C2236,'Smelter Reference List'!$J:$J,0))</f>
        <v>#N/A</v>
      </c>
      <c r="T2236" s="235"/>
      <c r="U2236" s="235">
        <f t="shared" ca="1" si="70"/>
        <v>0</v>
      </c>
      <c r="V2236" s="235"/>
      <c r="W2236" s="235"/>
      <c r="Y2236" s="228" t="str">
        <f t="shared" si="71"/>
        <v/>
      </c>
    </row>
    <row r="2237" spans="1:25" s="228" customFormat="1" ht="20.399999999999999">
      <c r="A2237" s="257"/>
      <c r="B2237" s="232" t="str">
        <f>IF(LEN(A2237)=0,"",INDEX('Smelter Reference List'!$A:$A,MATCH($A2237,'Smelter Reference List'!$E:$E,0)))</f>
        <v/>
      </c>
      <c r="C2237" s="297" t="str">
        <f>IF(LEN(A2237)=0,"",INDEX('Smelter Reference List'!$C:$C,MATCH($A2237,'Smelter Reference List'!$E:$E,0)))</f>
        <v/>
      </c>
      <c r="D2237" s="161" t="str">
        <f ca="1">IF(ISERROR($S2237),"",OFFSET('Smelter Reference List'!$C$4,$S2237-4,0)&amp;"")</f>
        <v/>
      </c>
      <c r="E2237" s="161" t="str">
        <f ca="1">IF(ISERROR($S2237),"",OFFSET('Smelter Reference List'!$D$4,$S2237-4,0)&amp;"")</f>
        <v/>
      </c>
      <c r="F2237" s="161" t="str">
        <f ca="1">IF(ISERROR($S2237),"",OFFSET('Smelter Reference List'!$E$4,$S2237-4,0))</f>
        <v/>
      </c>
      <c r="G2237" s="161" t="str">
        <f ca="1">IF(C2237=$U$4,"Enter smelter details", IF(ISERROR($S2237),"",OFFSET('Smelter Reference List'!$F$4,$S2237-4,0)))</f>
        <v/>
      </c>
      <c r="H2237" s="247" t="str">
        <f ca="1">IF(ISERROR($S2237),"",OFFSET('Smelter Reference List'!$G$4,$S2237-4,0))</f>
        <v/>
      </c>
      <c r="I2237" s="248" t="str">
        <f ca="1">IF(ISERROR($S2237),"",OFFSET('Smelter Reference List'!$H$4,$S2237-4,0))</f>
        <v/>
      </c>
      <c r="J2237" s="248" t="str">
        <f ca="1">IF(ISERROR($S2237),"",OFFSET('Smelter Reference List'!$I$4,$S2237-4,0))</f>
        <v/>
      </c>
      <c r="K2237" s="245"/>
      <c r="L2237" s="245"/>
      <c r="M2237" s="245"/>
      <c r="N2237" s="245"/>
      <c r="O2237" s="245"/>
      <c r="P2237" s="245"/>
      <c r="Q2237" s="246"/>
      <c r="R2237" s="233"/>
      <c r="S2237" s="234" t="e">
        <f>IF(C2237="",NA(),MATCH($B2237&amp;$C2237,'Smelter Reference List'!$J:$J,0))</f>
        <v>#N/A</v>
      </c>
      <c r="T2237" s="235"/>
      <c r="U2237" s="235">
        <f t="shared" ca="1" si="70"/>
        <v>0</v>
      </c>
      <c r="V2237" s="235"/>
      <c r="W2237" s="235"/>
      <c r="Y2237" s="228" t="str">
        <f t="shared" si="71"/>
        <v/>
      </c>
    </row>
    <row r="2238" spans="1:25" s="228" customFormat="1" ht="20.399999999999999">
      <c r="A2238" s="257"/>
      <c r="B2238" s="232" t="str">
        <f>IF(LEN(A2238)=0,"",INDEX('Smelter Reference List'!$A:$A,MATCH($A2238,'Smelter Reference List'!$E:$E,0)))</f>
        <v/>
      </c>
      <c r="C2238" s="297" t="str">
        <f>IF(LEN(A2238)=0,"",INDEX('Smelter Reference List'!$C:$C,MATCH($A2238,'Smelter Reference List'!$E:$E,0)))</f>
        <v/>
      </c>
      <c r="D2238" s="161" t="str">
        <f ca="1">IF(ISERROR($S2238),"",OFFSET('Smelter Reference List'!$C$4,$S2238-4,0)&amp;"")</f>
        <v/>
      </c>
      <c r="E2238" s="161" t="str">
        <f ca="1">IF(ISERROR($S2238),"",OFFSET('Smelter Reference List'!$D$4,$S2238-4,0)&amp;"")</f>
        <v/>
      </c>
      <c r="F2238" s="161" t="str">
        <f ca="1">IF(ISERROR($S2238),"",OFFSET('Smelter Reference List'!$E$4,$S2238-4,0))</f>
        <v/>
      </c>
      <c r="G2238" s="161" t="str">
        <f ca="1">IF(C2238=$U$4,"Enter smelter details", IF(ISERROR($S2238),"",OFFSET('Smelter Reference List'!$F$4,$S2238-4,0)))</f>
        <v/>
      </c>
      <c r="H2238" s="247" t="str">
        <f ca="1">IF(ISERROR($S2238),"",OFFSET('Smelter Reference List'!$G$4,$S2238-4,0))</f>
        <v/>
      </c>
      <c r="I2238" s="248" t="str">
        <f ca="1">IF(ISERROR($S2238),"",OFFSET('Smelter Reference List'!$H$4,$S2238-4,0))</f>
        <v/>
      </c>
      <c r="J2238" s="248" t="str">
        <f ca="1">IF(ISERROR($S2238),"",OFFSET('Smelter Reference List'!$I$4,$S2238-4,0))</f>
        <v/>
      </c>
      <c r="K2238" s="245"/>
      <c r="L2238" s="245"/>
      <c r="M2238" s="245"/>
      <c r="N2238" s="245"/>
      <c r="O2238" s="245"/>
      <c r="P2238" s="245"/>
      <c r="Q2238" s="246"/>
      <c r="R2238" s="233"/>
      <c r="S2238" s="234" t="e">
        <f>IF(C2238="",NA(),MATCH($B2238&amp;$C2238,'Smelter Reference List'!$J:$J,0))</f>
        <v>#N/A</v>
      </c>
      <c r="T2238" s="235"/>
      <c r="U2238" s="235">
        <f t="shared" ca="1" si="70"/>
        <v>0</v>
      </c>
      <c r="V2238" s="235"/>
      <c r="W2238" s="235"/>
      <c r="Y2238" s="228" t="str">
        <f t="shared" si="71"/>
        <v/>
      </c>
    </row>
    <row r="2239" spans="1:25" s="228" customFormat="1" ht="20.399999999999999">
      <c r="A2239" s="257"/>
      <c r="B2239" s="232" t="str">
        <f>IF(LEN(A2239)=0,"",INDEX('Smelter Reference List'!$A:$A,MATCH($A2239,'Smelter Reference List'!$E:$E,0)))</f>
        <v/>
      </c>
      <c r="C2239" s="297" t="str">
        <f>IF(LEN(A2239)=0,"",INDEX('Smelter Reference List'!$C:$C,MATCH($A2239,'Smelter Reference List'!$E:$E,0)))</f>
        <v/>
      </c>
      <c r="D2239" s="161" t="str">
        <f ca="1">IF(ISERROR($S2239),"",OFFSET('Smelter Reference List'!$C$4,$S2239-4,0)&amp;"")</f>
        <v/>
      </c>
      <c r="E2239" s="161" t="str">
        <f ca="1">IF(ISERROR($S2239),"",OFFSET('Smelter Reference List'!$D$4,$S2239-4,0)&amp;"")</f>
        <v/>
      </c>
      <c r="F2239" s="161" t="str">
        <f ca="1">IF(ISERROR($S2239),"",OFFSET('Smelter Reference List'!$E$4,$S2239-4,0))</f>
        <v/>
      </c>
      <c r="G2239" s="161" t="str">
        <f ca="1">IF(C2239=$U$4,"Enter smelter details", IF(ISERROR($S2239),"",OFFSET('Smelter Reference List'!$F$4,$S2239-4,0)))</f>
        <v/>
      </c>
      <c r="H2239" s="247" t="str">
        <f ca="1">IF(ISERROR($S2239),"",OFFSET('Smelter Reference List'!$G$4,$S2239-4,0))</f>
        <v/>
      </c>
      <c r="I2239" s="248" t="str">
        <f ca="1">IF(ISERROR($S2239),"",OFFSET('Smelter Reference List'!$H$4,$S2239-4,0))</f>
        <v/>
      </c>
      <c r="J2239" s="248" t="str">
        <f ca="1">IF(ISERROR($S2239),"",OFFSET('Smelter Reference List'!$I$4,$S2239-4,0))</f>
        <v/>
      </c>
      <c r="K2239" s="245"/>
      <c r="L2239" s="245"/>
      <c r="M2239" s="245"/>
      <c r="N2239" s="245"/>
      <c r="O2239" s="245"/>
      <c r="P2239" s="245"/>
      <c r="Q2239" s="246"/>
      <c r="R2239" s="233"/>
      <c r="S2239" s="234" t="e">
        <f>IF(C2239="",NA(),MATCH($B2239&amp;$C2239,'Smelter Reference List'!$J:$J,0))</f>
        <v>#N/A</v>
      </c>
      <c r="T2239" s="235"/>
      <c r="U2239" s="235">
        <f t="shared" ca="1" si="70"/>
        <v>0</v>
      </c>
      <c r="V2239" s="235"/>
      <c r="W2239" s="235"/>
      <c r="Y2239" s="228" t="str">
        <f t="shared" si="71"/>
        <v/>
      </c>
    </row>
    <row r="2240" spans="1:25" s="228" customFormat="1" ht="20.399999999999999">
      <c r="A2240" s="257"/>
      <c r="B2240" s="232" t="str">
        <f>IF(LEN(A2240)=0,"",INDEX('Smelter Reference List'!$A:$A,MATCH($A2240,'Smelter Reference List'!$E:$E,0)))</f>
        <v/>
      </c>
      <c r="C2240" s="297" t="str">
        <f>IF(LEN(A2240)=0,"",INDEX('Smelter Reference List'!$C:$C,MATCH($A2240,'Smelter Reference List'!$E:$E,0)))</f>
        <v/>
      </c>
      <c r="D2240" s="161" t="str">
        <f ca="1">IF(ISERROR($S2240),"",OFFSET('Smelter Reference List'!$C$4,$S2240-4,0)&amp;"")</f>
        <v/>
      </c>
      <c r="E2240" s="161" t="str">
        <f ca="1">IF(ISERROR($S2240),"",OFFSET('Smelter Reference List'!$D$4,$S2240-4,0)&amp;"")</f>
        <v/>
      </c>
      <c r="F2240" s="161" t="str">
        <f ca="1">IF(ISERROR($S2240),"",OFFSET('Smelter Reference List'!$E$4,$S2240-4,0))</f>
        <v/>
      </c>
      <c r="G2240" s="161" t="str">
        <f ca="1">IF(C2240=$U$4,"Enter smelter details", IF(ISERROR($S2240),"",OFFSET('Smelter Reference List'!$F$4,$S2240-4,0)))</f>
        <v/>
      </c>
      <c r="H2240" s="247" t="str">
        <f ca="1">IF(ISERROR($S2240),"",OFFSET('Smelter Reference List'!$G$4,$S2240-4,0))</f>
        <v/>
      </c>
      <c r="I2240" s="248" t="str">
        <f ca="1">IF(ISERROR($S2240),"",OFFSET('Smelter Reference List'!$H$4,$S2240-4,0))</f>
        <v/>
      </c>
      <c r="J2240" s="248" t="str">
        <f ca="1">IF(ISERROR($S2240),"",OFFSET('Smelter Reference List'!$I$4,$S2240-4,0))</f>
        <v/>
      </c>
      <c r="K2240" s="245"/>
      <c r="L2240" s="245"/>
      <c r="M2240" s="245"/>
      <c r="N2240" s="245"/>
      <c r="O2240" s="245"/>
      <c r="P2240" s="245"/>
      <c r="Q2240" s="246"/>
      <c r="R2240" s="233"/>
      <c r="S2240" s="234" t="e">
        <f>IF(C2240="",NA(),MATCH($B2240&amp;$C2240,'Smelter Reference List'!$J:$J,0))</f>
        <v>#N/A</v>
      </c>
      <c r="T2240" s="235"/>
      <c r="U2240" s="235">
        <f t="shared" ca="1" si="70"/>
        <v>0</v>
      </c>
      <c r="V2240" s="235"/>
      <c r="W2240" s="235"/>
      <c r="Y2240" s="228" t="str">
        <f t="shared" si="71"/>
        <v/>
      </c>
    </row>
    <row r="2241" spans="1:25" s="228" customFormat="1" ht="20.399999999999999">
      <c r="A2241" s="257"/>
      <c r="B2241" s="232" t="str">
        <f>IF(LEN(A2241)=0,"",INDEX('Smelter Reference List'!$A:$A,MATCH($A2241,'Smelter Reference List'!$E:$E,0)))</f>
        <v/>
      </c>
      <c r="C2241" s="297" t="str">
        <f>IF(LEN(A2241)=0,"",INDEX('Smelter Reference List'!$C:$C,MATCH($A2241,'Smelter Reference List'!$E:$E,0)))</f>
        <v/>
      </c>
      <c r="D2241" s="161" t="str">
        <f ca="1">IF(ISERROR($S2241),"",OFFSET('Smelter Reference List'!$C$4,$S2241-4,0)&amp;"")</f>
        <v/>
      </c>
      <c r="E2241" s="161" t="str">
        <f ca="1">IF(ISERROR($S2241),"",OFFSET('Smelter Reference List'!$D$4,$S2241-4,0)&amp;"")</f>
        <v/>
      </c>
      <c r="F2241" s="161" t="str">
        <f ca="1">IF(ISERROR($S2241),"",OFFSET('Smelter Reference List'!$E$4,$S2241-4,0))</f>
        <v/>
      </c>
      <c r="G2241" s="161" t="str">
        <f ca="1">IF(C2241=$U$4,"Enter smelter details", IF(ISERROR($S2241),"",OFFSET('Smelter Reference List'!$F$4,$S2241-4,0)))</f>
        <v/>
      </c>
      <c r="H2241" s="247" t="str">
        <f ca="1">IF(ISERROR($S2241),"",OFFSET('Smelter Reference List'!$G$4,$S2241-4,0))</f>
        <v/>
      </c>
      <c r="I2241" s="248" t="str">
        <f ca="1">IF(ISERROR($S2241),"",OFFSET('Smelter Reference List'!$H$4,$S2241-4,0))</f>
        <v/>
      </c>
      <c r="J2241" s="248" t="str">
        <f ca="1">IF(ISERROR($S2241),"",OFFSET('Smelter Reference List'!$I$4,$S2241-4,0))</f>
        <v/>
      </c>
      <c r="K2241" s="245"/>
      <c r="L2241" s="245"/>
      <c r="M2241" s="245"/>
      <c r="N2241" s="245"/>
      <c r="O2241" s="245"/>
      <c r="P2241" s="245"/>
      <c r="Q2241" s="246"/>
      <c r="R2241" s="233"/>
      <c r="S2241" s="234" t="e">
        <f>IF(C2241="",NA(),MATCH($B2241&amp;$C2241,'Smelter Reference List'!$J:$J,0))</f>
        <v>#N/A</v>
      </c>
      <c r="T2241" s="235"/>
      <c r="U2241" s="235">
        <f t="shared" ca="1" si="70"/>
        <v>0</v>
      </c>
      <c r="V2241" s="235"/>
      <c r="W2241" s="235"/>
      <c r="Y2241" s="228" t="str">
        <f t="shared" si="71"/>
        <v/>
      </c>
    </row>
    <row r="2242" spans="1:25" s="228" customFormat="1" ht="20.399999999999999">
      <c r="A2242" s="257"/>
      <c r="B2242" s="232" t="str">
        <f>IF(LEN(A2242)=0,"",INDEX('Smelter Reference List'!$A:$A,MATCH($A2242,'Smelter Reference List'!$E:$E,0)))</f>
        <v/>
      </c>
      <c r="C2242" s="297" t="str">
        <f>IF(LEN(A2242)=0,"",INDEX('Smelter Reference List'!$C:$C,MATCH($A2242,'Smelter Reference List'!$E:$E,0)))</f>
        <v/>
      </c>
      <c r="D2242" s="161" t="str">
        <f ca="1">IF(ISERROR($S2242),"",OFFSET('Smelter Reference List'!$C$4,$S2242-4,0)&amp;"")</f>
        <v/>
      </c>
      <c r="E2242" s="161" t="str">
        <f ca="1">IF(ISERROR($S2242),"",OFFSET('Smelter Reference List'!$D$4,$S2242-4,0)&amp;"")</f>
        <v/>
      </c>
      <c r="F2242" s="161" t="str">
        <f ca="1">IF(ISERROR($S2242),"",OFFSET('Smelter Reference List'!$E$4,$S2242-4,0))</f>
        <v/>
      </c>
      <c r="G2242" s="161" t="str">
        <f ca="1">IF(C2242=$U$4,"Enter smelter details", IF(ISERROR($S2242),"",OFFSET('Smelter Reference List'!$F$4,$S2242-4,0)))</f>
        <v/>
      </c>
      <c r="H2242" s="247" t="str">
        <f ca="1">IF(ISERROR($S2242),"",OFFSET('Smelter Reference List'!$G$4,$S2242-4,0))</f>
        <v/>
      </c>
      <c r="I2242" s="248" t="str">
        <f ca="1">IF(ISERROR($S2242),"",OFFSET('Smelter Reference List'!$H$4,$S2242-4,0))</f>
        <v/>
      </c>
      <c r="J2242" s="248" t="str">
        <f ca="1">IF(ISERROR($S2242),"",OFFSET('Smelter Reference List'!$I$4,$S2242-4,0))</f>
        <v/>
      </c>
      <c r="K2242" s="245"/>
      <c r="L2242" s="245"/>
      <c r="M2242" s="245"/>
      <c r="N2242" s="245"/>
      <c r="O2242" s="245"/>
      <c r="P2242" s="245"/>
      <c r="Q2242" s="246"/>
      <c r="R2242" s="233"/>
      <c r="S2242" s="234" t="e">
        <f>IF(C2242="",NA(),MATCH($B2242&amp;$C2242,'Smelter Reference List'!$J:$J,0))</f>
        <v>#N/A</v>
      </c>
      <c r="T2242" s="235"/>
      <c r="U2242" s="235">
        <f t="shared" ca="1" si="70"/>
        <v>0</v>
      </c>
      <c r="V2242" s="235"/>
      <c r="W2242" s="235"/>
      <c r="Y2242" s="228" t="str">
        <f t="shared" si="71"/>
        <v/>
      </c>
    </row>
    <row r="2243" spans="1:25" s="228" customFormat="1" ht="20.399999999999999">
      <c r="A2243" s="257"/>
      <c r="B2243" s="232" t="str">
        <f>IF(LEN(A2243)=0,"",INDEX('Smelter Reference List'!$A:$A,MATCH($A2243,'Smelter Reference List'!$E:$E,0)))</f>
        <v/>
      </c>
      <c r="C2243" s="297" t="str">
        <f>IF(LEN(A2243)=0,"",INDEX('Smelter Reference List'!$C:$C,MATCH($A2243,'Smelter Reference List'!$E:$E,0)))</f>
        <v/>
      </c>
      <c r="D2243" s="161" t="str">
        <f ca="1">IF(ISERROR($S2243),"",OFFSET('Smelter Reference List'!$C$4,$S2243-4,0)&amp;"")</f>
        <v/>
      </c>
      <c r="E2243" s="161" t="str">
        <f ca="1">IF(ISERROR($S2243),"",OFFSET('Smelter Reference List'!$D$4,$S2243-4,0)&amp;"")</f>
        <v/>
      </c>
      <c r="F2243" s="161" t="str">
        <f ca="1">IF(ISERROR($S2243),"",OFFSET('Smelter Reference List'!$E$4,$S2243-4,0))</f>
        <v/>
      </c>
      <c r="G2243" s="161" t="str">
        <f ca="1">IF(C2243=$U$4,"Enter smelter details", IF(ISERROR($S2243),"",OFFSET('Smelter Reference List'!$F$4,$S2243-4,0)))</f>
        <v/>
      </c>
      <c r="H2243" s="247" t="str">
        <f ca="1">IF(ISERROR($S2243),"",OFFSET('Smelter Reference List'!$G$4,$S2243-4,0))</f>
        <v/>
      </c>
      <c r="I2243" s="248" t="str">
        <f ca="1">IF(ISERROR($S2243),"",OFFSET('Smelter Reference List'!$H$4,$S2243-4,0))</f>
        <v/>
      </c>
      <c r="J2243" s="248" t="str">
        <f ca="1">IF(ISERROR($S2243),"",OFFSET('Smelter Reference List'!$I$4,$S2243-4,0))</f>
        <v/>
      </c>
      <c r="K2243" s="245"/>
      <c r="L2243" s="245"/>
      <c r="M2243" s="245"/>
      <c r="N2243" s="245"/>
      <c r="O2243" s="245"/>
      <c r="P2243" s="245"/>
      <c r="Q2243" s="246"/>
      <c r="R2243" s="233"/>
      <c r="S2243" s="234" t="e">
        <f>IF(C2243="",NA(),MATCH($B2243&amp;$C2243,'Smelter Reference List'!$J:$J,0))</f>
        <v>#N/A</v>
      </c>
      <c r="T2243" s="235"/>
      <c r="U2243" s="235">
        <f t="shared" ca="1" si="70"/>
        <v>0</v>
      </c>
      <c r="V2243" s="235"/>
      <c r="W2243" s="235"/>
      <c r="Y2243" s="228" t="str">
        <f t="shared" si="71"/>
        <v/>
      </c>
    </row>
    <row r="2244" spans="1:25" s="228" customFormat="1" ht="20.399999999999999">
      <c r="A2244" s="257"/>
      <c r="B2244" s="232" t="str">
        <f>IF(LEN(A2244)=0,"",INDEX('Smelter Reference List'!$A:$A,MATCH($A2244,'Smelter Reference List'!$E:$E,0)))</f>
        <v/>
      </c>
      <c r="C2244" s="297" t="str">
        <f>IF(LEN(A2244)=0,"",INDEX('Smelter Reference List'!$C:$C,MATCH($A2244,'Smelter Reference List'!$E:$E,0)))</f>
        <v/>
      </c>
      <c r="D2244" s="161" t="str">
        <f ca="1">IF(ISERROR($S2244),"",OFFSET('Smelter Reference List'!$C$4,$S2244-4,0)&amp;"")</f>
        <v/>
      </c>
      <c r="E2244" s="161" t="str">
        <f ca="1">IF(ISERROR($S2244),"",OFFSET('Smelter Reference List'!$D$4,$S2244-4,0)&amp;"")</f>
        <v/>
      </c>
      <c r="F2244" s="161" t="str">
        <f ca="1">IF(ISERROR($S2244),"",OFFSET('Smelter Reference List'!$E$4,$S2244-4,0))</f>
        <v/>
      </c>
      <c r="G2244" s="161" t="str">
        <f ca="1">IF(C2244=$U$4,"Enter smelter details", IF(ISERROR($S2244),"",OFFSET('Smelter Reference List'!$F$4,$S2244-4,0)))</f>
        <v/>
      </c>
      <c r="H2244" s="247" t="str">
        <f ca="1">IF(ISERROR($S2244),"",OFFSET('Smelter Reference List'!$G$4,$S2244-4,0))</f>
        <v/>
      </c>
      <c r="I2244" s="248" t="str">
        <f ca="1">IF(ISERROR($S2244),"",OFFSET('Smelter Reference List'!$H$4,$S2244-4,0))</f>
        <v/>
      </c>
      <c r="J2244" s="248" t="str">
        <f ca="1">IF(ISERROR($S2244),"",OFFSET('Smelter Reference List'!$I$4,$S2244-4,0))</f>
        <v/>
      </c>
      <c r="K2244" s="245"/>
      <c r="L2244" s="245"/>
      <c r="M2244" s="245"/>
      <c r="N2244" s="245"/>
      <c r="O2244" s="245"/>
      <c r="P2244" s="245"/>
      <c r="Q2244" s="246"/>
      <c r="R2244" s="233"/>
      <c r="S2244" s="234" t="e">
        <f>IF(C2244="",NA(),MATCH($B2244&amp;$C2244,'Smelter Reference List'!$J:$J,0))</f>
        <v>#N/A</v>
      </c>
      <c r="T2244" s="235"/>
      <c r="U2244" s="235">
        <f t="shared" ca="1" si="70"/>
        <v>0</v>
      </c>
      <c r="V2244" s="235"/>
      <c r="W2244" s="235"/>
      <c r="Y2244" s="228" t="str">
        <f t="shared" si="71"/>
        <v/>
      </c>
    </row>
    <row r="2245" spans="1:25" s="228" customFormat="1" ht="20.399999999999999">
      <c r="A2245" s="257"/>
      <c r="B2245" s="232" t="str">
        <f>IF(LEN(A2245)=0,"",INDEX('Smelter Reference List'!$A:$A,MATCH($A2245,'Smelter Reference List'!$E:$E,0)))</f>
        <v/>
      </c>
      <c r="C2245" s="297" t="str">
        <f>IF(LEN(A2245)=0,"",INDEX('Smelter Reference List'!$C:$C,MATCH($A2245,'Smelter Reference List'!$E:$E,0)))</f>
        <v/>
      </c>
      <c r="D2245" s="161" t="str">
        <f ca="1">IF(ISERROR($S2245),"",OFFSET('Smelter Reference List'!$C$4,$S2245-4,0)&amp;"")</f>
        <v/>
      </c>
      <c r="E2245" s="161" t="str">
        <f ca="1">IF(ISERROR($S2245),"",OFFSET('Smelter Reference List'!$D$4,$S2245-4,0)&amp;"")</f>
        <v/>
      </c>
      <c r="F2245" s="161" t="str">
        <f ca="1">IF(ISERROR($S2245),"",OFFSET('Smelter Reference List'!$E$4,$S2245-4,0))</f>
        <v/>
      </c>
      <c r="G2245" s="161" t="str">
        <f ca="1">IF(C2245=$U$4,"Enter smelter details", IF(ISERROR($S2245),"",OFFSET('Smelter Reference List'!$F$4,$S2245-4,0)))</f>
        <v/>
      </c>
      <c r="H2245" s="247" t="str">
        <f ca="1">IF(ISERROR($S2245),"",OFFSET('Smelter Reference List'!$G$4,$S2245-4,0))</f>
        <v/>
      </c>
      <c r="I2245" s="248" t="str">
        <f ca="1">IF(ISERROR($S2245),"",OFFSET('Smelter Reference List'!$H$4,$S2245-4,0))</f>
        <v/>
      </c>
      <c r="J2245" s="248" t="str">
        <f ca="1">IF(ISERROR($S2245),"",OFFSET('Smelter Reference List'!$I$4,$S2245-4,0))</f>
        <v/>
      </c>
      <c r="K2245" s="245"/>
      <c r="L2245" s="245"/>
      <c r="M2245" s="245"/>
      <c r="N2245" s="245"/>
      <c r="O2245" s="245"/>
      <c r="P2245" s="245"/>
      <c r="Q2245" s="246"/>
      <c r="R2245" s="233"/>
      <c r="S2245" s="234" t="e">
        <f>IF(C2245="",NA(),MATCH($B2245&amp;$C2245,'Smelter Reference List'!$J:$J,0))</f>
        <v>#N/A</v>
      </c>
      <c r="T2245" s="235"/>
      <c r="U2245" s="235">
        <f t="shared" ca="1" si="70"/>
        <v>0</v>
      </c>
      <c r="V2245" s="235"/>
      <c r="W2245" s="235"/>
      <c r="Y2245" s="228" t="str">
        <f t="shared" si="71"/>
        <v/>
      </c>
    </row>
    <row r="2246" spans="1:25" s="228" customFormat="1" ht="20.399999999999999">
      <c r="A2246" s="257"/>
      <c r="B2246" s="232" t="str">
        <f>IF(LEN(A2246)=0,"",INDEX('Smelter Reference List'!$A:$A,MATCH($A2246,'Smelter Reference List'!$E:$E,0)))</f>
        <v/>
      </c>
      <c r="C2246" s="297" t="str">
        <f>IF(LEN(A2246)=0,"",INDEX('Smelter Reference List'!$C:$C,MATCH($A2246,'Smelter Reference List'!$E:$E,0)))</f>
        <v/>
      </c>
      <c r="D2246" s="161" t="str">
        <f ca="1">IF(ISERROR($S2246),"",OFFSET('Smelter Reference List'!$C$4,$S2246-4,0)&amp;"")</f>
        <v/>
      </c>
      <c r="E2246" s="161" t="str">
        <f ca="1">IF(ISERROR($S2246),"",OFFSET('Smelter Reference List'!$D$4,$S2246-4,0)&amp;"")</f>
        <v/>
      </c>
      <c r="F2246" s="161" t="str">
        <f ca="1">IF(ISERROR($S2246),"",OFFSET('Smelter Reference List'!$E$4,$S2246-4,0))</f>
        <v/>
      </c>
      <c r="G2246" s="161" t="str">
        <f ca="1">IF(C2246=$U$4,"Enter smelter details", IF(ISERROR($S2246),"",OFFSET('Smelter Reference List'!$F$4,$S2246-4,0)))</f>
        <v/>
      </c>
      <c r="H2246" s="247" t="str">
        <f ca="1">IF(ISERROR($S2246),"",OFFSET('Smelter Reference List'!$G$4,$S2246-4,0))</f>
        <v/>
      </c>
      <c r="I2246" s="248" t="str">
        <f ca="1">IF(ISERROR($S2246),"",OFFSET('Smelter Reference List'!$H$4,$S2246-4,0))</f>
        <v/>
      </c>
      <c r="J2246" s="248" t="str">
        <f ca="1">IF(ISERROR($S2246),"",OFFSET('Smelter Reference List'!$I$4,$S2246-4,0))</f>
        <v/>
      </c>
      <c r="K2246" s="245"/>
      <c r="L2246" s="245"/>
      <c r="M2246" s="245"/>
      <c r="N2246" s="245"/>
      <c r="O2246" s="245"/>
      <c r="P2246" s="245"/>
      <c r="Q2246" s="246"/>
      <c r="R2246" s="233"/>
      <c r="S2246" s="234" t="e">
        <f>IF(C2246="",NA(),MATCH($B2246&amp;$C2246,'Smelter Reference List'!$J:$J,0))</f>
        <v>#N/A</v>
      </c>
      <c r="T2246" s="235"/>
      <c r="U2246" s="235">
        <f t="shared" ca="1" si="70"/>
        <v>0</v>
      </c>
      <c r="V2246" s="235"/>
      <c r="W2246" s="235"/>
      <c r="Y2246" s="228" t="str">
        <f t="shared" si="71"/>
        <v/>
      </c>
    </row>
    <row r="2247" spans="1:25" s="228" customFormat="1" ht="20.399999999999999">
      <c r="A2247" s="257"/>
      <c r="B2247" s="232" t="str">
        <f>IF(LEN(A2247)=0,"",INDEX('Smelter Reference List'!$A:$A,MATCH($A2247,'Smelter Reference List'!$E:$E,0)))</f>
        <v/>
      </c>
      <c r="C2247" s="297" t="str">
        <f>IF(LEN(A2247)=0,"",INDEX('Smelter Reference List'!$C:$C,MATCH($A2247,'Smelter Reference List'!$E:$E,0)))</f>
        <v/>
      </c>
      <c r="D2247" s="161" t="str">
        <f ca="1">IF(ISERROR($S2247),"",OFFSET('Smelter Reference List'!$C$4,$S2247-4,0)&amp;"")</f>
        <v/>
      </c>
      <c r="E2247" s="161" t="str">
        <f ca="1">IF(ISERROR($S2247),"",OFFSET('Smelter Reference List'!$D$4,$S2247-4,0)&amp;"")</f>
        <v/>
      </c>
      <c r="F2247" s="161" t="str">
        <f ca="1">IF(ISERROR($S2247),"",OFFSET('Smelter Reference List'!$E$4,$S2247-4,0))</f>
        <v/>
      </c>
      <c r="G2247" s="161" t="str">
        <f ca="1">IF(C2247=$U$4,"Enter smelter details", IF(ISERROR($S2247),"",OFFSET('Smelter Reference List'!$F$4,$S2247-4,0)))</f>
        <v/>
      </c>
      <c r="H2247" s="247" t="str">
        <f ca="1">IF(ISERROR($S2247),"",OFFSET('Smelter Reference List'!$G$4,$S2247-4,0))</f>
        <v/>
      </c>
      <c r="I2247" s="248" t="str">
        <f ca="1">IF(ISERROR($S2247),"",OFFSET('Smelter Reference List'!$H$4,$S2247-4,0))</f>
        <v/>
      </c>
      <c r="J2247" s="248" t="str">
        <f ca="1">IF(ISERROR($S2247),"",OFFSET('Smelter Reference List'!$I$4,$S2247-4,0))</f>
        <v/>
      </c>
      <c r="K2247" s="245"/>
      <c r="L2247" s="245"/>
      <c r="M2247" s="245"/>
      <c r="N2247" s="245"/>
      <c r="O2247" s="245"/>
      <c r="P2247" s="245"/>
      <c r="Q2247" s="246"/>
      <c r="R2247" s="233"/>
      <c r="S2247" s="234" t="e">
        <f>IF(C2247="",NA(),MATCH($B2247&amp;$C2247,'Smelter Reference List'!$J:$J,0))</f>
        <v>#N/A</v>
      </c>
      <c r="T2247" s="235"/>
      <c r="U2247" s="235">
        <f t="shared" ca="1" si="70"/>
        <v>0</v>
      </c>
      <c r="V2247" s="235"/>
      <c r="W2247" s="235"/>
      <c r="Y2247" s="228" t="str">
        <f t="shared" si="71"/>
        <v/>
      </c>
    </row>
    <row r="2248" spans="1:25" s="228" customFormat="1" ht="20.399999999999999">
      <c r="A2248" s="257"/>
      <c r="B2248" s="232" t="str">
        <f>IF(LEN(A2248)=0,"",INDEX('Smelter Reference List'!$A:$A,MATCH($A2248,'Smelter Reference List'!$E:$E,0)))</f>
        <v/>
      </c>
      <c r="C2248" s="297" t="str">
        <f>IF(LEN(A2248)=0,"",INDEX('Smelter Reference List'!$C:$C,MATCH($A2248,'Smelter Reference List'!$E:$E,0)))</f>
        <v/>
      </c>
      <c r="D2248" s="161" t="str">
        <f ca="1">IF(ISERROR($S2248),"",OFFSET('Smelter Reference List'!$C$4,$S2248-4,0)&amp;"")</f>
        <v/>
      </c>
      <c r="E2248" s="161" t="str">
        <f ca="1">IF(ISERROR($S2248),"",OFFSET('Smelter Reference List'!$D$4,$S2248-4,0)&amp;"")</f>
        <v/>
      </c>
      <c r="F2248" s="161" t="str">
        <f ca="1">IF(ISERROR($S2248),"",OFFSET('Smelter Reference List'!$E$4,$S2248-4,0))</f>
        <v/>
      </c>
      <c r="G2248" s="161" t="str">
        <f ca="1">IF(C2248=$U$4,"Enter smelter details", IF(ISERROR($S2248),"",OFFSET('Smelter Reference List'!$F$4,$S2248-4,0)))</f>
        <v/>
      </c>
      <c r="H2248" s="247" t="str">
        <f ca="1">IF(ISERROR($S2248),"",OFFSET('Smelter Reference List'!$G$4,$S2248-4,0))</f>
        <v/>
      </c>
      <c r="I2248" s="248" t="str">
        <f ca="1">IF(ISERROR($S2248),"",OFFSET('Smelter Reference List'!$H$4,$S2248-4,0))</f>
        <v/>
      </c>
      <c r="J2248" s="248" t="str">
        <f ca="1">IF(ISERROR($S2248),"",OFFSET('Smelter Reference List'!$I$4,$S2248-4,0))</f>
        <v/>
      </c>
      <c r="K2248" s="245"/>
      <c r="L2248" s="245"/>
      <c r="M2248" s="245"/>
      <c r="N2248" s="245"/>
      <c r="O2248" s="245"/>
      <c r="P2248" s="245"/>
      <c r="Q2248" s="246"/>
      <c r="R2248" s="233"/>
      <c r="S2248" s="234" t="e">
        <f>IF(C2248="",NA(),MATCH($B2248&amp;$C2248,'Smelter Reference List'!$J:$J,0))</f>
        <v>#N/A</v>
      </c>
      <c r="T2248" s="235"/>
      <c r="U2248" s="235">
        <f t="shared" ca="1" si="70"/>
        <v>0</v>
      </c>
      <c r="V2248" s="235"/>
      <c r="W2248" s="235"/>
      <c r="Y2248" s="228" t="str">
        <f t="shared" si="71"/>
        <v/>
      </c>
    </row>
    <row r="2249" spans="1:25" s="228" customFormat="1" ht="20.399999999999999">
      <c r="A2249" s="257"/>
      <c r="B2249" s="232" t="str">
        <f>IF(LEN(A2249)=0,"",INDEX('Smelter Reference List'!$A:$A,MATCH($A2249,'Smelter Reference List'!$E:$E,0)))</f>
        <v/>
      </c>
      <c r="C2249" s="297" t="str">
        <f>IF(LEN(A2249)=0,"",INDEX('Smelter Reference List'!$C:$C,MATCH($A2249,'Smelter Reference List'!$E:$E,0)))</f>
        <v/>
      </c>
      <c r="D2249" s="161" t="str">
        <f ca="1">IF(ISERROR($S2249),"",OFFSET('Smelter Reference List'!$C$4,$S2249-4,0)&amp;"")</f>
        <v/>
      </c>
      <c r="E2249" s="161" t="str">
        <f ca="1">IF(ISERROR($S2249),"",OFFSET('Smelter Reference List'!$D$4,$S2249-4,0)&amp;"")</f>
        <v/>
      </c>
      <c r="F2249" s="161" t="str">
        <f ca="1">IF(ISERROR($S2249),"",OFFSET('Smelter Reference List'!$E$4,$S2249-4,0))</f>
        <v/>
      </c>
      <c r="G2249" s="161" t="str">
        <f ca="1">IF(C2249=$U$4,"Enter smelter details", IF(ISERROR($S2249),"",OFFSET('Smelter Reference List'!$F$4,$S2249-4,0)))</f>
        <v/>
      </c>
      <c r="H2249" s="247" t="str">
        <f ca="1">IF(ISERROR($S2249),"",OFFSET('Smelter Reference List'!$G$4,$S2249-4,0))</f>
        <v/>
      </c>
      <c r="I2249" s="248" t="str">
        <f ca="1">IF(ISERROR($S2249),"",OFFSET('Smelter Reference List'!$H$4,$S2249-4,0))</f>
        <v/>
      </c>
      <c r="J2249" s="248" t="str">
        <f ca="1">IF(ISERROR($S2249),"",OFFSET('Smelter Reference List'!$I$4,$S2249-4,0))</f>
        <v/>
      </c>
      <c r="K2249" s="245"/>
      <c r="L2249" s="245"/>
      <c r="M2249" s="245"/>
      <c r="N2249" s="245"/>
      <c r="O2249" s="245"/>
      <c r="P2249" s="245"/>
      <c r="Q2249" s="246"/>
      <c r="R2249" s="233"/>
      <c r="S2249" s="234" t="e">
        <f>IF(C2249="",NA(),MATCH($B2249&amp;$C2249,'Smelter Reference List'!$J:$J,0))</f>
        <v>#N/A</v>
      </c>
      <c r="T2249" s="235"/>
      <c r="U2249" s="235">
        <f t="shared" ca="1" si="70"/>
        <v>0</v>
      </c>
      <c r="V2249" s="235"/>
      <c r="W2249" s="235"/>
      <c r="Y2249" s="228" t="str">
        <f t="shared" si="71"/>
        <v/>
      </c>
    </row>
    <row r="2250" spans="1:25" s="228" customFormat="1" ht="20.399999999999999">
      <c r="A2250" s="257"/>
      <c r="B2250" s="232" t="str">
        <f>IF(LEN(A2250)=0,"",INDEX('Smelter Reference List'!$A:$A,MATCH($A2250,'Smelter Reference List'!$E:$E,0)))</f>
        <v/>
      </c>
      <c r="C2250" s="297" t="str">
        <f>IF(LEN(A2250)=0,"",INDEX('Smelter Reference List'!$C:$C,MATCH($A2250,'Smelter Reference List'!$E:$E,0)))</f>
        <v/>
      </c>
      <c r="D2250" s="161" t="str">
        <f ca="1">IF(ISERROR($S2250),"",OFFSET('Smelter Reference List'!$C$4,$S2250-4,0)&amp;"")</f>
        <v/>
      </c>
      <c r="E2250" s="161" t="str">
        <f ca="1">IF(ISERROR($S2250),"",OFFSET('Smelter Reference List'!$D$4,$S2250-4,0)&amp;"")</f>
        <v/>
      </c>
      <c r="F2250" s="161" t="str">
        <f ca="1">IF(ISERROR($S2250),"",OFFSET('Smelter Reference List'!$E$4,$S2250-4,0))</f>
        <v/>
      </c>
      <c r="G2250" s="161" t="str">
        <f ca="1">IF(C2250=$U$4,"Enter smelter details", IF(ISERROR($S2250),"",OFFSET('Smelter Reference List'!$F$4,$S2250-4,0)))</f>
        <v/>
      </c>
      <c r="H2250" s="247" t="str">
        <f ca="1">IF(ISERROR($S2250),"",OFFSET('Smelter Reference List'!$G$4,$S2250-4,0))</f>
        <v/>
      </c>
      <c r="I2250" s="248" t="str">
        <f ca="1">IF(ISERROR($S2250),"",OFFSET('Smelter Reference List'!$H$4,$S2250-4,0))</f>
        <v/>
      </c>
      <c r="J2250" s="248" t="str">
        <f ca="1">IF(ISERROR($S2250),"",OFFSET('Smelter Reference List'!$I$4,$S2250-4,0))</f>
        <v/>
      </c>
      <c r="K2250" s="245"/>
      <c r="L2250" s="245"/>
      <c r="M2250" s="245"/>
      <c r="N2250" s="245"/>
      <c r="O2250" s="245"/>
      <c r="P2250" s="245"/>
      <c r="Q2250" s="246"/>
      <c r="R2250" s="233"/>
      <c r="S2250" s="234" t="e">
        <f>IF(C2250="",NA(),MATCH($B2250&amp;$C2250,'Smelter Reference List'!$J:$J,0))</f>
        <v>#N/A</v>
      </c>
      <c r="T2250" s="235"/>
      <c r="U2250" s="235">
        <f t="shared" ca="1" si="70"/>
        <v>0</v>
      </c>
      <c r="V2250" s="235"/>
      <c r="W2250" s="235"/>
      <c r="Y2250" s="228" t="str">
        <f t="shared" si="71"/>
        <v/>
      </c>
    </row>
    <row r="2251" spans="1:25" s="228" customFormat="1" ht="20.399999999999999">
      <c r="A2251" s="257"/>
      <c r="B2251" s="232" t="str">
        <f>IF(LEN(A2251)=0,"",INDEX('Smelter Reference List'!$A:$A,MATCH($A2251,'Smelter Reference List'!$E:$E,0)))</f>
        <v/>
      </c>
      <c r="C2251" s="297" t="str">
        <f>IF(LEN(A2251)=0,"",INDEX('Smelter Reference List'!$C:$C,MATCH($A2251,'Smelter Reference List'!$E:$E,0)))</f>
        <v/>
      </c>
      <c r="D2251" s="161" t="str">
        <f ca="1">IF(ISERROR($S2251),"",OFFSET('Smelter Reference List'!$C$4,$S2251-4,0)&amp;"")</f>
        <v/>
      </c>
      <c r="E2251" s="161" t="str">
        <f ca="1">IF(ISERROR($S2251),"",OFFSET('Smelter Reference List'!$D$4,$S2251-4,0)&amp;"")</f>
        <v/>
      </c>
      <c r="F2251" s="161" t="str">
        <f ca="1">IF(ISERROR($S2251),"",OFFSET('Smelter Reference List'!$E$4,$S2251-4,0))</f>
        <v/>
      </c>
      <c r="G2251" s="161" t="str">
        <f ca="1">IF(C2251=$U$4,"Enter smelter details", IF(ISERROR($S2251),"",OFFSET('Smelter Reference List'!$F$4,$S2251-4,0)))</f>
        <v/>
      </c>
      <c r="H2251" s="247" t="str">
        <f ca="1">IF(ISERROR($S2251),"",OFFSET('Smelter Reference List'!$G$4,$S2251-4,0))</f>
        <v/>
      </c>
      <c r="I2251" s="248" t="str">
        <f ca="1">IF(ISERROR($S2251),"",OFFSET('Smelter Reference List'!$H$4,$S2251-4,0))</f>
        <v/>
      </c>
      <c r="J2251" s="248" t="str">
        <f ca="1">IF(ISERROR($S2251),"",OFFSET('Smelter Reference List'!$I$4,$S2251-4,0))</f>
        <v/>
      </c>
      <c r="K2251" s="245"/>
      <c r="L2251" s="245"/>
      <c r="M2251" s="245"/>
      <c r="N2251" s="245"/>
      <c r="O2251" s="245"/>
      <c r="P2251" s="245"/>
      <c r="Q2251" s="246"/>
      <c r="R2251" s="233"/>
      <c r="S2251" s="234" t="e">
        <f>IF(C2251="",NA(),MATCH($B2251&amp;$C2251,'Smelter Reference List'!$J:$J,0))</f>
        <v>#N/A</v>
      </c>
      <c r="T2251" s="235"/>
      <c r="U2251" s="235">
        <f t="shared" ca="1" si="70"/>
        <v>0</v>
      </c>
      <c r="V2251" s="235"/>
      <c r="W2251" s="235"/>
      <c r="Y2251" s="228" t="str">
        <f t="shared" si="71"/>
        <v/>
      </c>
    </row>
    <row r="2252" spans="1:25" s="228" customFormat="1" ht="20.399999999999999">
      <c r="A2252" s="257"/>
      <c r="B2252" s="232" t="str">
        <f>IF(LEN(A2252)=0,"",INDEX('Smelter Reference List'!$A:$A,MATCH($A2252,'Smelter Reference List'!$E:$E,0)))</f>
        <v/>
      </c>
      <c r="C2252" s="297" t="str">
        <f>IF(LEN(A2252)=0,"",INDEX('Smelter Reference List'!$C:$C,MATCH($A2252,'Smelter Reference List'!$E:$E,0)))</f>
        <v/>
      </c>
      <c r="D2252" s="161" t="str">
        <f ca="1">IF(ISERROR($S2252),"",OFFSET('Smelter Reference List'!$C$4,$S2252-4,0)&amp;"")</f>
        <v/>
      </c>
      <c r="E2252" s="161" t="str">
        <f ca="1">IF(ISERROR($S2252),"",OFFSET('Smelter Reference List'!$D$4,$S2252-4,0)&amp;"")</f>
        <v/>
      </c>
      <c r="F2252" s="161" t="str">
        <f ca="1">IF(ISERROR($S2252),"",OFFSET('Smelter Reference List'!$E$4,$S2252-4,0))</f>
        <v/>
      </c>
      <c r="G2252" s="161" t="str">
        <f ca="1">IF(C2252=$U$4,"Enter smelter details", IF(ISERROR($S2252),"",OFFSET('Smelter Reference List'!$F$4,$S2252-4,0)))</f>
        <v/>
      </c>
      <c r="H2252" s="247" t="str">
        <f ca="1">IF(ISERROR($S2252),"",OFFSET('Smelter Reference List'!$G$4,$S2252-4,0))</f>
        <v/>
      </c>
      <c r="I2252" s="248" t="str">
        <f ca="1">IF(ISERROR($S2252),"",OFFSET('Smelter Reference List'!$H$4,$S2252-4,0))</f>
        <v/>
      </c>
      <c r="J2252" s="248" t="str">
        <f ca="1">IF(ISERROR($S2252),"",OFFSET('Smelter Reference List'!$I$4,$S2252-4,0))</f>
        <v/>
      </c>
      <c r="K2252" s="245"/>
      <c r="L2252" s="245"/>
      <c r="M2252" s="245"/>
      <c r="N2252" s="245"/>
      <c r="O2252" s="245"/>
      <c r="P2252" s="245"/>
      <c r="Q2252" s="246"/>
      <c r="R2252" s="233"/>
      <c r="S2252" s="234" t="e">
        <f>IF(C2252="",NA(),MATCH($B2252&amp;$C2252,'Smelter Reference List'!$J:$J,0))</f>
        <v>#N/A</v>
      </c>
      <c r="T2252" s="235"/>
      <c r="U2252" s="235">
        <f t="shared" ca="1" si="70"/>
        <v>0</v>
      </c>
      <c r="V2252" s="235"/>
      <c r="W2252" s="235"/>
      <c r="Y2252" s="228" t="str">
        <f t="shared" si="71"/>
        <v/>
      </c>
    </row>
    <row r="2253" spans="1:25" s="228" customFormat="1" ht="20.399999999999999">
      <c r="A2253" s="257"/>
      <c r="B2253" s="232" t="str">
        <f>IF(LEN(A2253)=0,"",INDEX('Smelter Reference List'!$A:$A,MATCH($A2253,'Smelter Reference List'!$E:$E,0)))</f>
        <v/>
      </c>
      <c r="C2253" s="297" t="str">
        <f>IF(LEN(A2253)=0,"",INDEX('Smelter Reference List'!$C:$C,MATCH($A2253,'Smelter Reference List'!$E:$E,0)))</f>
        <v/>
      </c>
      <c r="D2253" s="161" t="str">
        <f ca="1">IF(ISERROR($S2253),"",OFFSET('Smelter Reference List'!$C$4,$S2253-4,0)&amp;"")</f>
        <v/>
      </c>
      <c r="E2253" s="161" t="str">
        <f ca="1">IF(ISERROR($S2253),"",OFFSET('Smelter Reference List'!$D$4,$S2253-4,0)&amp;"")</f>
        <v/>
      </c>
      <c r="F2253" s="161" t="str">
        <f ca="1">IF(ISERROR($S2253),"",OFFSET('Smelter Reference List'!$E$4,$S2253-4,0))</f>
        <v/>
      </c>
      <c r="G2253" s="161" t="str">
        <f ca="1">IF(C2253=$U$4,"Enter smelter details", IF(ISERROR($S2253),"",OFFSET('Smelter Reference List'!$F$4,$S2253-4,0)))</f>
        <v/>
      </c>
      <c r="H2253" s="247" t="str">
        <f ca="1">IF(ISERROR($S2253),"",OFFSET('Smelter Reference List'!$G$4,$S2253-4,0))</f>
        <v/>
      </c>
      <c r="I2253" s="248" t="str">
        <f ca="1">IF(ISERROR($S2253),"",OFFSET('Smelter Reference List'!$H$4,$S2253-4,0))</f>
        <v/>
      </c>
      <c r="J2253" s="248" t="str">
        <f ca="1">IF(ISERROR($S2253),"",OFFSET('Smelter Reference List'!$I$4,$S2253-4,0))</f>
        <v/>
      </c>
      <c r="K2253" s="245"/>
      <c r="L2253" s="245"/>
      <c r="M2253" s="245"/>
      <c r="N2253" s="245"/>
      <c r="O2253" s="245"/>
      <c r="P2253" s="245"/>
      <c r="Q2253" s="246"/>
      <c r="R2253" s="233"/>
      <c r="S2253" s="234" t="e">
        <f>IF(C2253="",NA(),MATCH($B2253&amp;$C2253,'Smelter Reference List'!$J:$J,0))</f>
        <v>#N/A</v>
      </c>
      <c r="T2253" s="235"/>
      <c r="U2253" s="235">
        <f t="shared" ca="1" si="70"/>
        <v>0</v>
      </c>
      <c r="V2253" s="235"/>
      <c r="W2253" s="235"/>
      <c r="Y2253" s="228" t="str">
        <f t="shared" si="71"/>
        <v/>
      </c>
    </row>
    <row r="2254" spans="1:25" s="228" customFormat="1" ht="20.399999999999999">
      <c r="A2254" s="257"/>
      <c r="B2254" s="232" t="str">
        <f>IF(LEN(A2254)=0,"",INDEX('Smelter Reference List'!$A:$A,MATCH($A2254,'Smelter Reference List'!$E:$E,0)))</f>
        <v/>
      </c>
      <c r="C2254" s="297" t="str">
        <f>IF(LEN(A2254)=0,"",INDEX('Smelter Reference List'!$C:$C,MATCH($A2254,'Smelter Reference List'!$E:$E,0)))</f>
        <v/>
      </c>
      <c r="D2254" s="161" t="str">
        <f ca="1">IF(ISERROR($S2254),"",OFFSET('Smelter Reference List'!$C$4,$S2254-4,0)&amp;"")</f>
        <v/>
      </c>
      <c r="E2254" s="161" t="str">
        <f ca="1">IF(ISERROR($S2254),"",OFFSET('Smelter Reference List'!$D$4,$S2254-4,0)&amp;"")</f>
        <v/>
      </c>
      <c r="F2254" s="161" t="str">
        <f ca="1">IF(ISERROR($S2254),"",OFFSET('Smelter Reference List'!$E$4,$S2254-4,0))</f>
        <v/>
      </c>
      <c r="G2254" s="161" t="str">
        <f ca="1">IF(C2254=$U$4,"Enter smelter details", IF(ISERROR($S2254),"",OFFSET('Smelter Reference List'!$F$4,$S2254-4,0)))</f>
        <v/>
      </c>
      <c r="H2254" s="247" t="str">
        <f ca="1">IF(ISERROR($S2254),"",OFFSET('Smelter Reference List'!$G$4,$S2254-4,0))</f>
        <v/>
      </c>
      <c r="I2254" s="248" t="str">
        <f ca="1">IF(ISERROR($S2254),"",OFFSET('Smelter Reference List'!$H$4,$S2254-4,0))</f>
        <v/>
      </c>
      <c r="J2254" s="248" t="str">
        <f ca="1">IF(ISERROR($S2254),"",OFFSET('Smelter Reference List'!$I$4,$S2254-4,0))</f>
        <v/>
      </c>
      <c r="K2254" s="245"/>
      <c r="L2254" s="245"/>
      <c r="M2254" s="245"/>
      <c r="N2254" s="245"/>
      <c r="O2254" s="245"/>
      <c r="P2254" s="245"/>
      <c r="Q2254" s="246"/>
      <c r="R2254" s="233"/>
      <c r="S2254" s="234" t="e">
        <f>IF(C2254="",NA(),MATCH($B2254&amp;$C2254,'Smelter Reference List'!$J:$J,0))</f>
        <v>#N/A</v>
      </c>
      <c r="T2254" s="235"/>
      <c r="U2254" s="235">
        <f t="shared" ca="1" si="70"/>
        <v>0</v>
      </c>
      <c r="V2254" s="235"/>
      <c r="W2254" s="235"/>
      <c r="Y2254" s="228" t="str">
        <f t="shared" si="71"/>
        <v/>
      </c>
    </row>
    <row r="2255" spans="1:25" s="228" customFormat="1" ht="20.399999999999999">
      <c r="A2255" s="257"/>
      <c r="B2255" s="232" t="str">
        <f>IF(LEN(A2255)=0,"",INDEX('Smelter Reference List'!$A:$A,MATCH($A2255,'Smelter Reference List'!$E:$E,0)))</f>
        <v/>
      </c>
      <c r="C2255" s="297" t="str">
        <f>IF(LEN(A2255)=0,"",INDEX('Smelter Reference List'!$C:$C,MATCH($A2255,'Smelter Reference List'!$E:$E,0)))</f>
        <v/>
      </c>
      <c r="D2255" s="161" t="str">
        <f ca="1">IF(ISERROR($S2255),"",OFFSET('Smelter Reference List'!$C$4,$S2255-4,0)&amp;"")</f>
        <v/>
      </c>
      <c r="E2255" s="161" t="str">
        <f ca="1">IF(ISERROR($S2255),"",OFFSET('Smelter Reference List'!$D$4,$S2255-4,0)&amp;"")</f>
        <v/>
      </c>
      <c r="F2255" s="161" t="str">
        <f ca="1">IF(ISERROR($S2255),"",OFFSET('Smelter Reference List'!$E$4,$S2255-4,0))</f>
        <v/>
      </c>
      <c r="G2255" s="161" t="str">
        <f ca="1">IF(C2255=$U$4,"Enter smelter details", IF(ISERROR($S2255),"",OFFSET('Smelter Reference List'!$F$4,$S2255-4,0)))</f>
        <v/>
      </c>
      <c r="H2255" s="247" t="str">
        <f ca="1">IF(ISERROR($S2255),"",OFFSET('Smelter Reference List'!$G$4,$S2255-4,0))</f>
        <v/>
      </c>
      <c r="I2255" s="248" t="str">
        <f ca="1">IF(ISERROR($S2255),"",OFFSET('Smelter Reference List'!$H$4,$S2255-4,0))</f>
        <v/>
      </c>
      <c r="J2255" s="248" t="str">
        <f ca="1">IF(ISERROR($S2255),"",OFFSET('Smelter Reference List'!$I$4,$S2255-4,0))</f>
        <v/>
      </c>
      <c r="K2255" s="245"/>
      <c r="L2255" s="245"/>
      <c r="M2255" s="245"/>
      <c r="N2255" s="245"/>
      <c r="O2255" s="245"/>
      <c r="P2255" s="245"/>
      <c r="Q2255" s="246"/>
      <c r="R2255" s="233"/>
      <c r="S2255" s="234" t="e">
        <f>IF(C2255="",NA(),MATCH($B2255&amp;$C2255,'Smelter Reference List'!$J:$J,0))</f>
        <v>#N/A</v>
      </c>
      <c r="T2255" s="235"/>
      <c r="U2255" s="235">
        <f t="shared" ca="1" si="70"/>
        <v>0</v>
      </c>
      <c r="V2255" s="235"/>
      <c r="W2255" s="235"/>
      <c r="Y2255" s="228" t="str">
        <f t="shared" si="71"/>
        <v/>
      </c>
    </row>
    <row r="2256" spans="1:25" s="228" customFormat="1" ht="20.399999999999999">
      <c r="A2256" s="257"/>
      <c r="B2256" s="232" t="str">
        <f>IF(LEN(A2256)=0,"",INDEX('Smelter Reference List'!$A:$A,MATCH($A2256,'Smelter Reference List'!$E:$E,0)))</f>
        <v/>
      </c>
      <c r="C2256" s="297" t="str">
        <f>IF(LEN(A2256)=0,"",INDEX('Smelter Reference List'!$C:$C,MATCH($A2256,'Smelter Reference List'!$E:$E,0)))</f>
        <v/>
      </c>
      <c r="D2256" s="161" t="str">
        <f ca="1">IF(ISERROR($S2256),"",OFFSET('Smelter Reference List'!$C$4,$S2256-4,0)&amp;"")</f>
        <v/>
      </c>
      <c r="E2256" s="161" t="str">
        <f ca="1">IF(ISERROR($S2256),"",OFFSET('Smelter Reference List'!$D$4,$S2256-4,0)&amp;"")</f>
        <v/>
      </c>
      <c r="F2256" s="161" t="str">
        <f ca="1">IF(ISERROR($S2256),"",OFFSET('Smelter Reference List'!$E$4,$S2256-4,0))</f>
        <v/>
      </c>
      <c r="G2256" s="161" t="str">
        <f ca="1">IF(C2256=$U$4,"Enter smelter details", IF(ISERROR($S2256),"",OFFSET('Smelter Reference List'!$F$4,$S2256-4,0)))</f>
        <v/>
      </c>
      <c r="H2256" s="247" t="str">
        <f ca="1">IF(ISERROR($S2256),"",OFFSET('Smelter Reference List'!$G$4,$S2256-4,0))</f>
        <v/>
      </c>
      <c r="I2256" s="248" t="str">
        <f ca="1">IF(ISERROR($S2256),"",OFFSET('Smelter Reference List'!$H$4,$S2256-4,0))</f>
        <v/>
      </c>
      <c r="J2256" s="248" t="str">
        <f ca="1">IF(ISERROR($S2256),"",OFFSET('Smelter Reference List'!$I$4,$S2256-4,0))</f>
        <v/>
      </c>
      <c r="K2256" s="245"/>
      <c r="L2256" s="245"/>
      <c r="M2256" s="245"/>
      <c r="N2256" s="245"/>
      <c r="O2256" s="245"/>
      <c r="P2256" s="245"/>
      <c r="Q2256" s="246"/>
      <c r="R2256" s="233"/>
      <c r="S2256" s="234" t="e">
        <f>IF(C2256="",NA(),MATCH($B2256&amp;$C2256,'Smelter Reference List'!$J:$J,0))</f>
        <v>#N/A</v>
      </c>
      <c r="T2256" s="235"/>
      <c r="U2256" s="235">
        <f t="shared" ca="1" si="70"/>
        <v>0</v>
      </c>
      <c r="V2256" s="235"/>
      <c r="W2256" s="235"/>
      <c r="Y2256" s="228" t="str">
        <f t="shared" si="71"/>
        <v/>
      </c>
    </row>
    <row r="2257" spans="1:25" s="228" customFormat="1" ht="20.399999999999999">
      <c r="A2257" s="257"/>
      <c r="B2257" s="232" t="str">
        <f>IF(LEN(A2257)=0,"",INDEX('Smelter Reference List'!$A:$A,MATCH($A2257,'Smelter Reference List'!$E:$E,0)))</f>
        <v/>
      </c>
      <c r="C2257" s="297" t="str">
        <f>IF(LEN(A2257)=0,"",INDEX('Smelter Reference List'!$C:$C,MATCH($A2257,'Smelter Reference List'!$E:$E,0)))</f>
        <v/>
      </c>
      <c r="D2257" s="161" t="str">
        <f ca="1">IF(ISERROR($S2257),"",OFFSET('Smelter Reference List'!$C$4,$S2257-4,0)&amp;"")</f>
        <v/>
      </c>
      <c r="E2257" s="161" t="str">
        <f ca="1">IF(ISERROR($S2257),"",OFFSET('Smelter Reference List'!$D$4,$S2257-4,0)&amp;"")</f>
        <v/>
      </c>
      <c r="F2257" s="161" t="str">
        <f ca="1">IF(ISERROR($S2257),"",OFFSET('Smelter Reference List'!$E$4,$S2257-4,0))</f>
        <v/>
      </c>
      <c r="G2257" s="161" t="str">
        <f ca="1">IF(C2257=$U$4,"Enter smelter details", IF(ISERROR($S2257),"",OFFSET('Smelter Reference List'!$F$4,$S2257-4,0)))</f>
        <v/>
      </c>
      <c r="H2257" s="247" t="str">
        <f ca="1">IF(ISERROR($S2257),"",OFFSET('Smelter Reference List'!$G$4,$S2257-4,0))</f>
        <v/>
      </c>
      <c r="I2257" s="248" t="str">
        <f ca="1">IF(ISERROR($S2257),"",OFFSET('Smelter Reference List'!$H$4,$S2257-4,0))</f>
        <v/>
      </c>
      <c r="J2257" s="248" t="str">
        <f ca="1">IF(ISERROR($S2257),"",OFFSET('Smelter Reference List'!$I$4,$S2257-4,0))</f>
        <v/>
      </c>
      <c r="K2257" s="245"/>
      <c r="L2257" s="245"/>
      <c r="M2257" s="245"/>
      <c r="N2257" s="245"/>
      <c r="O2257" s="245"/>
      <c r="P2257" s="245"/>
      <c r="Q2257" s="246"/>
      <c r="R2257" s="233"/>
      <c r="S2257" s="234" t="e">
        <f>IF(C2257="",NA(),MATCH($B2257&amp;$C2257,'Smelter Reference List'!$J:$J,0))</f>
        <v>#N/A</v>
      </c>
      <c r="T2257" s="235"/>
      <c r="U2257" s="235">
        <f t="shared" ca="1" si="70"/>
        <v>0</v>
      </c>
      <c r="V2257" s="235"/>
      <c r="W2257" s="235"/>
      <c r="Y2257" s="228" t="str">
        <f t="shared" si="71"/>
        <v/>
      </c>
    </row>
    <row r="2258" spans="1:25" s="228" customFormat="1" ht="20.399999999999999">
      <c r="A2258" s="257"/>
      <c r="B2258" s="232" t="str">
        <f>IF(LEN(A2258)=0,"",INDEX('Smelter Reference List'!$A:$A,MATCH($A2258,'Smelter Reference List'!$E:$E,0)))</f>
        <v/>
      </c>
      <c r="C2258" s="297" t="str">
        <f>IF(LEN(A2258)=0,"",INDEX('Smelter Reference List'!$C:$C,MATCH($A2258,'Smelter Reference List'!$E:$E,0)))</f>
        <v/>
      </c>
      <c r="D2258" s="161" t="str">
        <f ca="1">IF(ISERROR($S2258),"",OFFSET('Smelter Reference List'!$C$4,$S2258-4,0)&amp;"")</f>
        <v/>
      </c>
      <c r="E2258" s="161" t="str">
        <f ca="1">IF(ISERROR($S2258),"",OFFSET('Smelter Reference List'!$D$4,$S2258-4,0)&amp;"")</f>
        <v/>
      </c>
      <c r="F2258" s="161" t="str">
        <f ca="1">IF(ISERROR($S2258),"",OFFSET('Smelter Reference List'!$E$4,$S2258-4,0))</f>
        <v/>
      </c>
      <c r="G2258" s="161" t="str">
        <f ca="1">IF(C2258=$U$4,"Enter smelter details", IF(ISERROR($S2258),"",OFFSET('Smelter Reference List'!$F$4,$S2258-4,0)))</f>
        <v/>
      </c>
      <c r="H2258" s="247" t="str">
        <f ca="1">IF(ISERROR($S2258),"",OFFSET('Smelter Reference List'!$G$4,$S2258-4,0))</f>
        <v/>
      </c>
      <c r="I2258" s="248" t="str">
        <f ca="1">IF(ISERROR($S2258),"",OFFSET('Smelter Reference List'!$H$4,$S2258-4,0))</f>
        <v/>
      </c>
      <c r="J2258" s="248" t="str">
        <f ca="1">IF(ISERROR($S2258),"",OFFSET('Smelter Reference List'!$I$4,$S2258-4,0))</f>
        <v/>
      </c>
      <c r="K2258" s="245"/>
      <c r="L2258" s="245"/>
      <c r="M2258" s="245"/>
      <c r="N2258" s="245"/>
      <c r="O2258" s="245"/>
      <c r="P2258" s="245"/>
      <c r="Q2258" s="246"/>
      <c r="R2258" s="233"/>
      <c r="S2258" s="234" t="e">
        <f>IF(C2258="",NA(),MATCH($B2258&amp;$C2258,'Smelter Reference List'!$J:$J,0))</f>
        <v>#N/A</v>
      </c>
      <c r="T2258" s="235"/>
      <c r="U2258" s="235">
        <f t="shared" ca="1" si="70"/>
        <v>0</v>
      </c>
      <c r="V2258" s="235"/>
      <c r="W2258" s="235"/>
      <c r="Y2258" s="228" t="str">
        <f t="shared" si="71"/>
        <v/>
      </c>
    </row>
    <row r="2259" spans="1:25" s="228" customFormat="1" ht="20.399999999999999">
      <c r="A2259" s="257"/>
      <c r="B2259" s="232" t="str">
        <f>IF(LEN(A2259)=0,"",INDEX('Smelter Reference List'!$A:$A,MATCH($A2259,'Smelter Reference List'!$E:$E,0)))</f>
        <v/>
      </c>
      <c r="C2259" s="297" t="str">
        <f>IF(LEN(A2259)=0,"",INDEX('Smelter Reference List'!$C:$C,MATCH($A2259,'Smelter Reference List'!$E:$E,0)))</f>
        <v/>
      </c>
      <c r="D2259" s="161" t="str">
        <f ca="1">IF(ISERROR($S2259),"",OFFSET('Smelter Reference List'!$C$4,$S2259-4,0)&amp;"")</f>
        <v/>
      </c>
      <c r="E2259" s="161" t="str">
        <f ca="1">IF(ISERROR($S2259),"",OFFSET('Smelter Reference List'!$D$4,$S2259-4,0)&amp;"")</f>
        <v/>
      </c>
      <c r="F2259" s="161" t="str">
        <f ca="1">IF(ISERROR($S2259),"",OFFSET('Smelter Reference List'!$E$4,$S2259-4,0))</f>
        <v/>
      </c>
      <c r="G2259" s="161" t="str">
        <f ca="1">IF(C2259=$U$4,"Enter smelter details", IF(ISERROR($S2259),"",OFFSET('Smelter Reference List'!$F$4,$S2259-4,0)))</f>
        <v/>
      </c>
      <c r="H2259" s="247" t="str">
        <f ca="1">IF(ISERROR($S2259),"",OFFSET('Smelter Reference List'!$G$4,$S2259-4,0))</f>
        <v/>
      </c>
      <c r="I2259" s="248" t="str">
        <f ca="1">IF(ISERROR($S2259),"",OFFSET('Smelter Reference List'!$H$4,$S2259-4,0))</f>
        <v/>
      </c>
      <c r="J2259" s="248" t="str">
        <f ca="1">IF(ISERROR($S2259),"",OFFSET('Smelter Reference List'!$I$4,$S2259-4,0))</f>
        <v/>
      </c>
      <c r="K2259" s="245"/>
      <c r="L2259" s="245"/>
      <c r="M2259" s="245"/>
      <c r="N2259" s="245"/>
      <c r="O2259" s="245"/>
      <c r="P2259" s="245"/>
      <c r="Q2259" s="246"/>
      <c r="R2259" s="233"/>
      <c r="S2259" s="234" t="e">
        <f>IF(C2259="",NA(),MATCH($B2259&amp;$C2259,'Smelter Reference List'!$J:$J,0))</f>
        <v>#N/A</v>
      </c>
      <c r="T2259" s="235"/>
      <c r="U2259" s="235">
        <f t="shared" ca="1" si="70"/>
        <v>0</v>
      </c>
      <c r="V2259" s="235"/>
      <c r="W2259" s="235"/>
      <c r="Y2259" s="228" t="str">
        <f t="shared" si="71"/>
        <v/>
      </c>
    </row>
    <row r="2260" spans="1:25" s="228" customFormat="1" ht="20.399999999999999">
      <c r="A2260" s="257"/>
      <c r="B2260" s="232" t="str">
        <f>IF(LEN(A2260)=0,"",INDEX('Smelter Reference List'!$A:$A,MATCH($A2260,'Smelter Reference List'!$E:$E,0)))</f>
        <v/>
      </c>
      <c r="C2260" s="297" t="str">
        <f>IF(LEN(A2260)=0,"",INDEX('Smelter Reference List'!$C:$C,MATCH($A2260,'Smelter Reference List'!$E:$E,0)))</f>
        <v/>
      </c>
      <c r="D2260" s="161" t="str">
        <f ca="1">IF(ISERROR($S2260),"",OFFSET('Smelter Reference List'!$C$4,$S2260-4,0)&amp;"")</f>
        <v/>
      </c>
      <c r="E2260" s="161" t="str">
        <f ca="1">IF(ISERROR($S2260),"",OFFSET('Smelter Reference List'!$D$4,$S2260-4,0)&amp;"")</f>
        <v/>
      </c>
      <c r="F2260" s="161" t="str">
        <f ca="1">IF(ISERROR($S2260),"",OFFSET('Smelter Reference List'!$E$4,$S2260-4,0))</f>
        <v/>
      </c>
      <c r="G2260" s="161" t="str">
        <f ca="1">IF(C2260=$U$4,"Enter smelter details", IF(ISERROR($S2260),"",OFFSET('Smelter Reference List'!$F$4,$S2260-4,0)))</f>
        <v/>
      </c>
      <c r="H2260" s="247" t="str">
        <f ca="1">IF(ISERROR($S2260),"",OFFSET('Smelter Reference List'!$G$4,$S2260-4,0))</f>
        <v/>
      </c>
      <c r="I2260" s="248" t="str">
        <f ca="1">IF(ISERROR($S2260),"",OFFSET('Smelter Reference List'!$H$4,$S2260-4,0))</f>
        <v/>
      </c>
      <c r="J2260" s="248" t="str">
        <f ca="1">IF(ISERROR($S2260),"",OFFSET('Smelter Reference List'!$I$4,$S2260-4,0))</f>
        <v/>
      </c>
      <c r="K2260" s="245"/>
      <c r="L2260" s="245"/>
      <c r="M2260" s="245"/>
      <c r="N2260" s="245"/>
      <c r="O2260" s="245"/>
      <c r="P2260" s="245"/>
      <c r="Q2260" s="246"/>
      <c r="R2260" s="233"/>
      <c r="S2260" s="234" t="e">
        <f>IF(C2260="",NA(),MATCH($B2260&amp;$C2260,'Smelter Reference List'!$J:$J,0))</f>
        <v>#N/A</v>
      </c>
      <c r="T2260" s="235"/>
      <c r="U2260" s="235">
        <f t="shared" ca="1" si="70"/>
        <v>0</v>
      </c>
      <c r="V2260" s="235"/>
      <c r="W2260" s="235"/>
      <c r="Y2260" s="228" t="str">
        <f t="shared" si="71"/>
        <v/>
      </c>
    </row>
    <row r="2261" spans="1:25" s="228" customFormat="1" ht="20.399999999999999">
      <c r="A2261" s="257"/>
      <c r="B2261" s="232" t="str">
        <f>IF(LEN(A2261)=0,"",INDEX('Smelter Reference List'!$A:$A,MATCH($A2261,'Smelter Reference List'!$E:$E,0)))</f>
        <v/>
      </c>
      <c r="C2261" s="297" t="str">
        <f>IF(LEN(A2261)=0,"",INDEX('Smelter Reference List'!$C:$C,MATCH($A2261,'Smelter Reference List'!$E:$E,0)))</f>
        <v/>
      </c>
      <c r="D2261" s="161" t="str">
        <f ca="1">IF(ISERROR($S2261),"",OFFSET('Smelter Reference List'!$C$4,$S2261-4,0)&amp;"")</f>
        <v/>
      </c>
      <c r="E2261" s="161" t="str">
        <f ca="1">IF(ISERROR($S2261),"",OFFSET('Smelter Reference List'!$D$4,$S2261-4,0)&amp;"")</f>
        <v/>
      </c>
      <c r="F2261" s="161" t="str">
        <f ca="1">IF(ISERROR($S2261),"",OFFSET('Smelter Reference List'!$E$4,$S2261-4,0))</f>
        <v/>
      </c>
      <c r="G2261" s="161" t="str">
        <f ca="1">IF(C2261=$U$4,"Enter smelter details", IF(ISERROR($S2261),"",OFFSET('Smelter Reference List'!$F$4,$S2261-4,0)))</f>
        <v/>
      </c>
      <c r="H2261" s="247" t="str">
        <f ca="1">IF(ISERROR($S2261),"",OFFSET('Smelter Reference List'!$G$4,$S2261-4,0))</f>
        <v/>
      </c>
      <c r="I2261" s="248" t="str">
        <f ca="1">IF(ISERROR($S2261),"",OFFSET('Smelter Reference List'!$H$4,$S2261-4,0))</f>
        <v/>
      </c>
      <c r="J2261" s="248" t="str">
        <f ca="1">IF(ISERROR($S2261),"",OFFSET('Smelter Reference List'!$I$4,$S2261-4,0))</f>
        <v/>
      </c>
      <c r="K2261" s="245"/>
      <c r="L2261" s="245"/>
      <c r="M2261" s="245"/>
      <c r="N2261" s="245"/>
      <c r="O2261" s="245"/>
      <c r="P2261" s="245"/>
      <c r="Q2261" s="246"/>
      <c r="R2261" s="233"/>
      <c r="S2261" s="234" t="e">
        <f>IF(C2261="",NA(),MATCH($B2261&amp;$C2261,'Smelter Reference List'!$J:$J,0))</f>
        <v>#N/A</v>
      </c>
      <c r="T2261" s="235"/>
      <c r="U2261" s="235">
        <f t="shared" ca="1" si="70"/>
        <v>0</v>
      </c>
      <c r="V2261" s="235"/>
      <c r="W2261" s="235"/>
      <c r="Y2261" s="228" t="str">
        <f t="shared" si="71"/>
        <v/>
      </c>
    </row>
    <row r="2262" spans="1:25" s="228" customFormat="1" ht="20.399999999999999">
      <c r="A2262" s="257"/>
      <c r="B2262" s="232" t="str">
        <f>IF(LEN(A2262)=0,"",INDEX('Smelter Reference List'!$A:$A,MATCH($A2262,'Smelter Reference List'!$E:$E,0)))</f>
        <v/>
      </c>
      <c r="C2262" s="297" t="str">
        <f>IF(LEN(A2262)=0,"",INDEX('Smelter Reference List'!$C:$C,MATCH($A2262,'Smelter Reference List'!$E:$E,0)))</f>
        <v/>
      </c>
      <c r="D2262" s="161" t="str">
        <f ca="1">IF(ISERROR($S2262),"",OFFSET('Smelter Reference List'!$C$4,$S2262-4,0)&amp;"")</f>
        <v/>
      </c>
      <c r="E2262" s="161" t="str">
        <f ca="1">IF(ISERROR($S2262),"",OFFSET('Smelter Reference List'!$D$4,$S2262-4,0)&amp;"")</f>
        <v/>
      </c>
      <c r="F2262" s="161" t="str">
        <f ca="1">IF(ISERROR($S2262),"",OFFSET('Smelter Reference List'!$E$4,$S2262-4,0))</f>
        <v/>
      </c>
      <c r="G2262" s="161" t="str">
        <f ca="1">IF(C2262=$U$4,"Enter smelter details", IF(ISERROR($S2262),"",OFFSET('Smelter Reference List'!$F$4,$S2262-4,0)))</f>
        <v/>
      </c>
      <c r="H2262" s="247" t="str">
        <f ca="1">IF(ISERROR($S2262),"",OFFSET('Smelter Reference List'!$G$4,$S2262-4,0))</f>
        <v/>
      </c>
      <c r="I2262" s="248" t="str">
        <f ca="1">IF(ISERROR($S2262),"",OFFSET('Smelter Reference List'!$H$4,$S2262-4,0))</f>
        <v/>
      </c>
      <c r="J2262" s="248" t="str">
        <f ca="1">IF(ISERROR($S2262),"",OFFSET('Smelter Reference List'!$I$4,$S2262-4,0))</f>
        <v/>
      </c>
      <c r="K2262" s="245"/>
      <c r="L2262" s="245"/>
      <c r="M2262" s="245"/>
      <c r="N2262" s="245"/>
      <c r="O2262" s="245"/>
      <c r="P2262" s="245"/>
      <c r="Q2262" s="246"/>
      <c r="R2262" s="233"/>
      <c r="S2262" s="234" t="e">
        <f>IF(C2262="",NA(),MATCH($B2262&amp;$C2262,'Smelter Reference List'!$J:$J,0))</f>
        <v>#N/A</v>
      </c>
      <c r="T2262" s="235"/>
      <c r="U2262" s="235">
        <f t="shared" ca="1" si="70"/>
        <v>0</v>
      </c>
      <c r="V2262" s="235"/>
      <c r="W2262" s="235"/>
      <c r="Y2262" s="228" t="str">
        <f t="shared" si="71"/>
        <v/>
      </c>
    </row>
    <row r="2263" spans="1:25" s="228" customFormat="1" ht="20.399999999999999">
      <c r="A2263" s="257"/>
      <c r="B2263" s="232" t="str">
        <f>IF(LEN(A2263)=0,"",INDEX('Smelter Reference List'!$A:$A,MATCH($A2263,'Smelter Reference List'!$E:$E,0)))</f>
        <v/>
      </c>
      <c r="C2263" s="297" t="str">
        <f>IF(LEN(A2263)=0,"",INDEX('Smelter Reference List'!$C:$C,MATCH($A2263,'Smelter Reference List'!$E:$E,0)))</f>
        <v/>
      </c>
      <c r="D2263" s="161" t="str">
        <f ca="1">IF(ISERROR($S2263),"",OFFSET('Smelter Reference List'!$C$4,$S2263-4,0)&amp;"")</f>
        <v/>
      </c>
      <c r="E2263" s="161" t="str">
        <f ca="1">IF(ISERROR($S2263),"",OFFSET('Smelter Reference List'!$D$4,$S2263-4,0)&amp;"")</f>
        <v/>
      </c>
      <c r="F2263" s="161" t="str">
        <f ca="1">IF(ISERROR($S2263),"",OFFSET('Smelter Reference List'!$E$4,$S2263-4,0))</f>
        <v/>
      </c>
      <c r="G2263" s="161" t="str">
        <f ca="1">IF(C2263=$U$4,"Enter smelter details", IF(ISERROR($S2263),"",OFFSET('Smelter Reference List'!$F$4,$S2263-4,0)))</f>
        <v/>
      </c>
      <c r="H2263" s="247" t="str">
        <f ca="1">IF(ISERROR($S2263),"",OFFSET('Smelter Reference List'!$G$4,$S2263-4,0))</f>
        <v/>
      </c>
      <c r="I2263" s="248" t="str">
        <f ca="1">IF(ISERROR($S2263),"",OFFSET('Smelter Reference List'!$H$4,$S2263-4,0))</f>
        <v/>
      </c>
      <c r="J2263" s="248" t="str">
        <f ca="1">IF(ISERROR($S2263),"",OFFSET('Smelter Reference List'!$I$4,$S2263-4,0))</f>
        <v/>
      </c>
      <c r="K2263" s="245"/>
      <c r="L2263" s="245"/>
      <c r="M2263" s="245"/>
      <c r="N2263" s="245"/>
      <c r="O2263" s="245"/>
      <c r="P2263" s="245"/>
      <c r="Q2263" s="246"/>
      <c r="R2263" s="233"/>
      <c r="S2263" s="234" t="e">
        <f>IF(C2263="",NA(),MATCH($B2263&amp;$C2263,'Smelter Reference List'!$J:$J,0))</f>
        <v>#N/A</v>
      </c>
      <c r="T2263" s="235"/>
      <c r="U2263" s="235">
        <f t="shared" ca="1" si="70"/>
        <v>0</v>
      </c>
      <c r="V2263" s="235"/>
      <c r="W2263" s="235"/>
      <c r="Y2263" s="228" t="str">
        <f t="shared" si="71"/>
        <v/>
      </c>
    </row>
    <row r="2264" spans="1:25" s="228" customFormat="1" ht="20.399999999999999">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ca="1" si="70"/>
        <v>0</v>
      </c>
      <c r="V2264" s="235"/>
      <c r="W2264" s="235"/>
      <c r="Y2264" s="228" t="str">
        <f t="shared" si="71"/>
        <v/>
      </c>
    </row>
    <row r="2265" spans="1:25" s="228" customFormat="1" ht="20.399999999999999">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70"/>
        <v>0</v>
      </c>
      <c r="V2265" s="235"/>
      <c r="W2265" s="235"/>
      <c r="Y2265" s="228" t="str">
        <f t="shared" si="71"/>
        <v/>
      </c>
    </row>
    <row r="2266" spans="1:25" s="228" customFormat="1" ht="20.399999999999999">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70"/>
        <v>0</v>
      </c>
      <c r="V2266" s="235"/>
      <c r="W2266" s="235"/>
      <c r="Y2266" s="228" t="str">
        <f t="shared" si="71"/>
        <v/>
      </c>
    </row>
    <row r="2267" spans="1:25" s="228" customFormat="1" ht="20.399999999999999">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70"/>
        <v>0</v>
      </c>
      <c r="V2267" s="235"/>
      <c r="W2267" s="235"/>
      <c r="Y2267" s="228" t="str">
        <f t="shared" si="71"/>
        <v/>
      </c>
    </row>
    <row r="2268" spans="1:25" s="228" customFormat="1" ht="20.399999999999999">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70"/>
        <v>0</v>
      </c>
      <c r="V2268" s="235"/>
      <c r="W2268" s="235"/>
      <c r="Y2268" s="228" t="str">
        <f t="shared" si="71"/>
        <v/>
      </c>
    </row>
    <row r="2269" spans="1:25" s="228" customFormat="1" ht="20.399999999999999">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70"/>
        <v>0</v>
      </c>
      <c r="V2269" s="235"/>
      <c r="W2269" s="235"/>
      <c r="Y2269" s="228" t="str">
        <f t="shared" si="71"/>
        <v/>
      </c>
    </row>
    <row r="2270" spans="1:25" s="228" customFormat="1" ht="20.399999999999999">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70"/>
        <v>0</v>
      </c>
      <c r="V2270" s="235"/>
      <c r="W2270" s="235"/>
      <c r="Y2270" s="228" t="str">
        <f t="shared" si="71"/>
        <v/>
      </c>
    </row>
    <row r="2271" spans="1:25" s="228" customFormat="1" ht="20.399999999999999">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70"/>
        <v>0</v>
      </c>
      <c r="V2271" s="235"/>
      <c r="W2271" s="235"/>
      <c r="Y2271" s="228" t="str">
        <f t="shared" si="71"/>
        <v/>
      </c>
    </row>
    <row r="2272" spans="1:25" s="228" customFormat="1" ht="20.399999999999999">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70"/>
        <v>0</v>
      </c>
      <c r="V2272" s="235"/>
      <c r="W2272" s="235"/>
      <c r="Y2272" s="228" t="str">
        <f t="shared" si="71"/>
        <v/>
      </c>
    </row>
    <row r="2273" spans="1:25" s="228" customFormat="1" ht="20.399999999999999">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70"/>
        <v>0</v>
      </c>
      <c r="V2273" s="235"/>
      <c r="W2273" s="235"/>
      <c r="Y2273" s="228" t="str">
        <f t="shared" si="71"/>
        <v/>
      </c>
    </row>
    <row r="2274" spans="1:25" s="228" customFormat="1" ht="20.399999999999999">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70"/>
        <v>0</v>
      </c>
      <c r="V2274" s="235"/>
      <c r="W2274" s="235"/>
      <c r="Y2274" s="228" t="str">
        <f t="shared" si="71"/>
        <v/>
      </c>
    </row>
    <row r="2275" spans="1:25" s="228" customFormat="1" ht="20.399999999999999">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70"/>
        <v>0</v>
      </c>
      <c r="V2275" s="235"/>
      <c r="W2275" s="235"/>
      <c r="Y2275" s="228" t="str">
        <f t="shared" si="71"/>
        <v/>
      </c>
    </row>
    <row r="2276" spans="1:25" s="228" customFormat="1" ht="20.399999999999999">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70"/>
        <v>0</v>
      </c>
      <c r="V2276" s="235"/>
      <c r="W2276" s="235"/>
      <c r="Y2276" s="228" t="str">
        <f t="shared" si="71"/>
        <v/>
      </c>
    </row>
    <row r="2277" spans="1:25" s="228" customFormat="1" ht="20.399999999999999">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70"/>
        <v>0</v>
      </c>
      <c r="V2277" s="235"/>
      <c r="W2277" s="235"/>
      <c r="Y2277" s="228" t="str">
        <f t="shared" si="71"/>
        <v/>
      </c>
    </row>
    <row r="2278" spans="1:25" s="228" customFormat="1" ht="20.399999999999999">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70"/>
        <v>0</v>
      </c>
      <c r="V2278" s="235"/>
      <c r="W2278" s="235"/>
      <c r="Y2278" s="228" t="str">
        <f t="shared" si="71"/>
        <v/>
      </c>
    </row>
    <row r="2279" spans="1:25" s="228" customFormat="1" ht="20.399999999999999">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70"/>
        <v>0</v>
      </c>
      <c r="V2279" s="235"/>
      <c r="W2279" s="235"/>
      <c r="Y2279" s="228" t="str">
        <f t="shared" si="71"/>
        <v/>
      </c>
    </row>
    <row r="2280" spans="1:25" s="228" customFormat="1" ht="20.399999999999999">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70"/>
        <v>0</v>
      </c>
      <c r="V2280" s="235"/>
      <c r="W2280" s="235"/>
      <c r="Y2280" s="228" t="str">
        <f t="shared" si="71"/>
        <v/>
      </c>
    </row>
    <row r="2281" spans="1:25" s="228" customFormat="1" ht="20.399999999999999">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70"/>
        <v>0</v>
      </c>
      <c r="V2281" s="235"/>
      <c r="W2281" s="235"/>
      <c r="Y2281" s="228" t="str">
        <f t="shared" si="71"/>
        <v/>
      </c>
    </row>
    <row r="2282" spans="1:25" s="228" customFormat="1" ht="20.399999999999999">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70"/>
        <v>0</v>
      </c>
      <c r="V2282" s="235"/>
      <c r="W2282" s="235"/>
      <c r="Y2282" s="228" t="str">
        <f t="shared" si="71"/>
        <v/>
      </c>
    </row>
    <row r="2283" spans="1:25" s="228" customFormat="1" ht="20.399999999999999">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70"/>
        <v>0</v>
      </c>
      <c r="V2283" s="235"/>
      <c r="W2283" s="235"/>
      <c r="Y2283" s="228" t="str">
        <f t="shared" si="71"/>
        <v/>
      </c>
    </row>
    <row r="2284" spans="1:25" s="228" customFormat="1" ht="20.399999999999999">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70"/>
        <v>0</v>
      </c>
      <c r="V2284" s="235"/>
      <c r="W2284" s="235"/>
      <c r="Y2284" s="228" t="str">
        <f t="shared" si="71"/>
        <v/>
      </c>
    </row>
    <row r="2285" spans="1:25" s="228" customFormat="1" ht="20.399999999999999">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70"/>
        <v>0</v>
      </c>
      <c r="V2285" s="235"/>
      <c r="W2285" s="235"/>
      <c r="Y2285" s="228" t="str">
        <f t="shared" si="71"/>
        <v/>
      </c>
    </row>
    <row r="2286" spans="1:25" s="228" customFormat="1" ht="20.399999999999999">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70"/>
        <v>0</v>
      </c>
      <c r="V2286" s="235"/>
      <c r="W2286" s="235"/>
      <c r="Y2286" s="228" t="str">
        <f t="shared" si="71"/>
        <v/>
      </c>
    </row>
    <row r="2287" spans="1:25" s="228" customFormat="1" ht="20.399999999999999">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70"/>
        <v>0</v>
      </c>
      <c r="V2287" s="235"/>
      <c r="W2287" s="235"/>
      <c r="Y2287" s="228" t="str">
        <f t="shared" si="71"/>
        <v/>
      </c>
    </row>
    <row r="2288" spans="1:25" s="228" customFormat="1" ht="20.399999999999999">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70"/>
        <v>0</v>
      </c>
      <c r="V2288" s="235"/>
      <c r="W2288" s="235"/>
      <c r="Y2288" s="228" t="str">
        <f t="shared" si="71"/>
        <v/>
      </c>
    </row>
    <row r="2289" spans="1:25" s="228" customFormat="1" ht="20.399999999999999">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70"/>
        <v>0</v>
      </c>
      <c r="V2289" s="235"/>
      <c r="W2289" s="235"/>
      <c r="Y2289" s="228" t="str">
        <f t="shared" si="71"/>
        <v/>
      </c>
    </row>
    <row r="2290" spans="1:25" s="228" customFormat="1" ht="20.399999999999999">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70"/>
        <v>0</v>
      </c>
      <c r="V2290" s="235"/>
      <c r="W2290" s="235"/>
      <c r="Y2290" s="228" t="str">
        <f t="shared" si="71"/>
        <v/>
      </c>
    </row>
    <row r="2291" spans="1:25" s="228" customFormat="1" ht="20.399999999999999">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70"/>
        <v>0</v>
      </c>
      <c r="V2291" s="235"/>
      <c r="W2291" s="235"/>
      <c r="Y2291" s="228" t="str">
        <f t="shared" si="71"/>
        <v/>
      </c>
    </row>
    <row r="2292" spans="1:25" s="228" customFormat="1" ht="20.399999999999999">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70"/>
        <v>0</v>
      </c>
      <c r="V2292" s="235"/>
      <c r="W2292" s="235"/>
      <c r="Y2292" s="228" t="str">
        <f t="shared" si="71"/>
        <v/>
      </c>
    </row>
    <row r="2293" spans="1:25" s="228" customFormat="1" ht="20.399999999999999">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70"/>
        <v>0</v>
      </c>
      <c r="V2293" s="235"/>
      <c r="W2293" s="235"/>
      <c r="Y2293" s="228" t="str">
        <f t="shared" si="71"/>
        <v/>
      </c>
    </row>
    <row r="2294" spans="1:25" s="228" customFormat="1" ht="20.399999999999999">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70"/>
        <v>0</v>
      </c>
      <c r="V2294" s="235"/>
      <c r="W2294" s="235"/>
      <c r="Y2294" s="228" t="str">
        <f t="shared" si="71"/>
        <v/>
      </c>
    </row>
    <row r="2295" spans="1:25" s="228" customFormat="1" ht="20.399999999999999">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70"/>
        <v>0</v>
      </c>
      <c r="V2295" s="235"/>
      <c r="W2295" s="235"/>
      <c r="Y2295" s="228" t="str">
        <f t="shared" si="71"/>
        <v/>
      </c>
    </row>
    <row r="2296" spans="1:25" s="228" customFormat="1" ht="20.399999999999999">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ref="U2296:U2359" ca="1" si="72">IF(AND(C2296="Smelter not listed",OR(LEN(D2296)=0,LEN(E2296)=0)),1,0)</f>
        <v>0</v>
      </c>
      <c r="V2296" s="235"/>
      <c r="W2296" s="235"/>
      <c r="Y2296" s="228" t="str">
        <f t="shared" ref="Y2296:Y2359" si="73">B2296&amp;C2296</f>
        <v/>
      </c>
    </row>
    <row r="2297" spans="1:25" s="228" customFormat="1" ht="20.399999999999999">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72"/>
        <v>0</v>
      </c>
      <c r="V2297" s="235"/>
      <c r="W2297" s="235"/>
      <c r="Y2297" s="228" t="str">
        <f t="shared" si="73"/>
        <v/>
      </c>
    </row>
    <row r="2298" spans="1:25" s="228" customFormat="1" ht="20.399999999999999">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72"/>
        <v>0</v>
      </c>
      <c r="V2298" s="235"/>
      <c r="W2298" s="235"/>
      <c r="Y2298" s="228" t="str">
        <f t="shared" si="73"/>
        <v/>
      </c>
    </row>
    <row r="2299" spans="1:25" s="228" customFormat="1" ht="20.399999999999999">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72"/>
        <v>0</v>
      </c>
      <c r="V2299" s="235"/>
      <c r="W2299" s="235"/>
      <c r="Y2299" s="228" t="str">
        <f t="shared" si="73"/>
        <v/>
      </c>
    </row>
    <row r="2300" spans="1:25" s="228" customFormat="1" ht="20.399999999999999">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72"/>
        <v>0</v>
      </c>
      <c r="V2300" s="235"/>
      <c r="W2300" s="235"/>
      <c r="Y2300" s="228" t="str">
        <f t="shared" si="73"/>
        <v/>
      </c>
    </row>
    <row r="2301" spans="1:25" s="228" customFormat="1" ht="20.399999999999999">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72"/>
        <v>0</v>
      </c>
      <c r="V2301" s="235"/>
      <c r="W2301" s="235"/>
      <c r="Y2301" s="228" t="str">
        <f t="shared" si="73"/>
        <v/>
      </c>
    </row>
    <row r="2302" spans="1:25" s="228" customFormat="1" ht="20.399999999999999">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72"/>
        <v>0</v>
      </c>
      <c r="V2302" s="235"/>
      <c r="W2302" s="235"/>
      <c r="Y2302" s="228" t="str">
        <f t="shared" si="73"/>
        <v/>
      </c>
    </row>
    <row r="2303" spans="1:25" s="228" customFormat="1" ht="20.399999999999999">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72"/>
        <v>0</v>
      </c>
      <c r="V2303" s="235"/>
      <c r="W2303" s="235"/>
      <c r="Y2303" s="228" t="str">
        <f t="shared" si="73"/>
        <v/>
      </c>
    </row>
    <row r="2304" spans="1:25" s="228" customFormat="1" ht="20.399999999999999">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72"/>
        <v>0</v>
      </c>
      <c r="V2304" s="235"/>
      <c r="W2304" s="235"/>
      <c r="Y2304" s="228" t="str">
        <f t="shared" si="73"/>
        <v/>
      </c>
    </row>
    <row r="2305" spans="1:25" s="228" customFormat="1" ht="20.399999999999999">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72"/>
        <v>0</v>
      </c>
      <c r="V2305" s="235"/>
      <c r="W2305" s="235"/>
      <c r="Y2305" s="228" t="str">
        <f t="shared" si="73"/>
        <v/>
      </c>
    </row>
    <row r="2306" spans="1:25" s="228" customFormat="1" ht="20.399999999999999">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72"/>
        <v>0</v>
      </c>
      <c r="V2306" s="235"/>
      <c r="W2306" s="235"/>
      <c r="Y2306" s="228" t="str">
        <f t="shared" si="73"/>
        <v/>
      </c>
    </row>
    <row r="2307" spans="1:25" s="228" customFormat="1" ht="20.399999999999999">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72"/>
        <v>0</v>
      </c>
      <c r="V2307" s="235"/>
      <c r="W2307" s="235"/>
      <c r="Y2307" s="228" t="str">
        <f t="shared" si="73"/>
        <v/>
      </c>
    </row>
    <row r="2308" spans="1:25" s="228" customFormat="1" ht="20.399999999999999">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72"/>
        <v>0</v>
      </c>
      <c r="V2308" s="235"/>
      <c r="W2308" s="235"/>
      <c r="Y2308" s="228" t="str">
        <f t="shared" si="73"/>
        <v/>
      </c>
    </row>
    <row r="2309" spans="1:25" s="228" customFormat="1" ht="20.399999999999999">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72"/>
        <v>0</v>
      </c>
      <c r="V2309" s="235"/>
      <c r="W2309" s="235"/>
      <c r="Y2309" s="228" t="str">
        <f t="shared" si="73"/>
        <v/>
      </c>
    </row>
    <row r="2310" spans="1:25" s="228" customFormat="1" ht="20.399999999999999">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ca="1" si="72"/>
        <v>0</v>
      </c>
      <c r="V2310" s="235"/>
      <c r="W2310" s="235"/>
      <c r="Y2310" s="228" t="str">
        <f t="shared" si="73"/>
        <v/>
      </c>
    </row>
    <row r="2311" spans="1:25" s="228" customFormat="1" ht="20.399999999999999">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72"/>
        <v>0</v>
      </c>
      <c r="V2311" s="235"/>
      <c r="W2311" s="235"/>
      <c r="Y2311" s="228" t="str">
        <f t="shared" si="73"/>
        <v/>
      </c>
    </row>
    <row r="2312" spans="1:25" s="228" customFormat="1" ht="20.399999999999999">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72"/>
        <v>0</v>
      </c>
      <c r="V2312" s="235"/>
      <c r="W2312" s="235"/>
      <c r="Y2312" s="228" t="str">
        <f t="shared" si="73"/>
        <v/>
      </c>
    </row>
    <row r="2313" spans="1:25" s="228" customFormat="1" ht="20.399999999999999">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72"/>
        <v>0</v>
      </c>
      <c r="V2313" s="235"/>
      <c r="W2313" s="235"/>
      <c r="Y2313" s="228" t="str">
        <f t="shared" si="73"/>
        <v/>
      </c>
    </row>
    <row r="2314" spans="1:25" s="228" customFormat="1" ht="20.399999999999999">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72"/>
        <v>0</v>
      </c>
      <c r="V2314" s="235"/>
      <c r="W2314" s="235"/>
      <c r="Y2314" s="228" t="str">
        <f t="shared" si="73"/>
        <v/>
      </c>
    </row>
    <row r="2315" spans="1:25" s="228" customFormat="1" ht="20.399999999999999">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72"/>
        <v>0</v>
      </c>
      <c r="V2315" s="235"/>
      <c r="W2315" s="235"/>
      <c r="Y2315" s="228" t="str">
        <f t="shared" si="73"/>
        <v/>
      </c>
    </row>
    <row r="2316" spans="1:25" s="228" customFormat="1" ht="20.399999999999999">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72"/>
        <v>0</v>
      </c>
      <c r="V2316" s="235"/>
      <c r="W2316" s="235"/>
      <c r="Y2316" s="228" t="str">
        <f t="shared" si="73"/>
        <v/>
      </c>
    </row>
    <row r="2317" spans="1:25" s="228" customFormat="1" ht="20.399999999999999">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72"/>
        <v>0</v>
      </c>
      <c r="V2317" s="235"/>
      <c r="W2317" s="235"/>
      <c r="Y2317" s="228" t="str">
        <f t="shared" si="73"/>
        <v/>
      </c>
    </row>
    <row r="2318" spans="1:25" s="228" customFormat="1" ht="20.399999999999999">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72"/>
        <v>0</v>
      </c>
      <c r="V2318" s="235"/>
      <c r="W2318" s="235"/>
      <c r="Y2318" s="228" t="str">
        <f t="shared" si="73"/>
        <v/>
      </c>
    </row>
    <row r="2319" spans="1:25" s="228" customFormat="1" ht="20.399999999999999">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72"/>
        <v>0</v>
      </c>
      <c r="V2319" s="235"/>
      <c r="W2319" s="235"/>
      <c r="Y2319" s="228" t="str">
        <f t="shared" si="73"/>
        <v/>
      </c>
    </row>
    <row r="2320" spans="1:25" s="228" customFormat="1" ht="20.399999999999999">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72"/>
        <v>0</v>
      </c>
      <c r="V2320" s="235"/>
      <c r="W2320" s="235"/>
      <c r="Y2320" s="228" t="str">
        <f t="shared" si="73"/>
        <v/>
      </c>
    </row>
    <row r="2321" spans="1:25" s="228" customFormat="1" ht="20.399999999999999">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72"/>
        <v>0</v>
      </c>
      <c r="V2321" s="235"/>
      <c r="W2321" s="235"/>
      <c r="Y2321" s="228" t="str">
        <f t="shared" si="73"/>
        <v/>
      </c>
    </row>
    <row r="2322" spans="1:25" s="228" customFormat="1" ht="20.399999999999999">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72"/>
        <v>0</v>
      </c>
      <c r="V2322" s="235"/>
      <c r="W2322" s="235"/>
      <c r="Y2322" s="228" t="str">
        <f t="shared" si="73"/>
        <v/>
      </c>
    </row>
    <row r="2323" spans="1:25" s="228" customFormat="1" ht="20.399999999999999">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72"/>
        <v>0</v>
      </c>
      <c r="V2323" s="235"/>
      <c r="W2323" s="235"/>
      <c r="Y2323" s="228" t="str">
        <f t="shared" si="73"/>
        <v/>
      </c>
    </row>
    <row r="2324" spans="1:25" s="228" customFormat="1" ht="20.399999999999999">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72"/>
        <v>0</v>
      </c>
      <c r="V2324" s="235"/>
      <c r="W2324" s="235"/>
      <c r="Y2324" s="228" t="str">
        <f t="shared" si="73"/>
        <v/>
      </c>
    </row>
    <row r="2325" spans="1:25" s="228" customFormat="1" ht="20.399999999999999">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72"/>
        <v>0</v>
      </c>
      <c r="V2325" s="235"/>
      <c r="W2325" s="235"/>
      <c r="Y2325" s="228" t="str">
        <f t="shared" si="73"/>
        <v/>
      </c>
    </row>
    <row r="2326" spans="1:25" s="228" customFormat="1" ht="20.399999999999999">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72"/>
        <v>0</v>
      </c>
      <c r="V2326" s="235"/>
      <c r="W2326" s="235"/>
      <c r="Y2326" s="228" t="str">
        <f t="shared" si="73"/>
        <v/>
      </c>
    </row>
    <row r="2327" spans="1:25" s="228" customFormat="1" ht="20.399999999999999">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72"/>
        <v>0</v>
      </c>
      <c r="V2327" s="235"/>
      <c r="W2327" s="235"/>
      <c r="Y2327" s="228" t="str">
        <f t="shared" si="73"/>
        <v/>
      </c>
    </row>
    <row r="2328" spans="1:25" s="228" customFormat="1" ht="20.399999999999999">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ca="1" si="72"/>
        <v>0</v>
      </c>
      <c r="V2328" s="235"/>
      <c r="W2328" s="235"/>
      <c r="Y2328" s="228" t="str">
        <f t="shared" si="73"/>
        <v/>
      </c>
    </row>
    <row r="2329" spans="1:25" s="228" customFormat="1" ht="20.399999999999999">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72"/>
        <v>0</v>
      </c>
      <c r="V2329" s="235"/>
      <c r="W2329" s="235"/>
      <c r="Y2329" s="228" t="str">
        <f t="shared" si="73"/>
        <v/>
      </c>
    </row>
    <row r="2330" spans="1:25" s="228" customFormat="1" ht="20.399999999999999">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72"/>
        <v>0</v>
      </c>
      <c r="V2330" s="235"/>
      <c r="W2330" s="235"/>
      <c r="Y2330" s="228" t="str">
        <f t="shared" si="73"/>
        <v/>
      </c>
    </row>
    <row r="2331" spans="1:25" s="228" customFormat="1" ht="20.399999999999999">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72"/>
        <v>0</v>
      </c>
      <c r="V2331" s="235"/>
      <c r="W2331" s="235"/>
      <c r="Y2331" s="228" t="str">
        <f t="shared" si="73"/>
        <v/>
      </c>
    </row>
    <row r="2332" spans="1:25" s="228" customFormat="1" ht="20.399999999999999">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72"/>
        <v>0</v>
      </c>
      <c r="V2332" s="235"/>
      <c r="W2332" s="235"/>
      <c r="Y2332" s="228" t="str">
        <f t="shared" si="73"/>
        <v/>
      </c>
    </row>
    <row r="2333" spans="1:25" s="228" customFormat="1" ht="20.399999999999999">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72"/>
        <v>0</v>
      </c>
      <c r="V2333" s="235"/>
      <c r="W2333" s="235"/>
      <c r="Y2333" s="228" t="str">
        <f t="shared" si="73"/>
        <v/>
      </c>
    </row>
    <row r="2334" spans="1:25" s="228" customFormat="1" ht="20.399999999999999">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72"/>
        <v>0</v>
      </c>
      <c r="V2334" s="235"/>
      <c r="W2334" s="235"/>
      <c r="Y2334" s="228" t="str">
        <f t="shared" si="73"/>
        <v/>
      </c>
    </row>
    <row r="2335" spans="1:25" s="228" customFormat="1" ht="20.399999999999999">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72"/>
        <v>0</v>
      </c>
      <c r="V2335" s="235"/>
      <c r="W2335" s="235"/>
      <c r="Y2335" s="228" t="str">
        <f t="shared" si="73"/>
        <v/>
      </c>
    </row>
    <row r="2336" spans="1:25" s="228" customFormat="1" ht="20.399999999999999">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72"/>
        <v>0</v>
      </c>
      <c r="V2336" s="235"/>
      <c r="W2336" s="235"/>
      <c r="Y2336" s="228" t="str">
        <f t="shared" si="73"/>
        <v/>
      </c>
    </row>
    <row r="2337" spans="1:25" s="228" customFormat="1" ht="20.399999999999999">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72"/>
        <v>0</v>
      </c>
      <c r="V2337" s="235"/>
      <c r="W2337" s="235"/>
      <c r="Y2337" s="228" t="str">
        <f t="shared" si="73"/>
        <v/>
      </c>
    </row>
    <row r="2338" spans="1:25" s="228" customFormat="1" ht="20.399999999999999">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72"/>
        <v>0</v>
      </c>
      <c r="V2338" s="235"/>
      <c r="W2338" s="235"/>
      <c r="Y2338" s="228" t="str">
        <f t="shared" si="73"/>
        <v/>
      </c>
    </row>
    <row r="2339" spans="1:25" s="228" customFormat="1" ht="20.399999999999999">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72"/>
        <v>0</v>
      </c>
      <c r="V2339" s="235"/>
      <c r="W2339" s="235"/>
      <c r="Y2339" s="228" t="str">
        <f t="shared" si="73"/>
        <v/>
      </c>
    </row>
    <row r="2340" spans="1:25" s="228" customFormat="1" ht="20.399999999999999">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72"/>
        <v>0</v>
      </c>
      <c r="V2340" s="235"/>
      <c r="W2340" s="235"/>
      <c r="Y2340" s="228" t="str">
        <f t="shared" si="73"/>
        <v/>
      </c>
    </row>
    <row r="2341" spans="1:25" s="228" customFormat="1" ht="20.399999999999999">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72"/>
        <v>0</v>
      </c>
      <c r="V2341" s="235"/>
      <c r="W2341" s="235"/>
      <c r="Y2341" s="228" t="str">
        <f t="shared" si="73"/>
        <v/>
      </c>
    </row>
    <row r="2342" spans="1:25" s="228" customFormat="1" ht="20.399999999999999">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72"/>
        <v>0</v>
      </c>
      <c r="V2342" s="235"/>
      <c r="W2342" s="235"/>
      <c r="Y2342" s="228" t="str">
        <f t="shared" si="73"/>
        <v/>
      </c>
    </row>
    <row r="2343" spans="1:25" s="228" customFormat="1" ht="20.399999999999999">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72"/>
        <v>0</v>
      </c>
      <c r="V2343" s="235"/>
      <c r="W2343" s="235"/>
      <c r="Y2343" s="228" t="str">
        <f t="shared" si="73"/>
        <v/>
      </c>
    </row>
    <row r="2344" spans="1:25" s="228" customFormat="1" ht="20.399999999999999">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72"/>
        <v>0</v>
      </c>
      <c r="V2344" s="235"/>
      <c r="W2344" s="235"/>
      <c r="Y2344" s="228" t="str">
        <f t="shared" si="73"/>
        <v/>
      </c>
    </row>
    <row r="2345" spans="1:25" s="228" customFormat="1" ht="20.399999999999999">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72"/>
        <v>0</v>
      </c>
      <c r="V2345" s="235"/>
      <c r="W2345" s="235"/>
      <c r="Y2345" s="228" t="str">
        <f t="shared" si="73"/>
        <v/>
      </c>
    </row>
    <row r="2346" spans="1:25" s="228" customFormat="1" ht="20.399999999999999">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72"/>
        <v>0</v>
      </c>
      <c r="V2346" s="235"/>
      <c r="W2346" s="235"/>
      <c r="Y2346" s="228" t="str">
        <f t="shared" si="73"/>
        <v/>
      </c>
    </row>
    <row r="2347" spans="1:25" s="228" customFormat="1" ht="20.399999999999999">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72"/>
        <v>0</v>
      </c>
      <c r="V2347" s="235"/>
      <c r="W2347" s="235"/>
      <c r="Y2347" s="228" t="str">
        <f t="shared" si="73"/>
        <v/>
      </c>
    </row>
    <row r="2348" spans="1:25" s="228" customFormat="1" ht="20.399999999999999">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72"/>
        <v>0</v>
      </c>
      <c r="V2348" s="235"/>
      <c r="W2348" s="235"/>
      <c r="Y2348" s="228" t="str">
        <f t="shared" si="73"/>
        <v/>
      </c>
    </row>
    <row r="2349" spans="1:25" s="228" customFormat="1" ht="20.399999999999999">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72"/>
        <v>0</v>
      </c>
      <c r="V2349" s="235"/>
      <c r="W2349" s="235"/>
      <c r="Y2349" s="228" t="str">
        <f t="shared" si="73"/>
        <v/>
      </c>
    </row>
    <row r="2350" spans="1:25" s="228" customFormat="1" ht="20.399999999999999">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72"/>
        <v>0</v>
      </c>
      <c r="V2350" s="235"/>
      <c r="W2350" s="235"/>
      <c r="Y2350" s="228" t="str">
        <f t="shared" si="73"/>
        <v/>
      </c>
    </row>
    <row r="2351" spans="1:25" s="228" customFormat="1" ht="20.399999999999999">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72"/>
        <v>0</v>
      </c>
      <c r="V2351" s="235"/>
      <c r="W2351" s="235"/>
      <c r="Y2351" s="228" t="str">
        <f t="shared" si="73"/>
        <v/>
      </c>
    </row>
    <row r="2352" spans="1:25" s="228" customFormat="1" ht="20.399999999999999">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72"/>
        <v>0</v>
      </c>
      <c r="V2352" s="235"/>
      <c r="W2352" s="235"/>
      <c r="Y2352" s="228" t="str">
        <f t="shared" si="73"/>
        <v/>
      </c>
    </row>
    <row r="2353" spans="1:25" s="228" customFormat="1" ht="20.399999999999999">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72"/>
        <v>0</v>
      </c>
      <c r="V2353" s="235"/>
      <c r="W2353" s="235"/>
      <c r="Y2353" s="228" t="str">
        <f t="shared" si="73"/>
        <v/>
      </c>
    </row>
    <row r="2354" spans="1:25" s="228" customFormat="1" ht="20.399999999999999">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72"/>
        <v>0</v>
      </c>
      <c r="V2354" s="235"/>
      <c r="W2354" s="235"/>
      <c r="Y2354" s="228" t="str">
        <f t="shared" si="73"/>
        <v/>
      </c>
    </row>
    <row r="2355" spans="1:25" s="228" customFormat="1" ht="20.399999999999999">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72"/>
        <v>0</v>
      </c>
      <c r="V2355" s="235"/>
      <c r="W2355" s="235"/>
      <c r="Y2355" s="228" t="str">
        <f t="shared" si="73"/>
        <v/>
      </c>
    </row>
    <row r="2356" spans="1:25" s="228" customFormat="1" ht="20.399999999999999">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72"/>
        <v>0</v>
      </c>
      <c r="V2356" s="235"/>
      <c r="W2356" s="235"/>
      <c r="Y2356" s="228" t="str">
        <f t="shared" si="73"/>
        <v/>
      </c>
    </row>
    <row r="2357" spans="1:25" s="228" customFormat="1" ht="20.399999999999999">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72"/>
        <v>0</v>
      </c>
      <c r="V2357" s="235"/>
      <c r="W2357" s="235"/>
      <c r="Y2357" s="228" t="str">
        <f t="shared" si="73"/>
        <v/>
      </c>
    </row>
    <row r="2358" spans="1:25" s="228" customFormat="1" ht="20.399999999999999">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72"/>
        <v>0</v>
      </c>
      <c r="V2358" s="235"/>
      <c r="W2358" s="235"/>
      <c r="Y2358" s="228" t="str">
        <f t="shared" si="73"/>
        <v/>
      </c>
    </row>
    <row r="2359" spans="1:25" s="228" customFormat="1" ht="20.399999999999999">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72"/>
        <v>0</v>
      </c>
      <c r="V2359" s="235"/>
      <c r="W2359" s="235"/>
      <c r="Y2359" s="228" t="str">
        <f t="shared" si="73"/>
        <v/>
      </c>
    </row>
    <row r="2360" spans="1:25" s="228" customFormat="1" ht="20.399999999999999">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ref="U2360:U2423" ca="1" si="74">IF(AND(C2360="Smelter not listed",OR(LEN(D2360)=0,LEN(E2360)=0)),1,0)</f>
        <v>0</v>
      </c>
      <c r="V2360" s="235"/>
      <c r="W2360" s="235"/>
      <c r="Y2360" s="228" t="str">
        <f t="shared" ref="Y2360:Y2423" si="75">B2360&amp;C2360</f>
        <v/>
      </c>
    </row>
    <row r="2361" spans="1:25" s="228" customFormat="1" ht="20.399999999999999">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74"/>
        <v>0</v>
      </c>
      <c r="V2361" s="235"/>
      <c r="W2361" s="235"/>
      <c r="Y2361" s="228" t="str">
        <f t="shared" si="75"/>
        <v/>
      </c>
    </row>
    <row r="2362" spans="1:25" s="228" customFormat="1" ht="20.399999999999999">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74"/>
        <v>0</v>
      </c>
      <c r="V2362" s="235"/>
      <c r="W2362" s="235"/>
      <c r="Y2362" s="228" t="str">
        <f t="shared" si="75"/>
        <v/>
      </c>
    </row>
    <row r="2363" spans="1:25" s="228" customFormat="1" ht="20.399999999999999">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74"/>
        <v>0</v>
      </c>
      <c r="V2363" s="235"/>
      <c r="W2363" s="235"/>
      <c r="Y2363" s="228" t="str">
        <f t="shared" si="75"/>
        <v/>
      </c>
    </row>
    <row r="2364" spans="1:25" s="228" customFormat="1" ht="20.399999999999999">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74"/>
        <v>0</v>
      </c>
      <c r="V2364" s="235"/>
      <c r="W2364" s="235"/>
      <c r="Y2364" s="228" t="str">
        <f t="shared" si="75"/>
        <v/>
      </c>
    </row>
    <row r="2365" spans="1:25" s="228" customFormat="1" ht="20.399999999999999">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74"/>
        <v>0</v>
      </c>
      <c r="V2365" s="235"/>
      <c r="W2365" s="235"/>
      <c r="Y2365" s="228" t="str">
        <f t="shared" si="75"/>
        <v/>
      </c>
    </row>
    <row r="2366" spans="1:25" s="228" customFormat="1" ht="20.399999999999999">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74"/>
        <v>0</v>
      </c>
      <c r="V2366" s="235"/>
      <c r="W2366" s="235"/>
      <c r="Y2366" s="228" t="str">
        <f t="shared" si="75"/>
        <v/>
      </c>
    </row>
    <row r="2367" spans="1:25" s="228" customFormat="1" ht="20.399999999999999">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74"/>
        <v>0</v>
      </c>
      <c r="V2367" s="235"/>
      <c r="W2367" s="235"/>
      <c r="Y2367" s="228" t="str">
        <f t="shared" si="75"/>
        <v/>
      </c>
    </row>
    <row r="2368" spans="1:25" s="228" customFormat="1" ht="20.399999999999999">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74"/>
        <v>0</v>
      </c>
      <c r="V2368" s="235"/>
      <c r="W2368" s="235"/>
      <c r="Y2368" s="228" t="str">
        <f t="shared" si="75"/>
        <v/>
      </c>
    </row>
    <row r="2369" spans="1:25" s="228" customFormat="1" ht="20.399999999999999">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74"/>
        <v>0</v>
      </c>
      <c r="V2369" s="235"/>
      <c r="W2369" s="235"/>
      <c r="Y2369" s="228" t="str">
        <f t="shared" si="75"/>
        <v/>
      </c>
    </row>
    <row r="2370" spans="1:25" s="228" customFormat="1" ht="20.399999999999999">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74"/>
        <v>0</v>
      </c>
      <c r="V2370" s="235"/>
      <c r="W2370" s="235"/>
      <c r="Y2370" s="228" t="str">
        <f t="shared" si="75"/>
        <v/>
      </c>
    </row>
    <row r="2371" spans="1:25" s="228" customFormat="1" ht="20.399999999999999">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74"/>
        <v>0</v>
      </c>
      <c r="V2371" s="235"/>
      <c r="W2371" s="235"/>
      <c r="Y2371" s="228" t="str">
        <f t="shared" si="75"/>
        <v/>
      </c>
    </row>
    <row r="2372" spans="1:25" s="228" customFormat="1" ht="20.399999999999999">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74"/>
        <v>0</v>
      </c>
      <c r="V2372" s="235"/>
      <c r="W2372" s="235"/>
      <c r="Y2372" s="228" t="str">
        <f t="shared" si="75"/>
        <v/>
      </c>
    </row>
    <row r="2373" spans="1:25" s="228" customFormat="1" ht="20.399999999999999">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74"/>
        <v>0</v>
      </c>
      <c r="V2373" s="235"/>
      <c r="W2373" s="235"/>
      <c r="Y2373" s="228" t="str">
        <f t="shared" si="75"/>
        <v/>
      </c>
    </row>
    <row r="2374" spans="1:25" s="228" customFormat="1" ht="20.399999999999999">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ca="1" si="74"/>
        <v>0</v>
      </c>
      <c r="V2374" s="235"/>
      <c r="W2374" s="235"/>
      <c r="Y2374" s="228" t="str">
        <f t="shared" si="75"/>
        <v/>
      </c>
    </row>
    <row r="2375" spans="1:25" s="228" customFormat="1" ht="20.399999999999999">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4"/>
        <v>0</v>
      </c>
      <c r="V2375" s="235"/>
      <c r="W2375" s="235"/>
      <c r="Y2375" s="228" t="str">
        <f t="shared" si="75"/>
        <v/>
      </c>
    </row>
    <row r="2376" spans="1:25" s="228" customFormat="1" ht="20.399999999999999">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4"/>
        <v>0</v>
      </c>
      <c r="V2376" s="235"/>
      <c r="W2376" s="235"/>
      <c r="Y2376" s="228" t="str">
        <f t="shared" si="75"/>
        <v/>
      </c>
    </row>
    <row r="2377" spans="1:25" s="228" customFormat="1" ht="20.399999999999999">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4"/>
        <v>0</v>
      </c>
      <c r="V2377" s="235"/>
      <c r="W2377" s="235"/>
      <c r="Y2377" s="228" t="str">
        <f t="shared" si="75"/>
        <v/>
      </c>
    </row>
    <row r="2378" spans="1:25" s="228" customFormat="1" ht="20.399999999999999">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4"/>
        <v>0</v>
      </c>
      <c r="V2378" s="235"/>
      <c r="W2378" s="235"/>
      <c r="Y2378" s="228" t="str">
        <f t="shared" si="75"/>
        <v/>
      </c>
    </row>
    <row r="2379" spans="1:25" s="228" customFormat="1" ht="20.399999999999999">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4"/>
        <v>0</v>
      </c>
      <c r="V2379" s="235"/>
      <c r="W2379" s="235"/>
      <c r="Y2379" s="228" t="str">
        <f t="shared" si="75"/>
        <v/>
      </c>
    </row>
    <row r="2380" spans="1:25" s="228" customFormat="1" ht="20.399999999999999">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4"/>
        <v>0</v>
      </c>
      <c r="V2380" s="235"/>
      <c r="W2380" s="235"/>
      <c r="Y2380" s="228" t="str">
        <f t="shared" si="75"/>
        <v/>
      </c>
    </row>
    <row r="2381" spans="1:25" s="228" customFormat="1" ht="20.399999999999999">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4"/>
        <v>0</v>
      </c>
      <c r="V2381" s="235"/>
      <c r="W2381" s="235"/>
      <c r="Y2381" s="228" t="str">
        <f t="shared" si="75"/>
        <v/>
      </c>
    </row>
    <row r="2382" spans="1:25" s="228" customFormat="1" ht="20.399999999999999">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4"/>
        <v>0</v>
      </c>
      <c r="V2382" s="235"/>
      <c r="W2382" s="235"/>
      <c r="Y2382" s="228" t="str">
        <f t="shared" si="75"/>
        <v/>
      </c>
    </row>
    <row r="2383" spans="1:25" s="228" customFormat="1" ht="20.399999999999999">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4"/>
        <v>0</v>
      </c>
      <c r="V2383" s="235"/>
      <c r="W2383" s="235"/>
      <c r="Y2383" s="228" t="str">
        <f t="shared" si="75"/>
        <v/>
      </c>
    </row>
    <row r="2384" spans="1:25" s="228" customFormat="1" ht="20.399999999999999">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4"/>
        <v>0</v>
      </c>
      <c r="V2384" s="235"/>
      <c r="W2384" s="235"/>
      <c r="Y2384" s="228" t="str">
        <f t="shared" si="75"/>
        <v/>
      </c>
    </row>
    <row r="2385" spans="1:25" s="228" customFormat="1" ht="20.399999999999999">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4"/>
        <v>0</v>
      </c>
      <c r="V2385" s="235"/>
      <c r="W2385" s="235"/>
      <c r="Y2385" s="228" t="str">
        <f t="shared" si="75"/>
        <v/>
      </c>
    </row>
    <row r="2386" spans="1:25" s="228" customFormat="1" ht="20.399999999999999">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4"/>
        <v>0</v>
      </c>
      <c r="V2386" s="235"/>
      <c r="W2386" s="235"/>
      <c r="Y2386" s="228" t="str">
        <f t="shared" si="75"/>
        <v/>
      </c>
    </row>
    <row r="2387" spans="1:25" s="228" customFormat="1" ht="20.399999999999999">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4"/>
        <v>0</v>
      </c>
      <c r="V2387" s="235"/>
      <c r="W2387" s="235"/>
      <c r="Y2387" s="228" t="str">
        <f t="shared" si="75"/>
        <v/>
      </c>
    </row>
    <row r="2388" spans="1:25" s="228" customFormat="1" ht="20.399999999999999">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4"/>
        <v>0</v>
      </c>
      <c r="V2388" s="235"/>
      <c r="W2388" s="235"/>
      <c r="Y2388" s="228" t="str">
        <f t="shared" si="75"/>
        <v/>
      </c>
    </row>
    <row r="2389" spans="1:25" s="228" customFormat="1" ht="20.399999999999999">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4"/>
        <v>0</v>
      </c>
      <c r="V2389" s="235"/>
      <c r="W2389" s="235"/>
      <c r="Y2389" s="228" t="str">
        <f t="shared" si="75"/>
        <v/>
      </c>
    </row>
    <row r="2390" spans="1:25" s="228" customFormat="1" ht="20.399999999999999">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4"/>
        <v>0</v>
      </c>
      <c r="V2390" s="235"/>
      <c r="W2390" s="235"/>
      <c r="Y2390" s="228" t="str">
        <f t="shared" si="75"/>
        <v/>
      </c>
    </row>
    <row r="2391" spans="1:25" s="228" customFormat="1" ht="20.399999999999999">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4"/>
        <v>0</v>
      </c>
      <c r="V2391" s="235"/>
      <c r="W2391" s="235"/>
      <c r="Y2391" s="228" t="str">
        <f t="shared" si="75"/>
        <v/>
      </c>
    </row>
    <row r="2392" spans="1:25" s="228" customFormat="1" ht="20.399999999999999">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ca="1" si="74"/>
        <v>0</v>
      </c>
      <c r="V2392" s="235"/>
      <c r="W2392" s="235"/>
      <c r="Y2392" s="228" t="str">
        <f t="shared" si="75"/>
        <v/>
      </c>
    </row>
    <row r="2393" spans="1:25" s="228" customFormat="1" ht="20.399999999999999">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4"/>
        <v>0</v>
      </c>
      <c r="V2393" s="235"/>
      <c r="W2393" s="235"/>
      <c r="Y2393" s="228" t="str">
        <f t="shared" si="75"/>
        <v/>
      </c>
    </row>
    <row r="2394" spans="1:25" s="228" customFormat="1" ht="20.399999999999999">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4"/>
        <v>0</v>
      </c>
      <c r="V2394" s="235"/>
      <c r="W2394" s="235"/>
      <c r="Y2394" s="228" t="str">
        <f t="shared" si="75"/>
        <v/>
      </c>
    </row>
    <row r="2395" spans="1:25" s="228" customFormat="1" ht="20.399999999999999">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4"/>
        <v>0</v>
      </c>
      <c r="V2395" s="235"/>
      <c r="W2395" s="235"/>
      <c r="Y2395" s="228" t="str">
        <f t="shared" si="75"/>
        <v/>
      </c>
    </row>
    <row r="2396" spans="1:25" s="228" customFormat="1" ht="20.399999999999999">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4"/>
        <v>0</v>
      </c>
      <c r="V2396" s="235"/>
      <c r="W2396" s="235"/>
      <c r="Y2396" s="228" t="str">
        <f t="shared" si="75"/>
        <v/>
      </c>
    </row>
    <row r="2397" spans="1:25" s="228" customFormat="1" ht="20.399999999999999">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4"/>
        <v>0</v>
      </c>
      <c r="V2397" s="235"/>
      <c r="W2397" s="235"/>
      <c r="Y2397" s="228" t="str">
        <f t="shared" si="75"/>
        <v/>
      </c>
    </row>
    <row r="2398" spans="1:25" s="228" customFormat="1" ht="20.399999999999999">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4"/>
        <v>0</v>
      </c>
      <c r="V2398" s="235"/>
      <c r="W2398" s="235"/>
      <c r="Y2398" s="228" t="str">
        <f t="shared" si="75"/>
        <v/>
      </c>
    </row>
    <row r="2399" spans="1:25" s="228" customFormat="1" ht="20.399999999999999">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4"/>
        <v>0</v>
      </c>
      <c r="V2399" s="235"/>
      <c r="W2399" s="235"/>
      <c r="Y2399" s="228" t="str">
        <f t="shared" si="75"/>
        <v/>
      </c>
    </row>
    <row r="2400" spans="1:25" s="228" customFormat="1" ht="20.399999999999999">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4"/>
        <v>0</v>
      </c>
      <c r="V2400" s="235"/>
      <c r="W2400" s="235"/>
      <c r="Y2400" s="228" t="str">
        <f t="shared" si="75"/>
        <v/>
      </c>
    </row>
    <row r="2401" spans="1:25" s="228" customFormat="1" ht="20.399999999999999">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4"/>
        <v>0</v>
      </c>
      <c r="V2401" s="235"/>
      <c r="W2401" s="235"/>
      <c r="Y2401" s="228" t="str">
        <f t="shared" si="75"/>
        <v/>
      </c>
    </row>
    <row r="2402" spans="1:25" s="228" customFormat="1" ht="20.399999999999999">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4"/>
        <v>0</v>
      </c>
      <c r="V2402" s="235"/>
      <c r="W2402" s="235"/>
      <c r="Y2402" s="228" t="str">
        <f t="shared" si="75"/>
        <v/>
      </c>
    </row>
    <row r="2403" spans="1:25" s="228" customFormat="1" ht="20.399999999999999">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4"/>
        <v>0</v>
      </c>
      <c r="V2403" s="235"/>
      <c r="W2403" s="235"/>
      <c r="Y2403" s="228" t="str">
        <f t="shared" si="75"/>
        <v/>
      </c>
    </row>
    <row r="2404" spans="1:25" s="228" customFormat="1" ht="20.399999999999999">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4"/>
        <v>0</v>
      </c>
      <c r="V2404" s="235"/>
      <c r="W2404" s="235"/>
      <c r="Y2404" s="228" t="str">
        <f t="shared" si="75"/>
        <v/>
      </c>
    </row>
    <row r="2405" spans="1:25" s="228" customFormat="1" ht="20.399999999999999">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4"/>
        <v>0</v>
      </c>
      <c r="V2405" s="235"/>
      <c r="W2405" s="235"/>
      <c r="Y2405" s="228" t="str">
        <f t="shared" si="75"/>
        <v/>
      </c>
    </row>
    <row r="2406" spans="1:25" s="228" customFormat="1" ht="20.399999999999999">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4"/>
        <v>0</v>
      </c>
      <c r="V2406" s="235"/>
      <c r="W2406" s="235"/>
      <c r="Y2406" s="228" t="str">
        <f t="shared" si="75"/>
        <v/>
      </c>
    </row>
    <row r="2407" spans="1:25" s="228" customFormat="1" ht="20.399999999999999">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4"/>
        <v>0</v>
      </c>
      <c r="V2407" s="235"/>
      <c r="W2407" s="235"/>
      <c r="Y2407" s="228" t="str">
        <f t="shared" si="75"/>
        <v/>
      </c>
    </row>
    <row r="2408" spans="1:25" s="228" customFormat="1" ht="20.399999999999999">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4"/>
        <v>0</v>
      </c>
      <c r="V2408" s="235"/>
      <c r="W2408" s="235"/>
      <c r="Y2408" s="228" t="str">
        <f t="shared" si="75"/>
        <v/>
      </c>
    </row>
    <row r="2409" spans="1:25" s="228" customFormat="1" ht="20.399999999999999">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4"/>
        <v>0</v>
      </c>
      <c r="V2409" s="235"/>
      <c r="W2409" s="235"/>
      <c r="Y2409" s="228" t="str">
        <f t="shared" si="75"/>
        <v/>
      </c>
    </row>
    <row r="2410" spans="1:25" s="228" customFormat="1" ht="20.399999999999999">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4"/>
        <v>0</v>
      </c>
      <c r="V2410" s="235"/>
      <c r="W2410" s="235"/>
      <c r="Y2410" s="228" t="str">
        <f t="shared" si="75"/>
        <v/>
      </c>
    </row>
    <row r="2411" spans="1:25" s="228" customFormat="1" ht="20.399999999999999">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4"/>
        <v>0</v>
      </c>
      <c r="V2411" s="235"/>
      <c r="W2411" s="235"/>
      <c r="Y2411" s="228" t="str">
        <f t="shared" si="75"/>
        <v/>
      </c>
    </row>
    <row r="2412" spans="1:25" s="228" customFormat="1" ht="20.399999999999999">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4"/>
        <v>0</v>
      </c>
      <c r="V2412" s="235"/>
      <c r="W2412" s="235"/>
      <c r="Y2412" s="228" t="str">
        <f t="shared" si="75"/>
        <v/>
      </c>
    </row>
    <row r="2413" spans="1:25" s="228" customFormat="1" ht="20.399999999999999">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4"/>
        <v>0</v>
      </c>
      <c r="V2413" s="235"/>
      <c r="W2413" s="235"/>
      <c r="Y2413" s="228" t="str">
        <f t="shared" si="75"/>
        <v/>
      </c>
    </row>
    <row r="2414" spans="1:25" s="228" customFormat="1" ht="20.399999999999999">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4"/>
        <v>0</v>
      </c>
      <c r="V2414" s="235"/>
      <c r="W2414" s="235"/>
      <c r="Y2414" s="228" t="str">
        <f t="shared" si="75"/>
        <v/>
      </c>
    </row>
    <row r="2415" spans="1:25" s="228" customFormat="1" ht="20.399999999999999">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4"/>
        <v>0</v>
      </c>
      <c r="V2415" s="235"/>
      <c r="W2415" s="235"/>
      <c r="Y2415" s="228" t="str">
        <f t="shared" si="75"/>
        <v/>
      </c>
    </row>
    <row r="2416" spans="1:25" s="228" customFormat="1" ht="20.399999999999999">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4"/>
        <v>0</v>
      </c>
      <c r="V2416" s="235"/>
      <c r="W2416" s="235"/>
      <c r="Y2416" s="228" t="str">
        <f t="shared" si="75"/>
        <v/>
      </c>
    </row>
    <row r="2417" spans="1:25" s="228" customFormat="1" ht="20.399999999999999">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4"/>
        <v>0</v>
      </c>
      <c r="V2417" s="235"/>
      <c r="W2417" s="235"/>
      <c r="Y2417" s="228" t="str">
        <f t="shared" si="75"/>
        <v/>
      </c>
    </row>
    <row r="2418" spans="1:25" s="228" customFormat="1" ht="20.399999999999999">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4"/>
        <v>0</v>
      </c>
      <c r="V2418" s="235"/>
      <c r="W2418" s="235"/>
      <c r="Y2418" s="228" t="str">
        <f t="shared" si="75"/>
        <v/>
      </c>
    </row>
    <row r="2419" spans="1:25" s="228" customFormat="1" ht="20.399999999999999">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4"/>
        <v>0</v>
      </c>
      <c r="V2419" s="235"/>
      <c r="W2419" s="235"/>
      <c r="Y2419" s="228" t="str">
        <f t="shared" si="75"/>
        <v/>
      </c>
    </row>
    <row r="2420" spans="1:25" s="228" customFormat="1" ht="20.399999999999999">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4"/>
        <v>0</v>
      </c>
      <c r="V2420" s="235"/>
      <c r="W2420" s="235"/>
      <c r="Y2420" s="228" t="str">
        <f t="shared" si="75"/>
        <v/>
      </c>
    </row>
    <row r="2421" spans="1:25" s="228" customFormat="1" ht="20.399999999999999">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4"/>
        <v>0</v>
      </c>
      <c r="V2421" s="235"/>
      <c r="W2421" s="235"/>
      <c r="Y2421" s="228" t="str">
        <f t="shared" si="75"/>
        <v/>
      </c>
    </row>
    <row r="2422" spans="1:25" s="228" customFormat="1" ht="20.399999999999999">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4"/>
        <v>0</v>
      </c>
      <c r="V2422" s="235"/>
      <c r="W2422" s="235"/>
      <c r="Y2422" s="228" t="str">
        <f t="shared" si="75"/>
        <v/>
      </c>
    </row>
    <row r="2423" spans="1:25" s="228" customFormat="1" ht="20.399999999999999">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4"/>
        <v>0</v>
      </c>
      <c r="V2423" s="235"/>
      <c r="W2423" s="235"/>
      <c r="Y2423" s="228" t="str">
        <f t="shared" si="75"/>
        <v/>
      </c>
    </row>
    <row r="2424" spans="1:25" s="228" customFormat="1" ht="20.399999999999999">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ref="U2424:U2487" ca="1" si="76">IF(AND(C2424="Smelter not listed",OR(LEN(D2424)=0,LEN(E2424)=0)),1,0)</f>
        <v>0</v>
      </c>
      <c r="V2424" s="235"/>
      <c r="W2424" s="235"/>
      <c r="Y2424" s="228" t="str">
        <f t="shared" ref="Y2424:Y2487" si="77">B2424&amp;C2424</f>
        <v/>
      </c>
    </row>
    <row r="2425" spans="1:25" s="228" customFormat="1" ht="20.399999999999999">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6"/>
        <v>0</v>
      </c>
      <c r="V2425" s="235"/>
      <c r="W2425" s="235"/>
      <c r="Y2425" s="228" t="str">
        <f t="shared" si="77"/>
        <v/>
      </c>
    </row>
    <row r="2426" spans="1:25" s="228" customFormat="1" ht="20.399999999999999">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6"/>
        <v>0</v>
      </c>
      <c r="V2426" s="235"/>
      <c r="W2426" s="235"/>
      <c r="Y2426" s="228" t="str">
        <f t="shared" si="77"/>
        <v/>
      </c>
    </row>
    <row r="2427" spans="1:25" s="228" customFormat="1" ht="20.399999999999999">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6"/>
        <v>0</v>
      </c>
      <c r="V2427" s="235"/>
      <c r="W2427" s="235"/>
      <c r="Y2427" s="228" t="str">
        <f t="shared" si="77"/>
        <v/>
      </c>
    </row>
    <row r="2428" spans="1:25" s="228" customFormat="1" ht="20.399999999999999">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6"/>
        <v>0</v>
      </c>
      <c r="V2428" s="235"/>
      <c r="W2428" s="235"/>
      <c r="Y2428" s="228" t="str">
        <f t="shared" si="77"/>
        <v/>
      </c>
    </row>
    <row r="2429" spans="1:25" s="228" customFormat="1" ht="20.399999999999999">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6"/>
        <v>0</v>
      </c>
      <c r="V2429" s="235"/>
      <c r="W2429" s="235"/>
      <c r="Y2429" s="228" t="str">
        <f t="shared" si="77"/>
        <v/>
      </c>
    </row>
    <row r="2430" spans="1:25" s="228" customFormat="1" ht="20.399999999999999">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6"/>
        <v>0</v>
      </c>
      <c r="V2430" s="235"/>
      <c r="W2430" s="235"/>
      <c r="Y2430" s="228" t="str">
        <f t="shared" si="77"/>
        <v/>
      </c>
    </row>
    <row r="2431" spans="1:25" s="228" customFormat="1" ht="20.399999999999999">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6"/>
        <v>0</v>
      </c>
      <c r="V2431" s="235"/>
      <c r="W2431" s="235"/>
      <c r="Y2431" s="228" t="str">
        <f t="shared" si="77"/>
        <v/>
      </c>
    </row>
    <row r="2432" spans="1:25" s="228" customFormat="1" ht="20.399999999999999">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6"/>
        <v>0</v>
      </c>
      <c r="V2432" s="235"/>
      <c r="W2432" s="235"/>
      <c r="Y2432" s="228" t="str">
        <f t="shared" si="77"/>
        <v/>
      </c>
    </row>
    <row r="2433" spans="1:25" s="228" customFormat="1" ht="20.399999999999999">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6"/>
        <v>0</v>
      </c>
      <c r="V2433" s="235"/>
      <c r="W2433" s="235"/>
      <c r="Y2433" s="228" t="str">
        <f t="shared" si="77"/>
        <v/>
      </c>
    </row>
    <row r="2434" spans="1:25" s="228" customFormat="1" ht="20.399999999999999">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6"/>
        <v>0</v>
      </c>
      <c r="V2434" s="235"/>
      <c r="W2434" s="235"/>
      <c r="Y2434" s="228" t="str">
        <f t="shared" si="77"/>
        <v/>
      </c>
    </row>
    <row r="2435" spans="1:25" s="228" customFormat="1" ht="20.399999999999999">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6"/>
        <v>0</v>
      </c>
      <c r="V2435" s="235"/>
      <c r="W2435" s="235"/>
      <c r="Y2435" s="228" t="str">
        <f t="shared" si="77"/>
        <v/>
      </c>
    </row>
    <row r="2436" spans="1:25" s="228" customFormat="1" ht="20.399999999999999">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6"/>
        <v>0</v>
      </c>
      <c r="V2436" s="235"/>
      <c r="W2436" s="235"/>
      <c r="Y2436" s="228" t="str">
        <f t="shared" si="77"/>
        <v/>
      </c>
    </row>
    <row r="2437" spans="1:25" s="228" customFormat="1" ht="20.399999999999999">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6"/>
        <v>0</v>
      </c>
      <c r="V2437" s="235"/>
      <c r="W2437" s="235"/>
      <c r="Y2437" s="228" t="str">
        <f t="shared" si="77"/>
        <v/>
      </c>
    </row>
    <row r="2438" spans="1:25" s="228" customFormat="1" ht="20.399999999999999">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ca="1" si="76"/>
        <v>0</v>
      </c>
      <c r="V2438" s="235"/>
      <c r="W2438" s="235"/>
      <c r="Y2438" s="228" t="str">
        <f t="shared" si="77"/>
        <v/>
      </c>
    </row>
    <row r="2439" spans="1:25" s="228" customFormat="1" ht="20.399999999999999">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6"/>
        <v>0</v>
      </c>
      <c r="V2439" s="235"/>
      <c r="W2439" s="235"/>
      <c r="Y2439" s="228" t="str">
        <f t="shared" si="77"/>
        <v/>
      </c>
    </row>
    <row r="2440" spans="1:25" s="228" customFormat="1" ht="20.399999999999999">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6"/>
        <v>0</v>
      </c>
      <c r="V2440" s="235"/>
      <c r="W2440" s="235"/>
      <c r="Y2440" s="228" t="str">
        <f t="shared" si="77"/>
        <v/>
      </c>
    </row>
    <row r="2441" spans="1:25" s="228" customFormat="1" ht="20.399999999999999">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6"/>
        <v>0</v>
      </c>
      <c r="V2441" s="235"/>
      <c r="W2441" s="235"/>
      <c r="Y2441" s="228" t="str">
        <f t="shared" si="77"/>
        <v/>
      </c>
    </row>
    <row r="2442" spans="1:25" s="228" customFormat="1" ht="20.399999999999999">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6"/>
        <v>0</v>
      </c>
      <c r="V2442" s="235"/>
      <c r="W2442" s="235"/>
      <c r="Y2442" s="228" t="str">
        <f t="shared" si="77"/>
        <v/>
      </c>
    </row>
    <row r="2443" spans="1:25" s="228" customFormat="1" ht="20.399999999999999">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6"/>
        <v>0</v>
      </c>
      <c r="V2443" s="235"/>
      <c r="W2443" s="235"/>
      <c r="Y2443" s="228" t="str">
        <f t="shared" si="77"/>
        <v/>
      </c>
    </row>
    <row r="2444" spans="1:25" s="228" customFormat="1" ht="20.399999999999999">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6"/>
        <v>0</v>
      </c>
      <c r="V2444" s="235"/>
      <c r="W2444" s="235"/>
      <c r="Y2444" s="228" t="str">
        <f t="shared" si="77"/>
        <v/>
      </c>
    </row>
    <row r="2445" spans="1:25" s="228" customFormat="1" ht="20.399999999999999">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6"/>
        <v>0</v>
      </c>
      <c r="V2445" s="235"/>
      <c r="W2445" s="235"/>
      <c r="Y2445" s="228" t="str">
        <f t="shared" si="77"/>
        <v/>
      </c>
    </row>
    <row r="2446" spans="1:25" s="228" customFormat="1" ht="20.399999999999999">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6"/>
        <v>0</v>
      </c>
      <c r="V2446" s="235"/>
      <c r="W2446" s="235"/>
      <c r="Y2446" s="228" t="str">
        <f t="shared" si="77"/>
        <v/>
      </c>
    </row>
    <row r="2447" spans="1:25" s="228" customFormat="1" ht="20.399999999999999">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6"/>
        <v>0</v>
      </c>
      <c r="V2447" s="235"/>
      <c r="W2447" s="235"/>
      <c r="Y2447" s="228" t="str">
        <f t="shared" si="77"/>
        <v/>
      </c>
    </row>
    <row r="2448" spans="1:25" s="228" customFormat="1" ht="20.399999999999999">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6"/>
        <v>0</v>
      </c>
      <c r="V2448" s="235"/>
      <c r="W2448" s="235"/>
      <c r="Y2448" s="228" t="str">
        <f t="shared" si="77"/>
        <v/>
      </c>
    </row>
    <row r="2449" spans="1:25" s="228" customFormat="1" ht="20.399999999999999">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6"/>
        <v>0</v>
      </c>
      <c r="V2449" s="235"/>
      <c r="W2449" s="235"/>
      <c r="Y2449" s="228" t="str">
        <f t="shared" si="77"/>
        <v/>
      </c>
    </row>
    <row r="2450" spans="1:25" s="228" customFormat="1" ht="20.399999999999999">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6"/>
        <v>0</v>
      </c>
      <c r="V2450" s="235"/>
      <c r="W2450" s="235"/>
      <c r="Y2450" s="228" t="str">
        <f t="shared" si="77"/>
        <v/>
      </c>
    </row>
    <row r="2451" spans="1:25" s="228" customFormat="1" ht="20.399999999999999">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6"/>
        <v>0</v>
      </c>
      <c r="V2451" s="235"/>
      <c r="W2451" s="235"/>
      <c r="Y2451" s="228" t="str">
        <f t="shared" si="77"/>
        <v/>
      </c>
    </row>
    <row r="2452" spans="1:25" s="228" customFormat="1" ht="20.399999999999999">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6"/>
        <v>0</v>
      </c>
      <c r="V2452" s="235"/>
      <c r="W2452" s="235"/>
      <c r="Y2452" s="228" t="str">
        <f t="shared" si="77"/>
        <v/>
      </c>
    </row>
    <row r="2453" spans="1:25" s="228" customFormat="1" ht="20.399999999999999">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6"/>
        <v>0</v>
      </c>
      <c r="V2453" s="235"/>
      <c r="W2453" s="235"/>
      <c r="Y2453" s="228" t="str">
        <f t="shared" si="77"/>
        <v/>
      </c>
    </row>
    <row r="2454" spans="1:25" s="228" customFormat="1" ht="20.399999999999999">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6"/>
        <v>0</v>
      </c>
      <c r="V2454" s="235"/>
      <c r="W2454" s="235"/>
      <c r="Y2454" s="228" t="str">
        <f t="shared" si="77"/>
        <v/>
      </c>
    </row>
    <row r="2455" spans="1:25" s="228" customFormat="1" ht="20.399999999999999">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6"/>
        <v>0</v>
      </c>
      <c r="V2455" s="235"/>
      <c r="W2455" s="235"/>
      <c r="Y2455" s="228" t="str">
        <f t="shared" si="77"/>
        <v/>
      </c>
    </row>
    <row r="2456" spans="1:25" s="228" customFormat="1" ht="20.399999999999999">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t="shared" ca="1" si="76"/>
        <v>0</v>
      </c>
      <c r="V2456" s="235"/>
      <c r="W2456" s="235"/>
      <c r="Y2456" s="228" t="str">
        <f t="shared" si="77"/>
        <v/>
      </c>
    </row>
    <row r="2457" spans="1:25" s="228" customFormat="1" ht="20.399999999999999">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t="shared" ca="1" si="76"/>
        <v>0</v>
      </c>
      <c r="V2457" s="235"/>
      <c r="W2457" s="235"/>
      <c r="Y2457" s="228" t="str">
        <f t="shared" si="77"/>
        <v/>
      </c>
    </row>
    <row r="2458" spans="1:25" s="228" customFormat="1" ht="20.399999999999999">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t="shared" ca="1" si="76"/>
        <v>0</v>
      </c>
      <c r="V2458" s="235"/>
      <c r="W2458" s="235"/>
      <c r="Y2458" s="228" t="str">
        <f t="shared" si="77"/>
        <v/>
      </c>
    </row>
    <row r="2459" spans="1:25" s="228" customFormat="1" ht="20.399999999999999">
      <c r="A2459" s="257"/>
      <c r="B2459" s="232" t="str">
        <f>IF(LEN(A2459)=0,"",INDEX('Smelter Reference List'!$A:$A,MATCH($A2459,'Smelter Reference List'!$E:$E,0)))</f>
        <v/>
      </c>
      <c r="C2459" s="297" t="str">
        <f>IF(LEN(A2459)=0,"",INDEX('Smelter Reference List'!$C:$C,MATCH($A2459,'Smelter Reference List'!$E:$E,0)))</f>
        <v/>
      </c>
      <c r="D2459" s="161" t="str">
        <f ca="1">IF(ISERROR($S2459),"",OFFSET('Smelter Reference List'!$C$4,$S2459-4,0)&amp;"")</f>
        <v/>
      </c>
      <c r="E2459" s="161" t="str">
        <f ca="1">IF(ISERROR($S2459),"",OFFSET('Smelter Reference List'!$D$4,$S2459-4,0)&amp;"")</f>
        <v/>
      </c>
      <c r="F2459" s="161" t="str">
        <f ca="1">IF(ISERROR($S2459),"",OFFSET('Smelter Reference List'!$E$4,$S2459-4,0))</f>
        <v/>
      </c>
      <c r="G2459" s="161" t="str">
        <f ca="1">IF(C2459=$U$4,"Enter smelter details", IF(ISERROR($S2459),"",OFFSET('Smelter Reference List'!$F$4,$S2459-4,0)))</f>
        <v/>
      </c>
      <c r="H2459" s="247" t="str">
        <f ca="1">IF(ISERROR($S2459),"",OFFSET('Smelter Reference List'!$G$4,$S2459-4,0))</f>
        <v/>
      </c>
      <c r="I2459" s="248" t="str">
        <f ca="1">IF(ISERROR($S2459),"",OFFSET('Smelter Reference List'!$H$4,$S2459-4,0))</f>
        <v/>
      </c>
      <c r="J2459" s="248" t="str">
        <f ca="1">IF(ISERROR($S2459),"",OFFSET('Smelter Reference List'!$I$4,$S2459-4,0))</f>
        <v/>
      </c>
      <c r="K2459" s="245"/>
      <c r="L2459" s="245"/>
      <c r="M2459" s="245"/>
      <c r="N2459" s="245"/>
      <c r="O2459" s="245"/>
      <c r="P2459" s="245"/>
      <c r="Q2459" s="246"/>
      <c r="R2459" s="233"/>
      <c r="S2459" s="234" t="e">
        <f>IF(C2459="",NA(),MATCH($B2459&amp;$C2459,'Smelter Reference List'!$J:$J,0))</f>
        <v>#N/A</v>
      </c>
      <c r="T2459" s="235"/>
      <c r="U2459" s="235">
        <f t="shared" ca="1" si="76"/>
        <v>0</v>
      </c>
      <c r="V2459" s="235"/>
      <c r="W2459" s="235"/>
      <c r="Y2459" s="228" t="str">
        <f t="shared" si="77"/>
        <v/>
      </c>
    </row>
    <row r="2460" spans="1:25" s="228" customFormat="1" ht="20.399999999999999">
      <c r="A2460" s="257"/>
      <c r="B2460" s="232" t="str">
        <f>IF(LEN(A2460)=0,"",INDEX('Smelter Reference List'!$A:$A,MATCH($A2460,'Smelter Reference List'!$E:$E,0)))</f>
        <v/>
      </c>
      <c r="C2460" s="297" t="str">
        <f>IF(LEN(A2460)=0,"",INDEX('Smelter Reference List'!$C:$C,MATCH($A2460,'Smelter Reference List'!$E:$E,0)))</f>
        <v/>
      </c>
      <c r="D2460" s="161" t="str">
        <f ca="1">IF(ISERROR($S2460),"",OFFSET('Smelter Reference List'!$C$4,$S2460-4,0)&amp;"")</f>
        <v/>
      </c>
      <c r="E2460" s="161" t="str">
        <f ca="1">IF(ISERROR($S2460),"",OFFSET('Smelter Reference List'!$D$4,$S2460-4,0)&amp;"")</f>
        <v/>
      </c>
      <c r="F2460" s="161" t="str">
        <f ca="1">IF(ISERROR($S2460),"",OFFSET('Smelter Reference List'!$E$4,$S2460-4,0))</f>
        <v/>
      </c>
      <c r="G2460" s="161" t="str">
        <f ca="1">IF(C2460=$U$4,"Enter smelter details", IF(ISERROR($S2460),"",OFFSET('Smelter Reference List'!$F$4,$S2460-4,0)))</f>
        <v/>
      </c>
      <c r="H2460" s="247" t="str">
        <f ca="1">IF(ISERROR($S2460),"",OFFSET('Smelter Reference List'!$G$4,$S2460-4,0))</f>
        <v/>
      </c>
      <c r="I2460" s="248" t="str">
        <f ca="1">IF(ISERROR($S2460),"",OFFSET('Smelter Reference List'!$H$4,$S2460-4,0))</f>
        <v/>
      </c>
      <c r="J2460" s="248" t="str">
        <f ca="1">IF(ISERROR($S2460),"",OFFSET('Smelter Reference List'!$I$4,$S2460-4,0))</f>
        <v/>
      </c>
      <c r="K2460" s="245"/>
      <c r="L2460" s="245"/>
      <c r="M2460" s="245"/>
      <c r="N2460" s="245"/>
      <c r="O2460" s="245"/>
      <c r="P2460" s="245"/>
      <c r="Q2460" s="246"/>
      <c r="R2460" s="233"/>
      <c r="S2460" s="234" t="e">
        <f>IF(C2460="",NA(),MATCH($B2460&amp;$C2460,'Smelter Reference List'!$J:$J,0))</f>
        <v>#N/A</v>
      </c>
      <c r="T2460" s="235"/>
      <c r="U2460" s="235">
        <f t="shared" ca="1" si="76"/>
        <v>0</v>
      </c>
      <c r="V2460" s="235"/>
      <c r="W2460" s="235"/>
      <c r="Y2460" s="228" t="str">
        <f t="shared" si="77"/>
        <v/>
      </c>
    </row>
    <row r="2461" spans="1:25" s="228" customFormat="1" ht="20.399999999999999">
      <c r="A2461" s="257"/>
      <c r="B2461" s="232" t="str">
        <f>IF(LEN(A2461)=0,"",INDEX('Smelter Reference List'!$A:$A,MATCH($A2461,'Smelter Reference List'!$E:$E,0)))</f>
        <v/>
      </c>
      <c r="C2461" s="297" t="str">
        <f>IF(LEN(A2461)=0,"",INDEX('Smelter Reference List'!$C:$C,MATCH($A2461,'Smelter Reference List'!$E:$E,0)))</f>
        <v/>
      </c>
      <c r="D2461" s="161" t="str">
        <f ca="1">IF(ISERROR($S2461),"",OFFSET('Smelter Reference List'!$C$4,$S2461-4,0)&amp;"")</f>
        <v/>
      </c>
      <c r="E2461" s="161" t="str">
        <f ca="1">IF(ISERROR($S2461),"",OFFSET('Smelter Reference List'!$D$4,$S2461-4,0)&amp;"")</f>
        <v/>
      </c>
      <c r="F2461" s="161" t="str">
        <f ca="1">IF(ISERROR($S2461),"",OFFSET('Smelter Reference List'!$E$4,$S2461-4,0))</f>
        <v/>
      </c>
      <c r="G2461" s="161" t="str">
        <f ca="1">IF(C2461=$U$4,"Enter smelter details", IF(ISERROR($S2461),"",OFFSET('Smelter Reference List'!$F$4,$S2461-4,0)))</f>
        <v/>
      </c>
      <c r="H2461" s="247" t="str">
        <f ca="1">IF(ISERROR($S2461),"",OFFSET('Smelter Reference List'!$G$4,$S2461-4,0))</f>
        <v/>
      </c>
      <c r="I2461" s="248" t="str">
        <f ca="1">IF(ISERROR($S2461),"",OFFSET('Smelter Reference List'!$H$4,$S2461-4,0))</f>
        <v/>
      </c>
      <c r="J2461" s="248" t="str">
        <f ca="1">IF(ISERROR($S2461),"",OFFSET('Smelter Reference List'!$I$4,$S2461-4,0))</f>
        <v/>
      </c>
      <c r="K2461" s="245"/>
      <c r="L2461" s="245"/>
      <c r="M2461" s="245"/>
      <c r="N2461" s="245"/>
      <c r="O2461" s="245"/>
      <c r="P2461" s="245"/>
      <c r="Q2461" s="246"/>
      <c r="R2461" s="233"/>
      <c r="S2461" s="234" t="e">
        <f>IF(C2461="",NA(),MATCH($B2461&amp;$C2461,'Smelter Reference List'!$J:$J,0))</f>
        <v>#N/A</v>
      </c>
      <c r="T2461" s="235"/>
      <c r="U2461" s="235">
        <f t="shared" ca="1" si="76"/>
        <v>0</v>
      </c>
      <c r="V2461" s="235"/>
      <c r="W2461" s="235"/>
      <c r="Y2461" s="228" t="str">
        <f t="shared" si="77"/>
        <v/>
      </c>
    </row>
    <row r="2462" spans="1:25" s="228" customFormat="1" ht="20.399999999999999">
      <c r="A2462" s="257"/>
      <c r="B2462" s="232" t="str">
        <f>IF(LEN(A2462)=0,"",INDEX('Smelter Reference List'!$A:$A,MATCH($A2462,'Smelter Reference List'!$E:$E,0)))</f>
        <v/>
      </c>
      <c r="C2462" s="297" t="str">
        <f>IF(LEN(A2462)=0,"",INDEX('Smelter Reference List'!$C:$C,MATCH($A2462,'Smelter Reference List'!$E:$E,0)))</f>
        <v/>
      </c>
      <c r="D2462" s="161" t="str">
        <f ca="1">IF(ISERROR($S2462),"",OFFSET('Smelter Reference List'!$C$4,$S2462-4,0)&amp;"")</f>
        <v/>
      </c>
      <c r="E2462" s="161" t="str">
        <f ca="1">IF(ISERROR($S2462),"",OFFSET('Smelter Reference List'!$D$4,$S2462-4,0)&amp;"")</f>
        <v/>
      </c>
      <c r="F2462" s="161" t="str">
        <f ca="1">IF(ISERROR($S2462),"",OFFSET('Smelter Reference List'!$E$4,$S2462-4,0))</f>
        <v/>
      </c>
      <c r="G2462" s="161" t="str">
        <f ca="1">IF(C2462=$U$4,"Enter smelter details", IF(ISERROR($S2462),"",OFFSET('Smelter Reference List'!$F$4,$S2462-4,0)))</f>
        <v/>
      </c>
      <c r="H2462" s="247" t="str">
        <f ca="1">IF(ISERROR($S2462),"",OFFSET('Smelter Reference List'!$G$4,$S2462-4,0))</f>
        <v/>
      </c>
      <c r="I2462" s="248" t="str">
        <f ca="1">IF(ISERROR($S2462),"",OFFSET('Smelter Reference List'!$H$4,$S2462-4,0))</f>
        <v/>
      </c>
      <c r="J2462" s="248" t="str">
        <f ca="1">IF(ISERROR($S2462),"",OFFSET('Smelter Reference List'!$I$4,$S2462-4,0))</f>
        <v/>
      </c>
      <c r="K2462" s="245"/>
      <c r="L2462" s="245"/>
      <c r="M2462" s="245"/>
      <c r="N2462" s="245"/>
      <c r="O2462" s="245"/>
      <c r="P2462" s="245"/>
      <c r="Q2462" s="246"/>
      <c r="R2462" s="233"/>
      <c r="S2462" s="234" t="e">
        <f>IF(C2462="",NA(),MATCH($B2462&amp;$C2462,'Smelter Reference List'!$J:$J,0))</f>
        <v>#N/A</v>
      </c>
      <c r="T2462" s="235"/>
      <c r="U2462" s="235">
        <f t="shared" ca="1" si="76"/>
        <v>0</v>
      </c>
      <c r="V2462" s="235"/>
      <c r="W2462" s="235"/>
      <c r="Y2462" s="228" t="str">
        <f t="shared" si="77"/>
        <v/>
      </c>
    </row>
    <row r="2463" spans="1:25" s="228" customFormat="1" ht="20.399999999999999">
      <c r="A2463" s="257"/>
      <c r="B2463" s="232" t="str">
        <f>IF(LEN(A2463)=0,"",INDEX('Smelter Reference List'!$A:$A,MATCH($A2463,'Smelter Reference List'!$E:$E,0)))</f>
        <v/>
      </c>
      <c r="C2463" s="297" t="str">
        <f>IF(LEN(A2463)=0,"",INDEX('Smelter Reference List'!$C:$C,MATCH($A2463,'Smelter Reference List'!$E:$E,0)))</f>
        <v/>
      </c>
      <c r="D2463" s="161" t="str">
        <f ca="1">IF(ISERROR($S2463),"",OFFSET('Smelter Reference List'!$C$4,$S2463-4,0)&amp;"")</f>
        <v/>
      </c>
      <c r="E2463" s="161" t="str">
        <f ca="1">IF(ISERROR($S2463),"",OFFSET('Smelter Reference List'!$D$4,$S2463-4,0)&amp;"")</f>
        <v/>
      </c>
      <c r="F2463" s="161" t="str">
        <f ca="1">IF(ISERROR($S2463),"",OFFSET('Smelter Reference List'!$E$4,$S2463-4,0))</f>
        <v/>
      </c>
      <c r="G2463" s="161" t="str">
        <f ca="1">IF(C2463=$U$4,"Enter smelter details", IF(ISERROR($S2463),"",OFFSET('Smelter Reference List'!$F$4,$S2463-4,0)))</f>
        <v/>
      </c>
      <c r="H2463" s="247" t="str">
        <f ca="1">IF(ISERROR($S2463),"",OFFSET('Smelter Reference List'!$G$4,$S2463-4,0))</f>
        <v/>
      </c>
      <c r="I2463" s="248" t="str">
        <f ca="1">IF(ISERROR($S2463),"",OFFSET('Smelter Reference List'!$H$4,$S2463-4,0))</f>
        <v/>
      </c>
      <c r="J2463" s="248" t="str">
        <f ca="1">IF(ISERROR($S2463),"",OFFSET('Smelter Reference List'!$I$4,$S2463-4,0))</f>
        <v/>
      </c>
      <c r="K2463" s="245"/>
      <c r="L2463" s="245"/>
      <c r="M2463" s="245"/>
      <c r="N2463" s="245"/>
      <c r="O2463" s="245"/>
      <c r="P2463" s="245"/>
      <c r="Q2463" s="246"/>
      <c r="R2463" s="233"/>
      <c r="S2463" s="234" t="e">
        <f>IF(C2463="",NA(),MATCH($B2463&amp;$C2463,'Smelter Reference List'!$J:$J,0))</f>
        <v>#N/A</v>
      </c>
      <c r="T2463" s="235"/>
      <c r="U2463" s="235">
        <f t="shared" ca="1" si="76"/>
        <v>0</v>
      </c>
      <c r="V2463" s="235"/>
      <c r="W2463" s="235"/>
      <c r="Y2463" s="228" t="str">
        <f t="shared" si="77"/>
        <v/>
      </c>
    </row>
    <row r="2464" spans="1:25" s="228" customFormat="1" ht="20.399999999999999">
      <c r="A2464" s="257"/>
      <c r="B2464" s="232" t="str">
        <f>IF(LEN(A2464)=0,"",INDEX('Smelter Reference List'!$A:$A,MATCH($A2464,'Smelter Reference List'!$E:$E,0)))</f>
        <v/>
      </c>
      <c r="C2464" s="297" t="str">
        <f>IF(LEN(A2464)=0,"",INDEX('Smelter Reference List'!$C:$C,MATCH($A2464,'Smelter Reference List'!$E:$E,0)))</f>
        <v/>
      </c>
      <c r="D2464" s="161" t="str">
        <f ca="1">IF(ISERROR($S2464),"",OFFSET('Smelter Reference List'!$C$4,$S2464-4,0)&amp;"")</f>
        <v/>
      </c>
      <c r="E2464" s="161" t="str">
        <f ca="1">IF(ISERROR($S2464),"",OFFSET('Smelter Reference List'!$D$4,$S2464-4,0)&amp;"")</f>
        <v/>
      </c>
      <c r="F2464" s="161" t="str">
        <f ca="1">IF(ISERROR($S2464),"",OFFSET('Smelter Reference List'!$E$4,$S2464-4,0))</f>
        <v/>
      </c>
      <c r="G2464" s="161" t="str">
        <f ca="1">IF(C2464=$U$4,"Enter smelter details", IF(ISERROR($S2464),"",OFFSET('Smelter Reference List'!$F$4,$S2464-4,0)))</f>
        <v/>
      </c>
      <c r="H2464" s="247" t="str">
        <f ca="1">IF(ISERROR($S2464),"",OFFSET('Smelter Reference List'!$G$4,$S2464-4,0))</f>
        <v/>
      </c>
      <c r="I2464" s="248" t="str">
        <f ca="1">IF(ISERROR($S2464),"",OFFSET('Smelter Reference List'!$H$4,$S2464-4,0))</f>
        <v/>
      </c>
      <c r="J2464" s="248" t="str">
        <f ca="1">IF(ISERROR($S2464),"",OFFSET('Smelter Reference List'!$I$4,$S2464-4,0))</f>
        <v/>
      </c>
      <c r="K2464" s="245"/>
      <c r="L2464" s="245"/>
      <c r="M2464" s="245"/>
      <c r="N2464" s="245"/>
      <c r="O2464" s="245"/>
      <c r="P2464" s="245"/>
      <c r="Q2464" s="246"/>
      <c r="R2464" s="233"/>
      <c r="S2464" s="234" t="e">
        <f>IF(C2464="",NA(),MATCH($B2464&amp;$C2464,'Smelter Reference List'!$J:$J,0))</f>
        <v>#N/A</v>
      </c>
      <c r="T2464" s="235"/>
      <c r="U2464" s="235">
        <f t="shared" ca="1" si="76"/>
        <v>0</v>
      </c>
      <c r="V2464" s="235"/>
      <c r="W2464" s="235"/>
      <c r="Y2464" s="228" t="str">
        <f t="shared" si="77"/>
        <v/>
      </c>
    </row>
    <row r="2465" spans="1:25" s="228" customFormat="1" ht="20.399999999999999">
      <c r="A2465" s="257"/>
      <c r="B2465" s="232" t="str">
        <f>IF(LEN(A2465)=0,"",INDEX('Smelter Reference List'!$A:$A,MATCH($A2465,'Smelter Reference List'!$E:$E,0)))</f>
        <v/>
      </c>
      <c r="C2465" s="297" t="str">
        <f>IF(LEN(A2465)=0,"",INDEX('Smelter Reference List'!$C:$C,MATCH($A2465,'Smelter Reference List'!$E:$E,0)))</f>
        <v/>
      </c>
      <c r="D2465" s="161" t="str">
        <f ca="1">IF(ISERROR($S2465),"",OFFSET('Smelter Reference List'!$C$4,$S2465-4,0)&amp;"")</f>
        <v/>
      </c>
      <c r="E2465" s="161" t="str">
        <f ca="1">IF(ISERROR($S2465),"",OFFSET('Smelter Reference List'!$D$4,$S2465-4,0)&amp;"")</f>
        <v/>
      </c>
      <c r="F2465" s="161" t="str">
        <f ca="1">IF(ISERROR($S2465),"",OFFSET('Smelter Reference List'!$E$4,$S2465-4,0))</f>
        <v/>
      </c>
      <c r="G2465" s="161" t="str">
        <f ca="1">IF(C2465=$U$4,"Enter smelter details", IF(ISERROR($S2465),"",OFFSET('Smelter Reference List'!$F$4,$S2465-4,0)))</f>
        <v/>
      </c>
      <c r="H2465" s="247" t="str">
        <f ca="1">IF(ISERROR($S2465),"",OFFSET('Smelter Reference List'!$G$4,$S2465-4,0))</f>
        <v/>
      </c>
      <c r="I2465" s="248" t="str">
        <f ca="1">IF(ISERROR($S2465),"",OFFSET('Smelter Reference List'!$H$4,$S2465-4,0))</f>
        <v/>
      </c>
      <c r="J2465" s="248" t="str">
        <f ca="1">IF(ISERROR($S2465),"",OFFSET('Smelter Reference List'!$I$4,$S2465-4,0))</f>
        <v/>
      </c>
      <c r="K2465" s="245"/>
      <c r="L2465" s="245"/>
      <c r="M2465" s="245"/>
      <c r="N2465" s="245"/>
      <c r="O2465" s="245"/>
      <c r="P2465" s="245"/>
      <c r="Q2465" s="246"/>
      <c r="R2465" s="233"/>
      <c r="S2465" s="234" t="e">
        <f>IF(C2465="",NA(),MATCH($B2465&amp;$C2465,'Smelter Reference List'!$J:$J,0))</f>
        <v>#N/A</v>
      </c>
      <c r="T2465" s="235"/>
      <c r="U2465" s="235">
        <f t="shared" ca="1" si="76"/>
        <v>0</v>
      </c>
      <c r="V2465" s="235"/>
      <c r="W2465" s="235"/>
      <c r="Y2465" s="228" t="str">
        <f t="shared" si="77"/>
        <v/>
      </c>
    </row>
    <row r="2466" spans="1:25" s="228" customFormat="1" ht="20.399999999999999">
      <c r="A2466" s="257"/>
      <c r="B2466" s="232" t="str">
        <f>IF(LEN(A2466)=0,"",INDEX('Smelter Reference List'!$A:$A,MATCH($A2466,'Smelter Reference List'!$E:$E,0)))</f>
        <v/>
      </c>
      <c r="C2466" s="297" t="str">
        <f>IF(LEN(A2466)=0,"",INDEX('Smelter Reference List'!$C:$C,MATCH($A2466,'Smelter Reference List'!$E:$E,0)))</f>
        <v/>
      </c>
      <c r="D2466" s="161" t="str">
        <f ca="1">IF(ISERROR($S2466),"",OFFSET('Smelter Reference List'!$C$4,$S2466-4,0)&amp;"")</f>
        <v/>
      </c>
      <c r="E2466" s="161" t="str">
        <f ca="1">IF(ISERROR($S2466),"",OFFSET('Smelter Reference List'!$D$4,$S2466-4,0)&amp;"")</f>
        <v/>
      </c>
      <c r="F2466" s="161" t="str">
        <f ca="1">IF(ISERROR($S2466),"",OFFSET('Smelter Reference List'!$E$4,$S2466-4,0))</f>
        <v/>
      </c>
      <c r="G2466" s="161" t="str">
        <f ca="1">IF(C2466=$U$4,"Enter smelter details", IF(ISERROR($S2466),"",OFFSET('Smelter Reference List'!$F$4,$S2466-4,0)))</f>
        <v/>
      </c>
      <c r="H2466" s="247" t="str">
        <f ca="1">IF(ISERROR($S2466),"",OFFSET('Smelter Reference List'!$G$4,$S2466-4,0))</f>
        <v/>
      </c>
      <c r="I2466" s="248" t="str">
        <f ca="1">IF(ISERROR($S2466),"",OFFSET('Smelter Reference List'!$H$4,$S2466-4,0))</f>
        <v/>
      </c>
      <c r="J2466" s="248" t="str">
        <f ca="1">IF(ISERROR($S2466),"",OFFSET('Smelter Reference List'!$I$4,$S2466-4,0))</f>
        <v/>
      </c>
      <c r="K2466" s="245"/>
      <c r="L2466" s="245"/>
      <c r="M2466" s="245"/>
      <c r="N2466" s="245"/>
      <c r="O2466" s="245"/>
      <c r="P2466" s="245"/>
      <c r="Q2466" s="246"/>
      <c r="R2466" s="233"/>
      <c r="S2466" s="234" t="e">
        <f>IF(C2466="",NA(),MATCH($B2466&amp;$C2466,'Smelter Reference List'!$J:$J,0))</f>
        <v>#N/A</v>
      </c>
      <c r="T2466" s="235"/>
      <c r="U2466" s="235">
        <f t="shared" ca="1" si="76"/>
        <v>0</v>
      </c>
      <c r="V2466" s="235"/>
      <c r="W2466" s="235"/>
      <c r="Y2466" s="228" t="str">
        <f t="shared" si="77"/>
        <v/>
      </c>
    </row>
    <row r="2467" spans="1:25" s="228" customFormat="1" ht="20.399999999999999">
      <c r="A2467" s="257"/>
      <c r="B2467" s="232" t="str">
        <f>IF(LEN(A2467)=0,"",INDEX('Smelter Reference List'!$A:$A,MATCH($A2467,'Smelter Reference List'!$E:$E,0)))</f>
        <v/>
      </c>
      <c r="C2467" s="297" t="str">
        <f>IF(LEN(A2467)=0,"",INDEX('Smelter Reference List'!$C:$C,MATCH($A2467,'Smelter Reference List'!$E:$E,0)))</f>
        <v/>
      </c>
      <c r="D2467" s="161" t="str">
        <f ca="1">IF(ISERROR($S2467),"",OFFSET('Smelter Reference List'!$C$4,$S2467-4,0)&amp;"")</f>
        <v/>
      </c>
      <c r="E2467" s="161" t="str">
        <f ca="1">IF(ISERROR($S2467),"",OFFSET('Smelter Reference List'!$D$4,$S2467-4,0)&amp;"")</f>
        <v/>
      </c>
      <c r="F2467" s="161" t="str">
        <f ca="1">IF(ISERROR($S2467),"",OFFSET('Smelter Reference List'!$E$4,$S2467-4,0))</f>
        <v/>
      </c>
      <c r="G2467" s="161" t="str">
        <f ca="1">IF(C2467=$U$4,"Enter smelter details", IF(ISERROR($S2467),"",OFFSET('Smelter Reference List'!$F$4,$S2467-4,0)))</f>
        <v/>
      </c>
      <c r="H2467" s="247" t="str">
        <f ca="1">IF(ISERROR($S2467),"",OFFSET('Smelter Reference List'!$G$4,$S2467-4,0))</f>
        <v/>
      </c>
      <c r="I2467" s="248" t="str">
        <f ca="1">IF(ISERROR($S2467),"",OFFSET('Smelter Reference List'!$H$4,$S2467-4,0))</f>
        <v/>
      </c>
      <c r="J2467" s="248" t="str">
        <f ca="1">IF(ISERROR($S2467),"",OFFSET('Smelter Reference List'!$I$4,$S2467-4,0))</f>
        <v/>
      </c>
      <c r="K2467" s="245"/>
      <c r="L2467" s="245"/>
      <c r="M2467" s="245"/>
      <c r="N2467" s="245"/>
      <c r="O2467" s="245"/>
      <c r="P2467" s="245"/>
      <c r="Q2467" s="246"/>
      <c r="R2467" s="233"/>
      <c r="S2467" s="234" t="e">
        <f>IF(C2467="",NA(),MATCH($B2467&amp;$C2467,'Smelter Reference List'!$J:$J,0))</f>
        <v>#N/A</v>
      </c>
      <c r="T2467" s="235"/>
      <c r="U2467" s="235">
        <f t="shared" ca="1" si="76"/>
        <v>0</v>
      </c>
      <c r="V2467" s="235"/>
      <c r="W2467" s="235"/>
      <c r="Y2467" s="228" t="str">
        <f t="shared" si="77"/>
        <v/>
      </c>
    </row>
    <row r="2468" spans="1:25" s="228" customFormat="1" ht="20.399999999999999">
      <c r="A2468" s="257"/>
      <c r="B2468" s="232" t="str">
        <f>IF(LEN(A2468)=0,"",INDEX('Smelter Reference List'!$A:$A,MATCH($A2468,'Smelter Reference List'!$E:$E,0)))</f>
        <v/>
      </c>
      <c r="C2468" s="297" t="str">
        <f>IF(LEN(A2468)=0,"",INDEX('Smelter Reference List'!$C:$C,MATCH($A2468,'Smelter Reference List'!$E:$E,0)))</f>
        <v/>
      </c>
      <c r="D2468" s="161" t="str">
        <f ca="1">IF(ISERROR($S2468),"",OFFSET('Smelter Reference List'!$C$4,$S2468-4,0)&amp;"")</f>
        <v/>
      </c>
      <c r="E2468" s="161" t="str">
        <f ca="1">IF(ISERROR($S2468),"",OFFSET('Smelter Reference List'!$D$4,$S2468-4,0)&amp;"")</f>
        <v/>
      </c>
      <c r="F2468" s="161" t="str">
        <f ca="1">IF(ISERROR($S2468),"",OFFSET('Smelter Reference List'!$E$4,$S2468-4,0))</f>
        <v/>
      </c>
      <c r="G2468" s="161" t="str">
        <f ca="1">IF(C2468=$U$4,"Enter smelter details", IF(ISERROR($S2468),"",OFFSET('Smelter Reference List'!$F$4,$S2468-4,0)))</f>
        <v/>
      </c>
      <c r="H2468" s="247" t="str">
        <f ca="1">IF(ISERROR($S2468),"",OFFSET('Smelter Reference List'!$G$4,$S2468-4,0))</f>
        <v/>
      </c>
      <c r="I2468" s="248" t="str">
        <f ca="1">IF(ISERROR($S2468),"",OFFSET('Smelter Reference List'!$H$4,$S2468-4,0))</f>
        <v/>
      </c>
      <c r="J2468" s="248" t="str">
        <f ca="1">IF(ISERROR($S2468),"",OFFSET('Smelter Reference List'!$I$4,$S2468-4,0))</f>
        <v/>
      </c>
      <c r="K2468" s="245"/>
      <c r="L2468" s="245"/>
      <c r="M2468" s="245"/>
      <c r="N2468" s="245"/>
      <c r="O2468" s="245"/>
      <c r="P2468" s="245"/>
      <c r="Q2468" s="246"/>
      <c r="R2468" s="233"/>
      <c r="S2468" s="234" t="e">
        <f>IF(C2468="",NA(),MATCH($B2468&amp;$C2468,'Smelter Reference List'!$J:$J,0))</f>
        <v>#N/A</v>
      </c>
      <c r="T2468" s="235"/>
      <c r="U2468" s="235">
        <f t="shared" ca="1" si="76"/>
        <v>0</v>
      </c>
      <c r="V2468" s="235"/>
      <c r="W2468" s="235"/>
      <c r="Y2468" s="228" t="str">
        <f t="shared" si="77"/>
        <v/>
      </c>
    </row>
    <row r="2469" spans="1:25" s="228" customFormat="1" ht="20.399999999999999">
      <c r="A2469" s="257"/>
      <c r="B2469" s="232" t="str">
        <f>IF(LEN(A2469)=0,"",INDEX('Smelter Reference List'!$A:$A,MATCH($A2469,'Smelter Reference List'!$E:$E,0)))</f>
        <v/>
      </c>
      <c r="C2469" s="297" t="str">
        <f>IF(LEN(A2469)=0,"",INDEX('Smelter Reference List'!$C:$C,MATCH($A2469,'Smelter Reference List'!$E:$E,0)))</f>
        <v/>
      </c>
      <c r="D2469" s="161" t="str">
        <f ca="1">IF(ISERROR($S2469),"",OFFSET('Smelter Reference List'!$C$4,$S2469-4,0)&amp;"")</f>
        <v/>
      </c>
      <c r="E2469" s="161" t="str">
        <f ca="1">IF(ISERROR($S2469),"",OFFSET('Smelter Reference List'!$D$4,$S2469-4,0)&amp;"")</f>
        <v/>
      </c>
      <c r="F2469" s="161" t="str">
        <f ca="1">IF(ISERROR($S2469),"",OFFSET('Smelter Reference List'!$E$4,$S2469-4,0))</f>
        <v/>
      </c>
      <c r="G2469" s="161" t="str">
        <f ca="1">IF(C2469=$U$4,"Enter smelter details", IF(ISERROR($S2469),"",OFFSET('Smelter Reference List'!$F$4,$S2469-4,0)))</f>
        <v/>
      </c>
      <c r="H2469" s="247" t="str">
        <f ca="1">IF(ISERROR($S2469),"",OFFSET('Smelter Reference List'!$G$4,$S2469-4,0))</f>
        <v/>
      </c>
      <c r="I2469" s="248" t="str">
        <f ca="1">IF(ISERROR($S2469),"",OFFSET('Smelter Reference List'!$H$4,$S2469-4,0))</f>
        <v/>
      </c>
      <c r="J2469" s="248" t="str">
        <f ca="1">IF(ISERROR($S2469),"",OFFSET('Smelter Reference List'!$I$4,$S2469-4,0))</f>
        <v/>
      </c>
      <c r="K2469" s="245"/>
      <c r="L2469" s="245"/>
      <c r="M2469" s="245"/>
      <c r="N2469" s="245"/>
      <c r="O2469" s="245"/>
      <c r="P2469" s="245"/>
      <c r="Q2469" s="246"/>
      <c r="R2469" s="233"/>
      <c r="S2469" s="234" t="e">
        <f>IF(C2469="",NA(),MATCH($B2469&amp;$C2469,'Smelter Reference List'!$J:$J,0))</f>
        <v>#N/A</v>
      </c>
      <c r="T2469" s="235"/>
      <c r="U2469" s="235">
        <f t="shared" ca="1" si="76"/>
        <v>0</v>
      </c>
      <c r="V2469" s="235"/>
      <c r="W2469" s="235"/>
      <c r="Y2469" s="228" t="str">
        <f t="shared" si="77"/>
        <v/>
      </c>
    </row>
    <row r="2470" spans="1:25" s="228" customFormat="1" ht="20.399999999999999">
      <c r="A2470" s="257"/>
      <c r="B2470" s="232" t="str">
        <f>IF(LEN(A2470)=0,"",INDEX('Smelter Reference List'!$A:$A,MATCH($A2470,'Smelter Reference List'!$E:$E,0)))</f>
        <v/>
      </c>
      <c r="C2470" s="297" t="str">
        <f>IF(LEN(A2470)=0,"",INDEX('Smelter Reference List'!$C:$C,MATCH($A2470,'Smelter Reference List'!$E:$E,0)))</f>
        <v/>
      </c>
      <c r="D2470" s="161" t="str">
        <f ca="1">IF(ISERROR($S2470),"",OFFSET('Smelter Reference List'!$C$4,$S2470-4,0)&amp;"")</f>
        <v/>
      </c>
      <c r="E2470" s="161" t="str">
        <f ca="1">IF(ISERROR($S2470),"",OFFSET('Smelter Reference List'!$D$4,$S2470-4,0)&amp;"")</f>
        <v/>
      </c>
      <c r="F2470" s="161" t="str">
        <f ca="1">IF(ISERROR($S2470),"",OFFSET('Smelter Reference List'!$E$4,$S2470-4,0))</f>
        <v/>
      </c>
      <c r="G2470" s="161" t="str">
        <f ca="1">IF(C2470=$U$4,"Enter smelter details", IF(ISERROR($S2470),"",OFFSET('Smelter Reference List'!$F$4,$S2470-4,0)))</f>
        <v/>
      </c>
      <c r="H2470" s="247" t="str">
        <f ca="1">IF(ISERROR($S2470),"",OFFSET('Smelter Reference List'!$G$4,$S2470-4,0))</f>
        <v/>
      </c>
      <c r="I2470" s="248" t="str">
        <f ca="1">IF(ISERROR($S2470),"",OFFSET('Smelter Reference List'!$H$4,$S2470-4,0))</f>
        <v/>
      </c>
      <c r="J2470" s="248" t="str">
        <f ca="1">IF(ISERROR($S2470),"",OFFSET('Smelter Reference List'!$I$4,$S2470-4,0))</f>
        <v/>
      </c>
      <c r="K2470" s="245"/>
      <c r="L2470" s="245"/>
      <c r="M2470" s="245"/>
      <c r="N2470" s="245"/>
      <c r="O2470" s="245"/>
      <c r="P2470" s="245"/>
      <c r="Q2470" s="246"/>
      <c r="R2470" s="233"/>
      <c r="S2470" s="234" t="e">
        <f>IF(C2470="",NA(),MATCH($B2470&amp;$C2470,'Smelter Reference List'!$J:$J,0))</f>
        <v>#N/A</v>
      </c>
      <c r="T2470" s="235"/>
      <c r="U2470" s="235">
        <f t="shared" ca="1" si="76"/>
        <v>0</v>
      </c>
      <c r="V2470" s="235"/>
      <c r="W2470" s="235"/>
      <c r="Y2470" s="228" t="str">
        <f t="shared" si="77"/>
        <v/>
      </c>
    </row>
    <row r="2471" spans="1:25" s="228" customFormat="1" ht="20.399999999999999">
      <c r="A2471" s="257"/>
      <c r="B2471" s="232" t="str">
        <f>IF(LEN(A2471)=0,"",INDEX('Smelter Reference List'!$A:$A,MATCH($A2471,'Smelter Reference List'!$E:$E,0)))</f>
        <v/>
      </c>
      <c r="C2471" s="297" t="str">
        <f>IF(LEN(A2471)=0,"",INDEX('Smelter Reference List'!$C:$C,MATCH($A2471,'Smelter Reference List'!$E:$E,0)))</f>
        <v/>
      </c>
      <c r="D2471" s="161" t="str">
        <f ca="1">IF(ISERROR($S2471),"",OFFSET('Smelter Reference List'!$C$4,$S2471-4,0)&amp;"")</f>
        <v/>
      </c>
      <c r="E2471" s="161" t="str">
        <f ca="1">IF(ISERROR($S2471),"",OFFSET('Smelter Reference List'!$D$4,$S2471-4,0)&amp;"")</f>
        <v/>
      </c>
      <c r="F2471" s="161" t="str">
        <f ca="1">IF(ISERROR($S2471),"",OFFSET('Smelter Reference List'!$E$4,$S2471-4,0))</f>
        <v/>
      </c>
      <c r="G2471" s="161" t="str">
        <f ca="1">IF(C2471=$U$4,"Enter smelter details", IF(ISERROR($S2471),"",OFFSET('Smelter Reference List'!$F$4,$S2471-4,0)))</f>
        <v/>
      </c>
      <c r="H2471" s="247" t="str">
        <f ca="1">IF(ISERROR($S2471),"",OFFSET('Smelter Reference List'!$G$4,$S2471-4,0))</f>
        <v/>
      </c>
      <c r="I2471" s="248" t="str">
        <f ca="1">IF(ISERROR($S2471),"",OFFSET('Smelter Reference List'!$H$4,$S2471-4,0))</f>
        <v/>
      </c>
      <c r="J2471" s="248" t="str">
        <f ca="1">IF(ISERROR($S2471),"",OFFSET('Smelter Reference List'!$I$4,$S2471-4,0))</f>
        <v/>
      </c>
      <c r="K2471" s="245"/>
      <c r="L2471" s="245"/>
      <c r="M2471" s="245"/>
      <c r="N2471" s="245"/>
      <c r="O2471" s="245"/>
      <c r="P2471" s="245"/>
      <c r="Q2471" s="246"/>
      <c r="R2471" s="233"/>
      <c r="S2471" s="234" t="e">
        <f>IF(C2471="",NA(),MATCH($B2471&amp;$C2471,'Smelter Reference List'!$J:$J,0))</f>
        <v>#N/A</v>
      </c>
      <c r="T2471" s="235"/>
      <c r="U2471" s="235">
        <f t="shared" ca="1" si="76"/>
        <v>0</v>
      </c>
      <c r="V2471" s="235"/>
      <c r="W2471" s="235"/>
      <c r="Y2471" s="228" t="str">
        <f t="shared" si="77"/>
        <v/>
      </c>
    </row>
    <row r="2472" spans="1:25" s="228" customFormat="1" ht="20.399999999999999">
      <c r="A2472" s="257"/>
      <c r="B2472" s="232" t="str">
        <f>IF(LEN(A2472)=0,"",INDEX('Smelter Reference List'!$A:$A,MATCH($A2472,'Smelter Reference List'!$E:$E,0)))</f>
        <v/>
      </c>
      <c r="C2472" s="297" t="str">
        <f>IF(LEN(A2472)=0,"",INDEX('Smelter Reference List'!$C:$C,MATCH($A2472,'Smelter Reference List'!$E:$E,0)))</f>
        <v/>
      </c>
      <c r="D2472" s="161" t="str">
        <f ca="1">IF(ISERROR($S2472),"",OFFSET('Smelter Reference List'!$C$4,$S2472-4,0)&amp;"")</f>
        <v/>
      </c>
      <c r="E2472" s="161" t="str">
        <f ca="1">IF(ISERROR($S2472),"",OFFSET('Smelter Reference List'!$D$4,$S2472-4,0)&amp;"")</f>
        <v/>
      </c>
      <c r="F2472" s="161" t="str">
        <f ca="1">IF(ISERROR($S2472),"",OFFSET('Smelter Reference List'!$E$4,$S2472-4,0))</f>
        <v/>
      </c>
      <c r="G2472" s="161" t="str">
        <f ca="1">IF(C2472=$U$4,"Enter smelter details", IF(ISERROR($S2472),"",OFFSET('Smelter Reference List'!$F$4,$S2472-4,0)))</f>
        <v/>
      </c>
      <c r="H2472" s="247" t="str">
        <f ca="1">IF(ISERROR($S2472),"",OFFSET('Smelter Reference List'!$G$4,$S2472-4,0))</f>
        <v/>
      </c>
      <c r="I2472" s="248" t="str">
        <f ca="1">IF(ISERROR($S2472),"",OFFSET('Smelter Reference List'!$H$4,$S2472-4,0))</f>
        <v/>
      </c>
      <c r="J2472" s="248" t="str">
        <f ca="1">IF(ISERROR($S2472),"",OFFSET('Smelter Reference List'!$I$4,$S2472-4,0))</f>
        <v/>
      </c>
      <c r="K2472" s="245"/>
      <c r="L2472" s="245"/>
      <c r="M2472" s="245"/>
      <c r="N2472" s="245"/>
      <c r="O2472" s="245"/>
      <c r="P2472" s="245"/>
      <c r="Q2472" s="246"/>
      <c r="R2472" s="233"/>
      <c r="S2472" s="234" t="e">
        <f>IF(C2472="",NA(),MATCH($B2472&amp;$C2472,'Smelter Reference List'!$J:$J,0))</f>
        <v>#N/A</v>
      </c>
      <c r="T2472" s="235"/>
      <c r="U2472" s="235">
        <f t="shared" ca="1" si="76"/>
        <v>0</v>
      </c>
      <c r="V2472" s="235"/>
      <c r="W2472" s="235"/>
      <c r="Y2472" s="228" t="str">
        <f t="shared" si="77"/>
        <v/>
      </c>
    </row>
    <row r="2473" spans="1:25" s="228" customFormat="1" ht="20.399999999999999">
      <c r="A2473" s="257"/>
      <c r="B2473" s="232" t="str">
        <f>IF(LEN(A2473)=0,"",INDEX('Smelter Reference List'!$A:$A,MATCH($A2473,'Smelter Reference List'!$E:$E,0)))</f>
        <v/>
      </c>
      <c r="C2473" s="297" t="str">
        <f>IF(LEN(A2473)=0,"",INDEX('Smelter Reference List'!$C:$C,MATCH($A2473,'Smelter Reference List'!$E:$E,0)))</f>
        <v/>
      </c>
      <c r="D2473" s="161" t="str">
        <f ca="1">IF(ISERROR($S2473),"",OFFSET('Smelter Reference List'!$C$4,$S2473-4,0)&amp;"")</f>
        <v/>
      </c>
      <c r="E2473" s="161" t="str">
        <f ca="1">IF(ISERROR($S2473),"",OFFSET('Smelter Reference List'!$D$4,$S2473-4,0)&amp;"")</f>
        <v/>
      </c>
      <c r="F2473" s="161" t="str">
        <f ca="1">IF(ISERROR($S2473),"",OFFSET('Smelter Reference List'!$E$4,$S2473-4,0))</f>
        <v/>
      </c>
      <c r="G2473" s="161" t="str">
        <f ca="1">IF(C2473=$U$4,"Enter smelter details", IF(ISERROR($S2473),"",OFFSET('Smelter Reference List'!$F$4,$S2473-4,0)))</f>
        <v/>
      </c>
      <c r="H2473" s="247" t="str">
        <f ca="1">IF(ISERROR($S2473),"",OFFSET('Smelter Reference List'!$G$4,$S2473-4,0))</f>
        <v/>
      </c>
      <c r="I2473" s="248" t="str">
        <f ca="1">IF(ISERROR($S2473),"",OFFSET('Smelter Reference List'!$H$4,$S2473-4,0))</f>
        <v/>
      </c>
      <c r="J2473" s="248" t="str">
        <f ca="1">IF(ISERROR($S2473),"",OFFSET('Smelter Reference List'!$I$4,$S2473-4,0))</f>
        <v/>
      </c>
      <c r="K2473" s="245"/>
      <c r="L2473" s="245"/>
      <c r="M2473" s="245"/>
      <c r="N2473" s="245"/>
      <c r="O2473" s="245"/>
      <c r="P2473" s="245"/>
      <c r="Q2473" s="246"/>
      <c r="R2473" s="233"/>
      <c r="S2473" s="234" t="e">
        <f>IF(C2473="",NA(),MATCH($B2473&amp;$C2473,'Smelter Reference List'!$J:$J,0))</f>
        <v>#N/A</v>
      </c>
      <c r="T2473" s="235"/>
      <c r="U2473" s="235">
        <f t="shared" ca="1" si="76"/>
        <v>0</v>
      </c>
      <c r="V2473" s="235"/>
      <c r="W2473" s="235"/>
      <c r="Y2473" s="228" t="str">
        <f t="shared" si="77"/>
        <v/>
      </c>
    </row>
    <row r="2474" spans="1:25" s="228" customFormat="1" ht="20.399999999999999">
      <c r="A2474" s="257"/>
      <c r="B2474" s="232" t="str">
        <f>IF(LEN(A2474)=0,"",INDEX('Smelter Reference List'!$A:$A,MATCH($A2474,'Smelter Reference List'!$E:$E,0)))</f>
        <v/>
      </c>
      <c r="C2474" s="297" t="str">
        <f>IF(LEN(A2474)=0,"",INDEX('Smelter Reference List'!$C:$C,MATCH($A2474,'Smelter Reference List'!$E:$E,0)))</f>
        <v/>
      </c>
      <c r="D2474" s="161" t="str">
        <f ca="1">IF(ISERROR($S2474),"",OFFSET('Smelter Reference List'!$C$4,$S2474-4,0)&amp;"")</f>
        <v/>
      </c>
      <c r="E2474" s="161" t="str">
        <f ca="1">IF(ISERROR($S2474),"",OFFSET('Smelter Reference List'!$D$4,$S2474-4,0)&amp;"")</f>
        <v/>
      </c>
      <c r="F2474" s="161" t="str">
        <f ca="1">IF(ISERROR($S2474),"",OFFSET('Smelter Reference List'!$E$4,$S2474-4,0))</f>
        <v/>
      </c>
      <c r="G2474" s="161" t="str">
        <f ca="1">IF(C2474=$U$4,"Enter smelter details", IF(ISERROR($S2474),"",OFFSET('Smelter Reference List'!$F$4,$S2474-4,0)))</f>
        <v/>
      </c>
      <c r="H2474" s="247" t="str">
        <f ca="1">IF(ISERROR($S2474),"",OFFSET('Smelter Reference List'!$G$4,$S2474-4,0))</f>
        <v/>
      </c>
      <c r="I2474" s="248" t="str">
        <f ca="1">IF(ISERROR($S2474),"",OFFSET('Smelter Reference List'!$H$4,$S2474-4,0))</f>
        <v/>
      </c>
      <c r="J2474" s="248" t="str">
        <f ca="1">IF(ISERROR($S2474),"",OFFSET('Smelter Reference List'!$I$4,$S2474-4,0))</f>
        <v/>
      </c>
      <c r="K2474" s="245"/>
      <c r="L2474" s="245"/>
      <c r="M2474" s="245"/>
      <c r="N2474" s="245"/>
      <c r="O2474" s="245"/>
      <c r="P2474" s="245"/>
      <c r="Q2474" s="246"/>
      <c r="R2474" s="233"/>
      <c r="S2474" s="234" t="e">
        <f>IF(C2474="",NA(),MATCH($B2474&amp;$C2474,'Smelter Reference List'!$J:$J,0))</f>
        <v>#N/A</v>
      </c>
      <c r="T2474" s="235"/>
      <c r="U2474" s="235">
        <f t="shared" ca="1" si="76"/>
        <v>0</v>
      </c>
      <c r="V2474" s="235"/>
      <c r="W2474" s="235"/>
      <c r="Y2474" s="228" t="str">
        <f t="shared" si="77"/>
        <v/>
      </c>
    </row>
    <row r="2475" spans="1:25" s="228" customFormat="1" ht="20.399999999999999">
      <c r="A2475" s="257"/>
      <c r="B2475" s="232" t="str">
        <f>IF(LEN(A2475)=0,"",INDEX('Smelter Reference List'!$A:$A,MATCH($A2475,'Smelter Reference List'!$E:$E,0)))</f>
        <v/>
      </c>
      <c r="C2475" s="297" t="str">
        <f>IF(LEN(A2475)=0,"",INDEX('Smelter Reference List'!$C:$C,MATCH($A2475,'Smelter Reference List'!$E:$E,0)))</f>
        <v/>
      </c>
      <c r="D2475" s="161" t="str">
        <f ca="1">IF(ISERROR($S2475),"",OFFSET('Smelter Reference List'!$C$4,$S2475-4,0)&amp;"")</f>
        <v/>
      </c>
      <c r="E2475" s="161" t="str">
        <f ca="1">IF(ISERROR($S2475),"",OFFSET('Smelter Reference List'!$D$4,$S2475-4,0)&amp;"")</f>
        <v/>
      </c>
      <c r="F2475" s="161" t="str">
        <f ca="1">IF(ISERROR($S2475),"",OFFSET('Smelter Reference List'!$E$4,$S2475-4,0))</f>
        <v/>
      </c>
      <c r="G2475" s="161" t="str">
        <f ca="1">IF(C2475=$U$4,"Enter smelter details", IF(ISERROR($S2475),"",OFFSET('Smelter Reference List'!$F$4,$S2475-4,0)))</f>
        <v/>
      </c>
      <c r="H2475" s="247" t="str">
        <f ca="1">IF(ISERROR($S2475),"",OFFSET('Smelter Reference List'!$G$4,$S2475-4,0))</f>
        <v/>
      </c>
      <c r="I2475" s="248" t="str">
        <f ca="1">IF(ISERROR($S2475),"",OFFSET('Smelter Reference List'!$H$4,$S2475-4,0))</f>
        <v/>
      </c>
      <c r="J2475" s="248" t="str">
        <f ca="1">IF(ISERROR($S2475),"",OFFSET('Smelter Reference List'!$I$4,$S2475-4,0))</f>
        <v/>
      </c>
      <c r="K2475" s="245"/>
      <c r="L2475" s="245"/>
      <c r="M2475" s="245"/>
      <c r="N2475" s="245"/>
      <c r="O2475" s="245"/>
      <c r="P2475" s="245"/>
      <c r="Q2475" s="246"/>
      <c r="R2475" s="233"/>
      <c r="S2475" s="234" t="e">
        <f>IF(C2475="",NA(),MATCH($B2475&amp;$C2475,'Smelter Reference List'!$J:$J,0))</f>
        <v>#N/A</v>
      </c>
      <c r="T2475" s="235"/>
      <c r="U2475" s="235">
        <f t="shared" ca="1" si="76"/>
        <v>0</v>
      </c>
      <c r="V2475" s="235"/>
      <c r="W2475" s="235"/>
      <c r="Y2475" s="228" t="str">
        <f t="shared" si="77"/>
        <v/>
      </c>
    </row>
    <row r="2476" spans="1:25" s="228" customFormat="1" ht="20.399999999999999">
      <c r="A2476" s="257"/>
      <c r="B2476" s="232" t="str">
        <f>IF(LEN(A2476)=0,"",INDEX('Smelter Reference List'!$A:$A,MATCH($A2476,'Smelter Reference List'!$E:$E,0)))</f>
        <v/>
      </c>
      <c r="C2476" s="297" t="str">
        <f>IF(LEN(A2476)=0,"",INDEX('Smelter Reference List'!$C:$C,MATCH($A2476,'Smelter Reference List'!$E:$E,0)))</f>
        <v/>
      </c>
      <c r="D2476" s="161" t="str">
        <f ca="1">IF(ISERROR($S2476),"",OFFSET('Smelter Reference List'!$C$4,$S2476-4,0)&amp;"")</f>
        <v/>
      </c>
      <c r="E2476" s="161" t="str">
        <f ca="1">IF(ISERROR($S2476),"",OFFSET('Smelter Reference List'!$D$4,$S2476-4,0)&amp;"")</f>
        <v/>
      </c>
      <c r="F2476" s="161" t="str">
        <f ca="1">IF(ISERROR($S2476),"",OFFSET('Smelter Reference List'!$E$4,$S2476-4,0))</f>
        <v/>
      </c>
      <c r="G2476" s="161" t="str">
        <f ca="1">IF(C2476=$U$4,"Enter smelter details", IF(ISERROR($S2476),"",OFFSET('Smelter Reference List'!$F$4,$S2476-4,0)))</f>
        <v/>
      </c>
      <c r="H2476" s="247" t="str">
        <f ca="1">IF(ISERROR($S2476),"",OFFSET('Smelter Reference List'!$G$4,$S2476-4,0))</f>
        <v/>
      </c>
      <c r="I2476" s="248" t="str">
        <f ca="1">IF(ISERROR($S2476),"",OFFSET('Smelter Reference List'!$H$4,$S2476-4,0))</f>
        <v/>
      </c>
      <c r="J2476" s="248" t="str">
        <f ca="1">IF(ISERROR($S2476),"",OFFSET('Smelter Reference List'!$I$4,$S2476-4,0))</f>
        <v/>
      </c>
      <c r="K2476" s="245"/>
      <c r="L2476" s="245"/>
      <c r="M2476" s="245"/>
      <c r="N2476" s="245"/>
      <c r="O2476" s="245"/>
      <c r="P2476" s="245"/>
      <c r="Q2476" s="246"/>
      <c r="R2476" s="233"/>
      <c r="S2476" s="234" t="e">
        <f>IF(C2476="",NA(),MATCH($B2476&amp;$C2476,'Smelter Reference List'!$J:$J,0))</f>
        <v>#N/A</v>
      </c>
      <c r="T2476" s="235"/>
      <c r="U2476" s="235">
        <f t="shared" ca="1" si="76"/>
        <v>0</v>
      </c>
      <c r="V2476" s="235"/>
      <c r="W2476" s="235"/>
      <c r="Y2476" s="228" t="str">
        <f t="shared" si="77"/>
        <v/>
      </c>
    </row>
    <row r="2477" spans="1:25" s="228" customFormat="1" ht="20.399999999999999">
      <c r="A2477" s="257"/>
      <c r="B2477" s="232" t="str">
        <f>IF(LEN(A2477)=0,"",INDEX('Smelter Reference List'!$A:$A,MATCH($A2477,'Smelter Reference List'!$E:$E,0)))</f>
        <v/>
      </c>
      <c r="C2477" s="297" t="str">
        <f>IF(LEN(A2477)=0,"",INDEX('Smelter Reference List'!$C:$C,MATCH($A2477,'Smelter Reference List'!$E:$E,0)))</f>
        <v/>
      </c>
      <c r="D2477" s="161" t="str">
        <f ca="1">IF(ISERROR($S2477),"",OFFSET('Smelter Reference List'!$C$4,$S2477-4,0)&amp;"")</f>
        <v/>
      </c>
      <c r="E2477" s="161" t="str">
        <f ca="1">IF(ISERROR($S2477),"",OFFSET('Smelter Reference List'!$D$4,$S2477-4,0)&amp;"")</f>
        <v/>
      </c>
      <c r="F2477" s="161" t="str">
        <f ca="1">IF(ISERROR($S2477),"",OFFSET('Smelter Reference List'!$E$4,$S2477-4,0))</f>
        <v/>
      </c>
      <c r="G2477" s="161" t="str">
        <f ca="1">IF(C2477=$U$4,"Enter smelter details", IF(ISERROR($S2477),"",OFFSET('Smelter Reference List'!$F$4,$S2477-4,0)))</f>
        <v/>
      </c>
      <c r="H2477" s="247" t="str">
        <f ca="1">IF(ISERROR($S2477),"",OFFSET('Smelter Reference List'!$G$4,$S2477-4,0))</f>
        <v/>
      </c>
      <c r="I2477" s="248" t="str">
        <f ca="1">IF(ISERROR($S2477),"",OFFSET('Smelter Reference List'!$H$4,$S2477-4,0))</f>
        <v/>
      </c>
      <c r="J2477" s="248" t="str">
        <f ca="1">IF(ISERROR($S2477),"",OFFSET('Smelter Reference List'!$I$4,$S2477-4,0))</f>
        <v/>
      </c>
      <c r="K2477" s="245"/>
      <c r="L2477" s="245"/>
      <c r="M2477" s="245"/>
      <c r="N2477" s="245"/>
      <c r="O2477" s="245"/>
      <c r="P2477" s="245"/>
      <c r="Q2477" s="246"/>
      <c r="R2477" s="233"/>
      <c r="S2477" s="234" t="e">
        <f>IF(C2477="",NA(),MATCH($B2477&amp;$C2477,'Smelter Reference List'!$J:$J,0))</f>
        <v>#N/A</v>
      </c>
      <c r="T2477" s="235"/>
      <c r="U2477" s="235">
        <f t="shared" ca="1" si="76"/>
        <v>0</v>
      </c>
      <c r="V2477" s="235"/>
      <c r="W2477" s="235"/>
      <c r="Y2477" s="228" t="str">
        <f t="shared" si="77"/>
        <v/>
      </c>
    </row>
    <row r="2478" spans="1:25" s="228" customFormat="1" ht="20.399999999999999">
      <c r="A2478" s="257"/>
      <c r="B2478" s="232" t="str">
        <f>IF(LEN(A2478)=0,"",INDEX('Smelter Reference List'!$A:$A,MATCH($A2478,'Smelter Reference List'!$E:$E,0)))</f>
        <v/>
      </c>
      <c r="C2478" s="297" t="str">
        <f>IF(LEN(A2478)=0,"",INDEX('Smelter Reference List'!$C:$C,MATCH($A2478,'Smelter Reference List'!$E:$E,0)))</f>
        <v/>
      </c>
      <c r="D2478" s="161" t="str">
        <f ca="1">IF(ISERROR($S2478),"",OFFSET('Smelter Reference List'!$C$4,$S2478-4,0)&amp;"")</f>
        <v/>
      </c>
      <c r="E2478" s="161" t="str">
        <f ca="1">IF(ISERROR($S2478),"",OFFSET('Smelter Reference List'!$D$4,$S2478-4,0)&amp;"")</f>
        <v/>
      </c>
      <c r="F2478" s="161" t="str">
        <f ca="1">IF(ISERROR($S2478),"",OFFSET('Smelter Reference List'!$E$4,$S2478-4,0))</f>
        <v/>
      </c>
      <c r="G2478" s="161" t="str">
        <f ca="1">IF(C2478=$U$4,"Enter smelter details", IF(ISERROR($S2478),"",OFFSET('Smelter Reference List'!$F$4,$S2478-4,0)))</f>
        <v/>
      </c>
      <c r="H2478" s="247" t="str">
        <f ca="1">IF(ISERROR($S2478),"",OFFSET('Smelter Reference List'!$G$4,$S2478-4,0))</f>
        <v/>
      </c>
      <c r="I2478" s="248" t="str">
        <f ca="1">IF(ISERROR($S2478),"",OFFSET('Smelter Reference List'!$H$4,$S2478-4,0))</f>
        <v/>
      </c>
      <c r="J2478" s="248" t="str">
        <f ca="1">IF(ISERROR($S2478),"",OFFSET('Smelter Reference List'!$I$4,$S2478-4,0))</f>
        <v/>
      </c>
      <c r="K2478" s="245"/>
      <c r="L2478" s="245"/>
      <c r="M2478" s="245"/>
      <c r="N2478" s="245"/>
      <c r="O2478" s="245"/>
      <c r="P2478" s="245"/>
      <c r="Q2478" s="246"/>
      <c r="R2478" s="233"/>
      <c r="S2478" s="234" t="e">
        <f>IF(C2478="",NA(),MATCH($B2478&amp;$C2478,'Smelter Reference List'!$J:$J,0))</f>
        <v>#N/A</v>
      </c>
      <c r="T2478" s="235"/>
      <c r="U2478" s="235">
        <f t="shared" ca="1" si="76"/>
        <v>0</v>
      </c>
      <c r="V2478" s="235"/>
      <c r="W2478" s="235"/>
      <c r="Y2478" s="228" t="str">
        <f t="shared" si="77"/>
        <v/>
      </c>
    </row>
    <row r="2479" spans="1:25" s="228" customFormat="1" ht="20.399999999999999">
      <c r="A2479" s="257"/>
      <c r="B2479" s="232" t="str">
        <f>IF(LEN(A2479)=0,"",INDEX('Smelter Reference List'!$A:$A,MATCH($A2479,'Smelter Reference List'!$E:$E,0)))</f>
        <v/>
      </c>
      <c r="C2479" s="297" t="str">
        <f>IF(LEN(A2479)=0,"",INDEX('Smelter Reference List'!$C:$C,MATCH($A2479,'Smelter Reference List'!$E:$E,0)))</f>
        <v/>
      </c>
      <c r="D2479" s="161" t="str">
        <f ca="1">IF(ISERROR($S2479),"",OFFSET('Smelter Reference List'!$C$4,$S2479-4,0)&amp;"")</f>
        <v/>
      </c>
      <c r="E2479" s="161" t="str">
        <f ca="1">IF(ISERROR($S2479),"",OFFSET('Smelter Reference List'!$D$4,$S2479-4,0)&amp;"")</f>
        <v/>
      </c>
      <c r="F2479" s="161" t="str">
        <f ca="1">IF(ISERROR($S2479),"",OFFSET('Smelter Reference List'!$E$4,$S2479-4,0))</f>
        <v/>
      </c>
      <c r="G2479" s="161" t="str">
        <f ca="1">IF(C2479=$U$4,"Enter smelter details", IF(ISERROR($S2479),"",OFFSET('Smelter Reference List'!$F$4,$S2479-4,0)))</f>
        <v/>
      </c>
      <c r="H2479" s="247" t="str">
        <f ca="1">IF(ISERROR($S2479),"",OFFSET('Smelter Reference List'!$G$4,$S2479-4,0))</f>
        <v/>
      </c>
      <c r="I2479" s="248" t="str">
        <f ca="1">IF(ISERROR($S2479),"",OFFSET('Smelter Reference List'!$H$4,$S2479-4,0))</f>
        <v/>
      </c>
      <c r="J2479" s="248" t="str">
        <f ca="1">IF(ISERROR($S2479),"",OFFSET('Smelter Reference List'!$I$4,$S2479-4,0))</f>
        <v/>
      </c>
      <c r="K2479" s="245"/>
      <c r="L2479" s="245"/>
      <c r="M2479" s="245"/>
      <c r="N2479" s="245"/>
      <c r="O2479" s="245"/>
      <c r="P2479" s="245"/>
      <c r="Q2479" s="246"/>
      <c r="R2479" s="233"/>
      <c r="S2479" s="234" t="e">
        <f>IF(C2479="",NA(),MATCH($B2479&amp;$C2479,'Smelter Reference List'!$J:$J,0))</f>
        <v>#N/A</v>
      </c>
      <c r="T2479" s="235"/>
      <c r="U2479" s="235">
        <f t="shared" ca="1" si="76"/>
        <v>0</v>
      </c>
      <c r="V2479" s="235"/>
      <c r="W2479" s="235"/>
      <c r="Y2479" s="228" t="str">
        <f t="shared" si="77"/>
        <v/>
      </c>
    </row>
    <row r="2480" spans="1:25" s="228" customFormat="1" ht="20.399999999999999">
      <c r="A2480" s="257"/>
      <c r="B2480" s="232" t="str">
        <f>IF(LEN(A2480)=0,"",INDEX('Smelter Reference List'!$A:$A,MATCH($A2480,'Smelter Reference List'!$E:$E,0)))</f>
        <v/>
      </c>
      <c r="C2480" s="297" t="str">
        <f>IF(LEN(A2480)=0,"",INDEX('Smelter Reference List'!$C:$C,MATCH($A2480,'Smelter Reference List'!$E:$E,0)))</f>
        <v/>
      </c>
      <c r="D2480" s="161" t="str">
        <f ca="1">IF(ISERROR($S2480),"",OFFSET('Smelter Reference List'!$C$4,$S2480-4,0)&amp;"")</f>
        <v/>
      </c>
      <c r="E2480" s="161" t="str">
        <f ca="1">IF(ISERROR($S2480),"",OFFSET('Smelter Reference List'!$D$4,$S2480-4,0)&amp;"")</f>
        <v/>
      </c>
      <c r="F2480" s="161" t="str">
        <f ca="1">IF(ISERROR($S2480),"",OFFSET('Smelter Reference List'!$E$4,$S2480-4,0))</f>
        <v/>
      </c>
      <c r="G2480" s="161" t="str">
        <f ca="1">IF(C2480=$U$4,"Enter smelter details", IF(ISERROR($S2480),"",OFFSET('Smelter Reference List'!$F$4,$S2480-4,0)))</f>
        <v/>
      </c>
      <c r="H2480" s="247" t="str">
        <f ca="1">IF(ISERROR($S2480),"",OFFSET('Smelter Reference List'!$G$4,$S2480-4,0))</f>
        <v/>
      </c>
      <c r="I2480" s="248" t="str">
        <f ca="1">IF(ISERROR($S2480),"",OFFSET('Smelter Reference List'!$H$4,$S2480-4,0))</f>
        <v/>
      </c>
      <c r="J2480" s="248" t="str">
        <f ca="1">IF(ISERROR($S2480),"",OFFSET('Smelter Reference List'!$I$4,$S2480-4,0))</f>
        <v/>
      </c>
      <c r="K2480" s="245"/>
      <c r="L2480" s="245"/>
      <c r="M2480" s="245"/>
      <c r="N2480" s="245"/>
      <c r="O2480" s="245"/>
      <c r="P2480" s="245"/>
      <c r="Q2480" s="246"/>
      <c r="R2480" s="233"/>
      <c r="S2480" s="234" t="e">
        <f>IF(C2480="",NA(),MATCH($B2480&amp;$C2480,'Smelter Reference List'!$J:$J,0))</f>
        <v>#N/A</v>
      </c>
      <c r="T2480" s="235"/>
      <c r="U2480" s="235">
        <f t="shared" ca="1" si="76"/>
        <v>0</v>
      </c>
      <c r="V2480" s="235"/>
      <c r="W2480" s="235"/>
      <c r="Y2480" s="228" t="str">
        <f t="shared" si="77"/>
        <v/>
      </c>
    </row>
    <row r="2481" spans="1:25" s="228" customFormat="1" ht="20.399999999999999">
      <c r="A2481" s="257"/>
      <c r="B2481" s="232" t="str">
        <f>IF(LEN(A2481)=0,"",INDEX('Smelter Reference List'!$A:$A,MATCH($A2481,'Smelter Reference List'!$E:$E,0)))</f>
        <v/>
      </c>
      <c r="C2481" s="297" t="str">
        <f>IF(LEN(A2481)=0,"",INDEX('Smelter Reference List'!$C:$C,MATCH($A2481,'Smelter Reference List'!$E:$E,0)))</f>
        <v/>
      </c>
      <c r="D2481" s="161" t="str">
        <f ca="1">IF(ISERROR($S2481),"",OFFSET('Smelter Reference List'!$C$4,$S2481-4,0)&amp;"")</f>
        <v/>
      </c>
      <c r="E2481" s="161" t="str">
        <f ca="1">IF(ISERROR($S2481),"",OFFSET('Smelter Reference List'!$D$4,$S2481-4,0)&amp;"")</f>
        <v/>
      </c>
      <c r="F2481" s="161" t="str">
        <f ca="1">IF(ISERROR($S2481),"",OFFSET('Smelter Reference List'!$E$4,$S2481-4,0))</f>
        <v/>
      </c>
      <c r="G2481" s="161" t="str">
        <f ca="1">IF(C2481=$U$4,"Enter smelter details", IF(ISERROR($S2481),"",OFFSET('Smelter Reference List'!$F$4,$S2481-4,0)))</f>
        <v/>
      </c>
      <c r="H2481" s="247" t="str">
        <f ca="1">IF(ISERROR($S2481),"",OFFSET('Smelter Reference List'!$G$4,$S2481-4,0))</f>
        <v/>
      </c>
      <c r="I2481" s="248" t="str">
        <f ca="1">IF(ISERROR($S2481),"",OFFSET('Smelter Reference List'!$H$4,$S2481-4,0))</f>
        <v/>
      </c>
      <c r="J2481" s="248" t="str">
        <f ca="1">IF(ISERROR($S2481),"",OFFSET('Smelter Reference List'!$I$4,$S2481-4,0))</f>
        <v/>
      </c>
      <c r="K2481" s="245"/>
      <c r="L2481" s="245"/>
      <c r="M2481" s="245"/>
      <c r="N2481" s="245"/>
      <c r="O2481" s="245"/>
      <c r="P2481" s="245"/>
      <c r="Q2481" s="246"/>
      <c r="R2481" s="233"/>
      <c r="S2481" s="234" t="e">
        <f>IF(C2481="",NA(),MATCH($B2481&amp;$C2481,'Smelter Reference List'!$J:$J,0))</f>
        <v>#N/A</v>
      </c>
      <c r="T2481" s="235"/>
      <c r="U2481" s="235">
        <f t="shared" ca="1" si="76"/>
        <v>0</v>
      </c>
      <c r="V2481" s="235"/>
      <c r="W2481" s="235"/>
      <c r="Y2481" s="228" t="str">
        <f t="shared" si="77"/>
        <v/>
      </c>
    </row>
    <row r="2482" spans="1:25" s="228" customFormat="1" ht="20.399999999999999">
      <c r="A2482" s="257"/>
      <c r="B2482" s="232" t="str">
        <f>IF(LEN(A2482)=0,"",INDEX('Smelter Reference List'!$A:$A,MATCH($A2482,'Smelter Reference List'!$E:$E,0)))</f>
        <v/>
      </c>
      <c r="C2482" s="297" t="str">
        <f>IF(LEN(A2482)=0,"",INDEX('Smelter Reference List'!$C:$C,MATCH($A2482,'Smelter Reference List'!$E:$E,0)))</f>
        <v/>
      </c>
      <c r="D2482" s="161" t="str">
        <f ca="1">IF(ISERROR($S2482),"",OFFSET('Smelter Reference List'!$C$4,$S2482-4,0)&amp;"")</f>
        <v/>
      </c>
      <c r="E2482" s="161" t="str">
        <f ca="1">IF(ISERROR($S2482),"",OFFSET('Smelter Reference List'!$D$4,$S2482-4,0)&amp;"")</f>
        <v/>
      </c>
      <c r="F2482" s="161" t="str">
        <f ca="1">IF(ISERROR($S2482),"",OFFSET('Smelter Reference List'!$E$4,$S2482-4,0))</f>
        <v/>
      </c>
      <c r="G2482" s="161" t="str">
        <f ca="1">IF(C2482=$U$4,"Enter smelter details", IF(ISERROR($S2482),"",OFFSET('Smelter Reference List'!$F$4,$S2482-4,0)))</f>
        <v/>
      </c>
      <c r="H2482" s="247" t="str">
        <f ca="1">IF(ISERROR($S2482),"",OFFSET('Smelter Reference List'!$G$4,$S2482-4,0))</f>
        <v/>
      </c>
      <c r="I2482" s="248" t="str">
        <f ca="1">IF(ISERROR($S2482),"",OFFSET('Smelter Reference List'!$H$4,$S2482-4,0))</f>
        <v/>
      </c>
      <c r="J2482" s="248" t="str">
        <f ca="1">IF(ISERROR($S2482),"",OFFSET('Smelter Reference List'!$I$4,$S2482-4,0))</f>
        <v/>
      </c>
      <c r="K2482" s="245"/>
      <c r="L2482" s="245"/>
      <c r="M2482" s="245"/>
      <c r="N2482" s="245"/>
      <c r="O2482" s="245"/>
      <c r="P2482" s="245"/>
      <c r="Q2482" s="246"/>
      <c r="R2482" s="233"/>
      <c r="S2482" s="234" t="e">
        <f>IF(C2482="",NA(),MATCH($B2482&amp;$C2482,'Smelter Reference List'!$J:$J,0))</f>
        <v>#N/A</v>
      </c>
      <c r="T2482" s="235"/>
      <c r="U2482" s="235">
        <f t="shared" ca="1" si="76"/>
        <v>0</v>
      </c>
      <c r="V2482" s="235"/>
      <c r="W2482" s="235"/>
      <c r="Y2482" s="228" t="str">
        <f t="shared" si="77"/>
        <v/>
      </c>
    </row>
    <row r="2483" spans="1:25" s="228" customFormat="1" ht="20.399999999999999">
      <c r="A2483" s="257"/>
      <c r="B2483" s="232" t="str">
        <f>IF(LEN(A2483)=0,"",INDEX('Smelter Reference List'!$A:$A,MATCH($A2483,'Smelter Reference List'!$E:$E,0)))</f>
        <v/>
      </c>
      <c r="C2483" s="297" t="str">
        <f>IF(LEN(A2483)=0,"",INDEX('Smelter Reference List'!$C:$C,MATCH($A2483,'Smelter Reference List'!$E:$E,0)))</f>
        <v/>
      </c>
      <c r="D2483" s="161" t="str">
        <f ca="1">IF(ISERROR($S2483),"",OFFSET('Smelter Reference List'!$C$4,$S2483-4,0)&amp;"")</f>
        <v/>
      </c>
      <c r="E2483" s="161" t="str">
        <f ca="1">IF(ISERROR($S2483),"",OFFSET('Smelter Reference List'!$D$4,$S2483-4,0)&amp;"")</f>
        <v/>
      </c>
      <c r="F2483" s="161" t="str">
        <f ca="1">IF(ISERROR($S2483),"",OFFSET('Smelter Reference List'!$E$4,$S2483-4,0))</f>
        <v/>
      </c>
      <c r="G2483" s="161" t="str">
        <f ca="1">IF(C2483=$U$4,"Enter smelter details", IF(ISERROR($S2483),"",OFFSET('Smelter Reference List'!$F$4,$S2483-4,0)))</f>
        <v/>
      </c>
      <c r="H2483" s="247" t="str">
        <f ca="1">IF(ISERROR($S2483),"",OFFSET('Smelter Reference List'!$G$4,$S2483-4,0))</f>
        <v/>
      </c>
      <c r="I2483" s="248" t="str">
        <f ca="1">IF(ISERROR($S2483),"",OFFSET('Smelter Reference List'!$H$4,$S2483-4,0))</f>
        <v/>
      </c>
      <c r="J2483" s="248" t="str">
        <f ca="1">IF(ISERROR($S2483),"",OFFSET('Smelter Reference List'!$I$4,$S2483-4,0))</f>
        <v/>
      </c>
      <c r="K2483" s="245"/>
      <c r="L2483" s="245"/>
      <c r="M2483" s="245"/>
      <c r="N2483" s="245"/>
      <c r="O2483" s="245"/>
      <c r="P2483" s="245"/>
      <c r="Q2483" s="246"/>
      <c r="R2483" s="233"/>
      <c r="S2483" s="234" t="e">
        <f>IF(C2483="",NA(),MATCH($B2483&amp;$C2483,'Smelter Reference List'!$J:$J,0))</f>
        <v>#N/A</v>
      </c>
      <c r="T2483" s="235"/>
      <c r="U2483" s="235">
        <f t="shared" ca="1" si="76"/>
        <v>0</v>
      </c>
      <c r="V2483" s="235"/>
      <c r="W2483" s="235"/>
      <c r="Y2483" s="228" t="str">
        <f t="shared" si="77"/>
        <v/>
      </c>
    </row>
    <row r="2484" spans="1:25" s="228" customFormat="1" ht="20.399999999999999">
      <c r="A2484" s="257"/>
      <c r="B2484" s="232" t="str">
        <f>IF(LEN(A2484)=0,"",INDEX('Smelter Reference List'!$A:$A,MATCH($A2484,'Smelter Reference List'!$E:$E,0)))</f>
        <v/>
      </c>
      <c r="C2484" s="297" t="str">
        <f>IF(LEN(A2484)=0,"",INDEX('Smelter Reference List'!$C:$C,MATCH($A2484,'Smelter Reference List'!$E:$E,0)))</f>
        <v/>
      </c>
      <c r="D2484" s="161" t="str">
        <f ca="1">IF(ISERROR($S2484),"",OFFSET('Smelter Reference List'!$C$4,$S2484-4,0)&amp;"")</f>
        <v/>
      </c>
      <c r="E2484" s="161" t="str">
        <f ca="1">IF(ISERROR($S2484),"",OFFSET('Smelter Reference List'!$D$4,$S2484-4,0)&amp;"")</f>
        <v/>
      </c>
      <c r="F2484" s="161" t="str">
        <f ca="1">IF(ISERROR($S2484),"",OFFSET('Smelter Reference List'!$E$4,$S2484-4,0))</f>
        <v/>
      </c>
      <c r="G2484" s="161" t="str">
        <f ca="1">IF(C2484=$U$4,"Enter smelter details", IF(ISERROR($S2484),"",OFFSET('Smelter Reference List'!$F$4,$S2484-4,0)))</f>
        <v/>
      </c>
      <c r="H2484" s="247" t="str">
        <f ca="1">IF(ISERROR($S2484),"",OFFSET('Smelter Reference List'!$G$4,$S2484-4,0))</f>
        <v/>
      </c>
      <c r="I2484" s="248" t="str">
        <f ca="1">IF(ISERROR($S2484),"",OFFSET('Smelter Reference List'!$H$4,$S2484-4,0))</f>
        <v/>
      </c>
      <c r="J2484" s="248" t="str">
        <f ca="1">IF(ISERROR($S2484),"",OFFSET('Smelter Reference List'!$I$4,$S2484-4,0))</f>
        <v/>
      </c>
      <c r="K2484" s="245"/>
      <c r="L2484" s="245"/>
      <c r="M2484" s="245"/>
      <c r="N2484" s="245"/>
      <c r="O2484" s="245"/>
      <c r="P2484" s="245"/>
      <c r="Q2484" s="246"/>
      <c r="R2484" s="233"/>
      <c r="S2484" s="234" t="e">
        <f>IF(C2484="",NA(),MATCH($B2484&amp;$C2484,'Smelter Reference List'!$J:$J,0))</f>
        <v>#N/A</v>
      </c>
      <c r="T2484" s="235"/>
      <c r="U2484" s="235">
        <f t="shared" ca="1" si="76"/>
        <v>0</v>
      </c>
      <c r="V2484" s="235"/>
      <c r="W2484" s="235"/>
      <c r="Y2484" s="228" t="str">
        <f t="shared" si="77"/>
        <v/>
      </c>
    </row>
    <row r="2485" spans="1:25" s="228" customFormat="1" ht="20.399999999999999">
      <c r="A2485" s="257"/>
      <c r="B2485" s="232" t="str">
        <f>IF(LEN(A2485)=0,"",INDEX('Smelter Reference List'!$A:$A,MATCH($A2485,'Smelter Reference List'!$E:$E,0)))</f>
        <v/>
      </c>
      <c r="C2485" s="297" t="str">
        <f>IF(LEN(A2485)=0,"",INDEX('Smelter Reference List'!$C:$C,MATCH($A2485,'Smelter Reference List'!$E:$E,0)))</f>
        <v/>
      </c>
      <c r="D2485" s="161" t="str">
        <f ca="1">IF(ISERROR($S2485),"",OFFSET('Smelter Reference List'!$C$4,$S2485-4,0)&amp;"")</f>
        <v/>
      </c>
      <c r="E2485" s="161" t="str">
        <f ca="1">IF(ISERROR($S2485),"",OFFSET('Smelter Reference List'!$D$4,$S2485-4,0)&amp;"")</f>
        <v/>
      </c>
      <c r="F2485" s="161" t="str">
        <f ca="1">IF(ISERROR($S2485),"",OFFSET('Smelter Reference List'!$E$4,$S2485-4,0))</f>
        <v/>
      </c>
      <c r="G2485" s="161" t="str">
        <f ca="1">IF(C2485=$U$4,"Enter smelter details", IF(ISERROR($S2485),"",OFFSET('Smelter Reference List'!$F$4,$S2485-4,0)))</f>
        <v/>
      </c>
      <c r="H2485" s="247" t="str">
        <f ca="1">IF(ISERROR($S2485),"",OFFSET('Smelter Reference List'!$G$4,$S2485-4,0))</f>
        <v/>
      </c>
      <c r="I2485" s="248" t="str">
        <f ca="1">IF(ISERROR($S2485),"",OFFSET('Smelter Reference List'!$H$4,$S2485-4,0))</f>
        <v/>
      </c>
      <c r="J2485" s="248" t="str">
        <f ca="1">IF(ISERROR($S2485),"",OFFSET('Smelter Reference List'!$I$4,$S2485-4,0))</f>
        <v/>
      </c>
      <c r="K2485" s="245"/>
      <c r="L2485" s="245"/>
      <c r="M2485" s="245"/>
      <c r="N2485" s="245"/>
      <c r="O2485" s="245"/>
      <c r="P2485" s="245"/>
      <c r="Q2485" s="246"/>
      <c r="R2485" s="233"/>
      <c r="S2485" s="234" t="e">
        <f>IF(C2485="",NA(),MATCH($B2485&amp;$C2485,'Smelter Reference List'!$J:$J,0))</f>
        <v>#N/A</v>
      </c>
      <c r="T2485" s="235"/>
      <c r="U2485" s="235">
        <f t="shared" ca="1" si="76"/>
        <v>0</v>
      </c>
      <c r="V2485" s="235"/>
      <c r="W2485" s="235"/>
      <c r="Y2485" s="228" t="str">
        <f t="shared" si="77"/>
        <v/>
      </c>
    </row>
    <row r="2486" spans="1:25" s="228" customFormat="1" ht="20.399999999999999">
      <c r="A2486" s="257"/>
      <c r="B2486" s="232" t="str">
        <f>IF(LEN(A2486)=0,"",INDEX('Smelter Reference List'!$A:$A,MATCH($A2486,'Smelter Reference List'!$E:$E,0)))</f>
        <v/>
      </c>
      <c r="C2486" s="297" t="str">
        <f>IF(LEN(A2486)=0,"",INDEX('Smelter Reference List'!$C:$C,MATCH($A2486,'Smelter Reference List'!$E:$E,0)))</f>
        <v/>
      </c>
      <c r="D2486" s="161" t="str">
        <f ca="1">IF(ISERROR($S2486),"",OFFSET('Smelter Reference List'!$C$4,$S2486-4,0)&amp;"")</f>
        <v/>
      </c>
      <c r="E2486" s="161" t="str">
        <f ca="1">IF(ISERROR($S2486),"",OFFSET('Smelter Reference List'!$D$4,$S2486-4,0)&amp;"")</f>
        <v/>
      </c>
      <c r="F2486" s="161" t="str">
        <f ca="1">IF(ISERROR($S2486),"",OFFSET('Smelter Reference List'!$E$4,$S2486-4,0))</f>
        <v/>
      </c>
      <c r="G2486" s="161" t="str">
        <f ca="1">IF(C2486=$U$4,"Enter smelter details", IF(ISERROR($S2486),"",OFFSET('Smelter Reference List'!$F$4,$S2486-4,0)))</f>
        <v/>
      </c>
      <c r="H2486" s="247" t="str">
        <f ca="1">IF(ISERROR($S2486),"",OFFSET('Smelter Reference List'!$G$4,$S2486-4,0))</f>
        <v/>
      </c>
      <c r="I2486" s="248" t="str">
        <f ca="1">IF(ISERROR($S2486),"",OFFSET('Smelter Reference List'!$H$4,$S2486-4,0))</f>
        <v/>
      </c>
      <c r="J2486" s="248" t="str">
        <f ca="1">IF(ISERROR($S2486),"",OFFSET('Smelter Reference List'!$I$4,$S2486-4,0))</f>
        <v/>
      </c>
      <c r="K2486" s="245"/>
      <c r="L2486" s="245"/>
      <c r="M2486" s="245"/>
      <c r="N2486" s="245"/>
      <c r="O2486" s="245"/>
      <c r="P2486" s="245"/>
      <c r="Q2486" s="246"/>
      <c r="R2486" s="233"/>
      <c r="S2486" s="234" t="e">
        <f>IF(C2486="",NA(),MATCH($B2486&amp;$C2486,'Smelter Reference List'!$J:$J,0))</f>
        <v>#N/A</v>
      </c>
      <c r="T2486" s="235"/>
      <c r="U2486" s="235">
        <f t="shared" ca="1" si="76"/>
        <v>0</v>
      </c>
      <c r="V2486" s="235"/>
      <c r="W2486" s="235"/>
      <c r="Y2486" s="228" t="str">
        <f t="shared" si="77"/>
        <v/>
      </c>
    </row>
    <row r="2487" spans="1:25" s="228" customFormat="1" ht="20.399999999999999">
      <c r="A2487" s="257"/>
      <c r="B2487" s="232" t="str">
        <f>IF(LEN(A2487)=0,"",INDEX('Smelter Reference List'!$A:$A,MATCH($A2487,'Smelter Reference List'!$E:$E,0)))</f>
        <v/>
      </c>
      <c r="C2487" s="297" t="str">
        <f>IF(LEN(A2487)=0,"",INDEX('Smelter Reference List'!$C:$C,MATCH($A2487,'Smelter Reference List'!$E:$E,0)))</f>
        <v/>
      </c>
      <c r="D2487" s="161" t="str">
        <f ca="1">IF(ISERROR($S2487),"",OFFSET('Smelter Reference List'!$C$4,$S2487-4,0)&amp;"")</f>
        <v/>
      </c>
      <c r="E2487" s="161" t="str">
        <f ca="1">IF(ISERROR($S2487),"",OFFSET('Smelter Reference List'!$D$4,$S2487-4,0)&amp;"")</f>
        <v/>
      </c>
      <c r="F2487" s="161" t="str">
        <f ca="1">IF(ISERROR($S2487),"",OFFSET('Smelter Reference List'!$E$4,$S2487-4,0))</f>
        <v/>
      </c>
      <c r="G2487" s="161" t="str">
        <f ca="1">IF(C2487=$U$4,"Enter smelter details", IF(ISERROR($S2487),"",OFFSET('Smelter Reference List'!$F$4,$S2487-4,0)))</f>
        <v/>
      </c>
      <c r="H2487" s="247" t="str">
        <f ca="1">IF(ISERROR($S2487),"",OFFSET('Smelter Reference List'!$G$4,$S2487-4,0))</f>
        <v/>
      </c>
      <c r="I2487" s="248" t="str">
        <f ca="1">IF(ISERROR($S2487),"",OFFSET('Smelter Reference List'!$H$4,$S2487-4,0))</f>
        <v/>
      </c>
      <c r="J2487" s="248" t="str">
        <f ca="1">IF(ISERROR($S2487),"",OFFSET('Smelter Reference List'!$I$4,$S2487-4,0))</f>
        <v/>
      </c>
      <c r="K2487" s="245"/>
      <c r="L2487" s="245"/>
      <c r="M2487" s="245"/>
      <c r="N2487" s="245"/>
      <c r="O2487" s="245"/>
      <c r="P2487" s="245"/>
      <c r="Q2487" s="246"/>
      <c r="R2487" s="233"/>
      <c r="S2487" s="234" t="e">
        <f>IF(C2487="",NA(),MATCH($B2487&amp;$C2487,'Smelter Reference List'!$J:$J,0))</f>
        <v>#N/A</v>
      </c>
      <c r="T2487" s="235"/>
      <c r="U2487" s="235">
        <f t="shared" ca="1" si="76"/>
        <v>0</v>
      </c>
      <c r="V2487" s="235"/>
      <c r="W2487" s="235"/>
      <c r="Y2487" s="228" t="str">
        <f t="shared" si="77"/>
        <v/>
      </c>
    </row>
    <row r="2488" spans="1:25" s="228" customFormat="1" ht="20.399999999999999">
      <c r="A2488" s="257"/>
      <c r="B2488" s="232" t="str">
        <f>IF(LEN(A2488)=0,"",INDEX('Smelter Reference List'!$A:$A,MATCH($A2488,'Smelter Reference List'!$E:$E,0)))</f>
        <v/>
      </c>
      <c r="C2488" s="297" t="str">
        <f>IF(LEN(A2488)=0,"",INDEX('Smelter Reference List'!$C:$C,MATCH($A2488,'Smelter Reference List'!$E:$E,0)))</f>
        <v/>
      </c>
      <c r="D2488" s="161" t="str">
        <f ca="1">IF(ISERROR($S2488),"",OFFSET('Smelter Reference List'!$C$4,$S2488-4,0)&amp;"")</f>
        <v/>
      </c>
      <c r="E2488" s="161" t="str">
        <f ca="1">IF(ISERROR($S2488),"",OFFSET('Smelter Reference List'!$D$4,$S2488-4,0)&amp;"")</f>
        <v/>
      </c>
      <c r="F2488" s="161" t="str">
        <f ca="1">IF(ISERROR($S2488),"",OFFSET('Smelter Reference List'!$E$4,$S2488-4,0))</f>
        <v/>
      </c>
      <c r="G2488" s="161" t="str">
        <f ca="1">IF(C2488=$U$4,"Enter smelter details", IF(ISERROR($S2488),"",OFFSET('Smelter Reference List'!$F$4,$S2488-4,0)))</f>
        <v/>
      </c>
      <c r="H2488" s="247" t="str">
        <f ca="1">IF(ISERROR($S2488),"",OFFSET('Smelter Reference List'!$G$4,$S2488-4,0))</f>
        <v/>
      </c>
      <c r="I2488" s="248" t="str">
        <f ca="1">IF(ISERROR($S2488),"",OFFSET('Smelter Reference List'!$H$4,$S2488-4,0))</f>
        <v/>
      </c>
      <c r="J2488" s="248" t="str">
        <f ca="1">IF(ISERROR($S2488),"",OFFSET('Smelter Reference List'!$I$4,$S2488-4,0))</f>
        <v/>
      </c>
      <c r="K2488" s="245"/>
      <c r="L2488" s="245"/>
      <c r="M2488" s="245"/>
      <c r="N2488" s="245"/>
      <c r="O2488" s="245"/>
      <c r="P2488" s="245"/>
      <c r="Q2488" s="246"/>
      <c r="R2488" s="233"/>
      <c r="S2488" s="234" t="e">
        <f>IF(C2488="",NA(),MATCH($B2488&amp;$C2488,'Smelter Reference List'!$J:$J,0))</f>
        <v>#N/A</v>
      </c>
      <c r="T2488" s="235"/>
      <c r="U2488" s="235">
        <f ca="1">IF(AND(C2488="Smelter not listed",OR(LEN(D2488)=0,LEN(E2488)=0)),1,0)</f>
        <v>0</v>
      </c>
      <c r="V2488" s="235"/>
      <c r="W2488" s="235"/>
      <c r="Y2488" s="228" t="str">
        <f>B2488&amp;C2488</f>
        <v/>
      </c>
    </row>
    <row r="2489" spans="1:25" s="228" customFormat="1" ht="20.399999999999999">
      <c r="A2489" s="257"/>
      <c r="B2489" s="232" t="str">
        <f>IF(LEN(A2489)=0,"",INDEX('Smelter Reference List'!$A:$A,MATCH($A2489,'Smelter Reference List'!$E:$E,0)))</f>
        <v/>
      </c>
      <c r="C2489" s="297" t="str">
        <f>IF(LEN(A2489)=0,"",INDEX('Smelter Reference List'!$C:$C,MATCH($A2489,'Smelter Reference List'!$E:$E,0)))</f>
        <v/>
      </c>
      <c r="D2489" s="161" t="str">
        <f ca="1">IF(ISERROR($S2489),"",OFFSET('Smelter Reference List'!$C$4,$S2489-4,0)&amp;"")</f>
        <v/>
      </c>
      <c r="E2489" s="161" t="str">
        <f ca="1">IF(ISERROR($S2489),"",OFFSET('Smelter Reference List'!$D$4,$S2489-4,0)&amp;"")</f>
        <v/>
      </c>
      <c r="F2489" s="161" t="str">
        <f ca="1">IF(ISERROR($S2489),"",OFFSET('Smelter Reference List'!$E$4,$S2489-4,0))</f>
        <v/>
      </c>
      <c r="G2489" s="161" t="str">
        <f ca="1">IF(C2489=$U$4,"Enter smelter details", IF(ISERROR($S2489),"",OFFSET('Smelter Reference List'!$F$4,$S2489-4,0)))</f>
        <v/>
      </c>
      <c r="H2489" s="247" t="str">
        <f ca="1">IF(ISERROR($S2489),"",OFFSET('Smelter Reference List'!$G$4,$S2489-4,0))</f>
        <v/>
      </c>
      <c r="I2489" s="248" t="str">
        <f ca="1">IF(ISERROR($S2489),"",OFFSET('Smelter Reference List'!$H$4,$S2489-4,0))</f>
        <v/>
      </c>
      <c r="J2489" s="248" t="str">
        <f ca="1">IF(ISERROR($S2489),"",OFFSET('Smelter Reference List'!$I$4,$S2489-4,0))</f>
        <v/>
      </c>
      <c r="K2489" s="245"/>
      <c r="L2489" s="245"/>
      <c r="M2489" s="245"/>
      <c r="N2489" s="245"/>
      <c r="O2489" s="245"/>
      <c r="P2489" s="245"/>
      <c r="Q2489" s="246"/>
      <c r="R2489" s="233"/>
      <c r="S2489" s="234" t="e">
        <f>IF(C2489="",NA(),MATCH($B2489&amp;$C2489,'Smelter Reference List'!$J:$J,0))</f>
        <v>#N/A</v>
      </c>
      <c r="T2489" s="235"/>
      <c r="U2489" s="235">
        <f ca="1">IF(AND(C2489="Smelter not listed",OR(LEN(D2489)=0,LEN(E2489)=0)),1,0)</f>
        <v>0</v>
      </c>
      <c r="V2489" s="235"/>
      <c r="W2489" s="235"/>
      <c r="Y2489" s="228" t="str">
        <f>B2489&amp;C2489</f>
        <v/>
      </c>
    </row>
    <row r="2490" spans="1:25" s="228" customFormat="1" ht="20.399999999999999">
      <c r="A2490" s="257"/>
      <c r="B2490" s="232" t="str">
        <f>IF(LEN(A2490)=0,"",INDEX('Smelter Reference List'!$A:$A,MATCH($A2490,'Smelter Reference List'!$E:$E,0)))</f>
        <v/>
      </c>
      <c r="C2490" s="297" t="str">
        <f>IF(LEN(A2490)=0,"",INDEX('Smelter Reference List'!$C:$C,MATCH($A2490,'Smelter Reference List'!$E:$E,0)))</f>
        <v/>
      </c>
      <c r="D2490" s="161" t="str">
        <f ca="1">IF(ISERROR($S2490),"",OFFSET('Smelter Reference List'!$C$4,$S2490-4,0)&amp;"")</f>
        <v/>
      </c>
      <c r="E2490" s="161" t="str">
        <f ca="1">IF(ISERROR($S2490),"",OFFSET('Smelter Reference List'!$D$4,$S2490-4,0)&amp;"")</f>
        <v/>
      </c>
      <c r="F2490" s="161" t="str">
        <f ca="1">IF(ISERROR($S2490),"",OFFSET('Smelter Reference List'!$E$4,$S2490-4,0))</f>
        <v/>
      </c>
      <c r="G2490" s="161" t="str">
        <f ca="1">IF(C2490=$U$4,"Enter smelter details", IF(ISERROR($S2490),"",OFFSET('Smelter Reference List'!$F$4,$S2490-4,0)))</f>
        <v/>
      </c>
      <c r="H2490" s="247" t="str">
        <f ca="1">IF(ISERROR($S2490),"",OFFSET('Smelter Reference List'!$G$4,$S2490-4,0))</f>
        <v/>
      </c>
      <c r="I2490" s="248" t="str">
        <f ca="1">IF(ISERROR($S2490),"",OFFSET('Smelter Reference List'!$H$4,$S2490-4,0))</f>
        <v/>
      </c>
      <c r="J2490" s="248" t="str">
        <f ca="1">IF(ISERROR($S2490),"",OFFSET('Smelter Reference List'!$I$4,$S2490-4,0))</f>
        <v/>
      </c>
      <c r="K2490" s="245"/>
      <c r="L2490" s="245"/>
      <c r="M2490" s="245"/>
      <c r="N2490" s="245"/>
      <c r="O2490" s="245"/>
      <c r="P2490" s="245"/>
      <c r="Q2490" s="246"/>
      <c r="R2490" s="233"/>
      <c r="S2490" s="234" t="e">
        <f>IF(C2490="",NA(),MATCH($B2490&amp;$C2490,'Smelter Reference List'!$J:$J,0))</f>
        <v>#N/A</v>
      </c>
      <c r="T2490" s="235"/>
      <c r="U2490" s="235">
        <f ca="1">IF(AND(C2490="Smelter not listed",OR(LEN(D2490)=0,LEN(E2490)=0)),1,0)</f>
        <v>0</v>
      </c>
      <c r="V2490" s="235"/>
      <c r="W2490" s="235"/>
      <c r="Y2490" s="228" t="str">
        <f>B2490&amp;C2490</f>
        <v/>
      </c>
    </row>
    <row r="2491" spans="1:25" ht="13.8" thickBot="1">
      <c r="A2491" s="244"/>
      <c r="B2491" s="210"/>
      <c r="C2491" s="210"/>
      <c r="D2491" s="210"/>
      <c r="E2491" s="210"/>
      <c r="F2491" s="210"/>
      <c r="G2491" s="210"/>
      <c r="H2491" s="210"/>
      <c r="I2491" s="210"/>
      <c r="J2491" s="210"/>
      <c r="K2491" s="210"/>
      <c r="L2491" s="210"/>
      <c r="M2491" s="210"/>
      <c r="N2491" s="210"/>
      <c r="O2491" s="210"/>
      <c r="P2491" s="210"/>
      <c r="Q2491" s="211"/>
      <c r="R2491" s="208"/>
      <c r="S2491" s="208"/>
      <c r="Y2491" s="228" t="str">
        <f>B2491&amp;C2491</f>
        <v/>
      </c>
    </row>
    <row r="2492" spans="1:25" ht="13.2" thickTop="1">
      <c r="R2492" s="209"/>
      <c r="S2492" s="209"/>
      <c r="T2492" s="209"/>
      <c r="U2492" s="209"/>
      <c r="V2492" s="209"/>
      <c r="W2492" s="209"/>
    </row>
    <row r="2493" spans="1:25">
      <c r="R2493" s="209"/>
      <c r="S2493" s="209"/>
      <c r="T2493" s="209"/>
      <c r="U2493" s="209"/>
      <c r="V2493" s="209"/>
      <c r="W2493" s="209"/>
    </row>
    <row r="2494" spans="1:25">
      <c r="R2494" s="209"/>
      <c r="S2494" s="209"/>
      <c r="T2494" s="209"/>
      <c r="U2494" s="209"/>
      <c r="V2494" s="209"/>
      <c r="W2494" s="209"/>
    </row>
  </sheetData>
  <sheetProtection password="E985" sheet="1" objects="1" scenarios="1" formatRows="0" deleteRows="0"/>
  <dataConsolidate/>
  <mergeCells count="2">
    <mergeCell ref="J2:O2"/>
    <mergeCell ref="B3:E3"/>
  </mergeCells>
  <phoneticPr fontId="30"/>
  <conditionalFormatting sqref="B5:B2490">
    <cfRule type="expression" dxfId="30" priority="4" stopIfTrue="1">
      <formula>IF(B5="",TRUE)</formula>
    </cfRule>
    <cfRule type="expression" dxfId="29" priority="15" stopIfTrue="1">
      <formula>IF(AND(COUNTIF(MetalSmelter,B5&amp;C5)=0,LEN(C5)&gt;0), TRUE, FALSE)</formula>
    </cfRule>
  </conditionalFormatting>
  <conditionalFormatting sqref="D5:E2490">
    <cfRule type="expression" dxfId="28" priority="23" stopIfTrue="1">
      <formula>IF(AND(D5="",$C5=$U$4),TRUE)</formula>
    </cfRule>
    <cfRule type="expression" dxfId="27" priority="24" stopIfTrue="1">
      <formula>IF(FIND("!",D5),TRUE)</formula>
    </cfRule>
  </conditionalFormatting>
  <conditionalFormatting sqref="G5:G2490">
    <cfRule type="expression" dxfId="26" priority="25" stopIfTrue="1">
      <formula>IF(FIND("Enter smelter details",G5),TRUE)</formula>
    </cfRule>
  </conditionalFormatting>
  <conditionalFormatting sqref="F5:F2490">
    <cfRule type="expression" dxfId="25" priority="2" stopIfTrue="1">
      <formula>IF(AND(LEN($A5)&gt;0,$A5&lt;&gt;$F5),TRUE,FALSE)</formula>
    </cfRule>
  </conditionalFormatting>
  <conditionalFormatting sqref="C5:C2490">
    <cfRule type="expression" dxfId="24" priority="1" stopIfTrue="1">
      <formula>IF(AND(B5&lt;&gt;"",C5=""),TRUE)</formula>
    </cfRule>
  </conditionalFormatting>
  <dataValidations count="5">
    <dataValidation type="list" allowBlank="1" showInputMessage="1" showErrorMessage="1" sqref="B5:B2490">
      <formula1>Metal</formula1>
    </dataValidation>
    <dataValidation type="list" allowBlank="1" showInputMessage="1" showErrorMessage="1" sqref="P5:P2490">
      <formula1>"Yes,No"</formula1>
    </dataValidation>
    <dataValidation allowBlank="1" showErrorMessage="1" sqref="F5:G2490"/>
    <dataValidation type="list" allowBlank="1" showInputMessage="1" showErrorMessage="1" sqref="E5:E2490">
      <formula1>CL</formula1>
    </dataValidation>
    <dataValidation type="list" showInputMessage="1" showErrorMessage="1" sqref="C5:C2490">
      <formula1>SN</formula1>
    </dataValidation>
  </dataValidations>
  <hyperlinks>
    <hyperlink ref="J2:O2" r:id="rId1" display="http://www.conflictfreesourcing.org/"/>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60" workbookViewId="0">
      <pane xSplit="1" ySplit="3" topLeftCell="B4" activePane="bottomRight" state="frozen"/>
      <selection pane="topRight" activeCell="B1" sqref="B1"/>
      <selection pane="bottomLeft" activeCell="A4" sqref="A4"/>
      <selection pane="bottomRight" activeCell="A4" sqref="A4"/>
    </sheetView>
  </sheetViews>
  <sheetFormatPr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214" hidden="1" customWidth="1"/>
    <col min="10" max="11" width="9" style="22" hidden="1" customWidth="1"/>
    <col min="12" max="12" width="8.7265625" style="22" hidden="1" customWidth="1"/>
    <col min="13" max="13" width="8.7265625" style="22" customWidth="1"/>
    <col min="14" max="16384" width="8.7265625" style="22"/>
  </cols>
  <sheetData>
    <row r="1" spans="1:10" ht="32.4">
      <c r="A1" s="391" t="str">
        <f ca="1">OFFSET(L!$C$1,MATCH("Checker"&amp;ADDRESS(ROW(),COLUMN(),4),L!$A:$A,0)-1,SL,,)</f>
        <v>To ensure all required fields have been populated before submitting to your customers review form for any line items highlighted in red</v>
      </c>
      <c r="B1" s="391"/>
      <c r="C1" s="391"/>
      <c r="D1" s="164" t="str">
        <f ca="1">OFFSET(L!$C$1,MATCH("Checker"&amp;ADDRESS(ROW(),COLUMN(),4),L!$A:$A,0)-1,SL,,)</f>
        <v>Required fields remaining to be completed</v>
      </c>
      <c r="E1" s="93" t="s">
        <v>1451</v>
      </c>
    </row>
    <row r="2" spans="1:10" ht="16.2">
      <c r="A2" s="86" t="s">
        <v>1779</v>
      </c>
      <c r="B2" s="87" t="str">
        <f>IF(F62=1,"Click here to return to Smelter List","")</f>
        <v>Click here to return to Smelter List</v>
      </c>
      <c r="C2" s="168" t="str">
        <f>IF(F61=1,"Click here to return to Product List","")</f>
        <v/>
      </c>
      <c r="D2" s="219" t="str">
        <f ca="1">IF(H67=0,"0",H67)</f>
        <v>0</v>
      </c>
    </row>
    <row r="3" spans="1:10" ht="16.2">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970</v>
      </c>
      <c r="G3" s="22" t="s">
        <v>969</v>
      </c>
      <c r="H3" s="22" t="s">
        <v>971</v>
      </c>
      <c r="I3" s="214" t="s">
        <v>2566</v>
      </c>
      <c r="J3" s="22" t="s">
        <v>2567</v>
      </c>
    </row>
    <row r="4" spans="1:10" ht="39">
      <c r="A4" s="112" t="str">
        <f ca="1">Declaration!B8</f>
        <v>Company Name (*):</v>
      </c>
      <c r="B4" s="111" t="str">
        <f>Declaration!D8</f>
        <v>Basler Electric Company</v>
      </c>
      <c r="C4" s="111" t="str">
        <f t="shared" ref="C4:C9" ca="1" si="0">IF(H4=1,J4,I4)</f>
        <v>Complete</v>
      </c>
      <c r="D4" s="121" t="str">
        <f>IF(H4=1,"Click here to enter Company Name","")</f>
        <v/>
      </c>
      <c r="E4" s="93" t="s">
        <v>2556</v>
      </c>
      <c r="F4" s="119">
        <v>1</v>
      </c>
      <c r="G4" s="90">
        <f t="shared" ref="G4:G9" si="1">IF(B4=0,1,0)</f>
        <v>0</v>
      </c>
      <c r="H4" s="91">
        <f>F4*G4</f>
        <v>0</v>
      </c>
      <c r="I4" s="215" t="str">
        <f ca="1">OFFSET(L!$C$1,MATCH("Checker"&amp;"Comp",L!$A:$A,0)-1,SL,,)</f>
        <v>Complete</v>
      </c>
      <c r="J4" s="216" t="str">
        <f ca="1">OFFSET(L!$C$1,MATCH("Checker"&amp;ADDRESS(ROW(),COLUMN(),4),L!$A:$A,0)-1,SL,,)</f>
        <v>Provide your company name on the Declaration tab cell D8</v>
      </c>
    </row>
    <row r="5" spans="1:10" ht="39">
      <c r="A5" s="112" t="str">
        <f ca="1">Declaration!B9</f>
        <v>Declaration Scope or Class (*):</v>
      </c>
      <c r="B5" s="111" t="str">
        <f>Declaration!D9</f>
        <v>A. Company</v>
      </c>
      <c r="C5" s="111" t="str">
        <f t="shared" ca="1" si="0"/>
        <v>Complete</v>
      </c>
      <c r="D5" s="121" t="str">
        <f>IF(H5=1,"Click here to enter Declaration Scope","")</f>
        <v/>
      </c>
      <c r="E5" s="93" t="s">
        <v>2556</v>
      </c>
      <c r="F5" s="119">
        <v>1</v>
      </c>
      <c r="G5" s="90">
        <f t="shared" si="1"/>
        <v>0</v>
      </c>
      <c r="H5" s="91">
        <f t="shared" ref="H5:H23" si="2">F5*G5</f>
        <v>0</v>
      </c>
      <c r="I5" s="215" t="str">
        <f ca="1">OFFSET(L!$C$1,MATCH("Checker"&amp;"Comp",L!$A:$A,0)-1,SL,,)</f>
        <v>Complete</v>
      </c>
      <c r="J5" s="216" t="str">
        <f ca="1">OFFSET(L!$C$1,MATCH("Checker"&amp;ADDRESS(ROW(),COLUMN(),4),L!$A:$A,0)-1,SL,,)</f>
        <v>Select the scope of declaration on the Declaration tab cell D9</v>
      </c>
    </row>
    <row r="6" spans="1:10" ht="39">
      <c r="A6" s="112" t="str">
        <f ca="1">Declaration!B10</f>
        <v>Description of Scope:</v>
      </c>
      <c r="B6" s="111">
        <f>Declaration!D10</f>
        <v>0</v>
      </c>
      <c r="C6" s="111" t="str">
        <f t="shared" ca="1" si="0"/>
        <v>Complete</v>
      </c>
      <c r="D6" s="121" t="str">
        <f>IF(H6=1,"Click here to provide a Description of Scope","")</f>
        <v/>
      </c>
      <c r="E6" s="93" t="s">
        <v>2556</v>
      </c>
      <c r="F6" s="120">
        <f>IF(OR(B5=Declaration!P9,B5=Declaration!Q9,B5=0),0,1)</f>
        <v>0</v>
      </c>
      <c r="G6" s="90">
        <f t="shared" si="1"/>
        <v>1</v>
      </c>
      <c r="H6" s="91">
        <f t="shared" si="2"/>
        <v>0</v>
      </c>
      <c r="I6" s="215" t="str">
        <f ca="1">OFFSET(L!$C$1,MATCH("Checker"&amp;"Comp",L!$A:$A,0)-1,SL,,)</f>
        <v>Complete</v>
      </c>
      <c r="J6" s="22" t="str">
        <f ca="1">OFFSET(L!$C$1,MATCH("Checker"&amp;ADDRESS(ROW(),COLUMN(),4),L!$A:$A,0)-1,SL,,)</f>
        <v>Provide description of scope on Declaration tab cell D10</v>
      </c>
    </row>
    <row r="7" spans="1:10" ht="39">
      <c r="A7" s="112" t="str">
        <f ca="1">Declaration!B15</f>
        <v>Contact Name (*):</v>
      </c>
      <c r="B7" s="111" t="str">
        <f>Declaration!D15</f>
        <v>Kathy Harris</v>
      </c>
      <c r="C7" s="111" t="str">
        <f t="shared" ca="1" si="0"/>
        <v>Complete</v>
      </c>
      <c r="D7" s="121" t="str">
        <f>IF(H7=1,"Click here to enter Contact Name","")</f>
        <v/>
      </c>
      <c r="E7" s="93" t="s">
        <v>2556</v>
      </c>
      <c r="F7" s="167">
        <v>1</v>
      </c>
      <c r="G7" s="90">
        <f t="shared" si="1"/>
        <v>0</v>
      </c>
      <c r="H7" s="91">
        <f t="shared" si="2"/>
        <v>0</v>
      </c>
      <c r="I7" s="215" t="str">
        <f ca="1">OFFSET(L!$C$1,MATCH("Checker"&amp;"Comp",L!$A:$A,0)-1,SL,,)</f>
        <v>Complete</v>
      </c>
      <c r="J7" s="22" t="str">
        <f ca="1">OFFSET(L!$C$1,MATCH("Checker"&amp;ADDRESS(ROW(),COLUMN(),4),L!$A:$A,0)-1,SL,,)</f>
        <v>Provide contact name in Declaration tab cell D15</v>
      </c>
    </row>
    <row r="8" spans="1:10" ht="39">
      <c r="A8" s="112" t="str">
        <f ca="1">Declaration!B16</f>
        <v>Email – Contact (*):</v>
      </c>
      <c r="B8" s="111" t="str">
        <f>Declaration!D16</f>
        <v>kathyharris@basler.com</v>
      </c>
      <c r="C8" s="111" t="str">
        <f t="shared" ca="1" si="0"/>
        <v>Complete</v>
      </c>
      <c r="D8" s="121" t="str">
        <f>IF(H8=1,"Click here to enter Email-Contact","")</f>
        <v/>
      </c>
      <c r="E8" s="93" t="s">
        <v>2556</v>
      </c>
      <c r="F8" s="167">
        <v>1</v>
      </c>
      <c r="G8" s="90">
        <f t="shared" si="1"/>
        <v>0</v>
      </c>
      <c r="H8" s="91">
        <f t="shared" si="2"/>
        <v>0</v>
      </c>
      <c r="I8" s="215" t="str">
        <f ca="1">OFFSET(L!$C$1,MATCH("Checker"&amp;"Comp",L!$A:$A,0)-1,SL,,)</f>
        <v>Complete</v>
      </c>
      <c r="J8" s="22" t="str">
        <f ca="1">OFFSET(L!$C$1,MATCH("Checker"&amp;ADDRESS(ROW(),COLUMN(),4),L!$A:$A,0)-1,SL,,)</f>
        <v>Provide an email for contact in Declaration tab cell D16</v>
      </c>
    </row>
    <row r="9" spans="1:10" ht="39">
      <c r="A9" s="112" t="str">
        <f ca="1">Declaration!B17</f>
        <v>Phone – Contact (*):</v>
      </c>
      <c r="B9" s="111" t="str">
        <f>Declaration!D17</f>
        <v>618-654-2341 ext 613</v>
      </c>
      <c r="C9" s="111" t="str">
        <f t="shared" ca="1" si="0"/>
        <v>Complete</v>
      </c>
      <c r="D9" s="121" t="str">
        <f>IF(H9=1,"Click here to enter Phone-Contact","")</f>
        <v/>
      </c>
      <c r="E9" s="93" t="s">
        <v>2556</v>
      </c>
      <c r="F9" s="167">
        <v>1</v>
      </c>
      <c r="G9" s="90">
        <f t="shared" si="1"/>
        <v>0</v>
      </c>
      <c r="H9" s="91">
        <f t="shared" si="2"/>
        <v>0</v>
      </c>
      <c r="I9" s="215" t="str">
        <f ca="1">OFFSET(L!$C$1,MATCH("Checker"&amp;"Comp",L!$A:$A,0)-1,SL,,)</f>
        <v>Complete</v>
      </c>
      <c r="J9" s="22" t="str">
        <f ca="1">OFFSET(L!$C$1,MATCH("Checker"&amp;ADDRESS(ROW(),COLUMN(),4),L!$A:$A,0)-1,SL,,)</f>
        <v>Provide a phone number for contact in Declaration tab cell D17</v>
      </c>
    </row>
    <row r="10" spans="1:10" ht="39">
      <c r="A10" s="112" t="str">
        <f ca="1">Declaration!B18</f>
        <v>Authorizer (*):</v>
      </c>
      <c r="B10" s="111" t="str">
        <f>Declaration!D18</f>
        <v>Kathy Harris</v>
      </c>
      <c r="C10" s="111" t="str">
        <f t="shared" ref="C10:C61" ca="1" si="3">IF(H10=1,J10,I10)</f>
        <v>Complete</v>
      </c>
      <c r="D10" s="121" t="str">
        <f>IF(H10=1,"Click here to enter an Authorized Company Representative's name","")</f>
        <v/>
      </c>
      <c r="E10" s="93" t="s">
        <v>2556</v>
      </c>
      <c r="F10" s="119">
        <v>1</v>
      </c>
      <c r="G10" s="90">
        <f t="shared" ref="G10:G23" si="4">IF(B10=0,1,0)</f>
        <v>0</v>
      </c>
      <c r="H10" s="91">
        <f t="shared" si="2"/>
        <v>0</v>
      </c>
      <c r="I10" s="215" t="str">
        <f ca="1">OFFSET(L!$C$1,MATCH("Checker"&amp;"Comp",L!$A:$A,0)-1,SL,,)</f>
        <v>Complete</v>
      </c>
      <c r="J10" s="22" t="str">
        <f ca="1">OFFSET(L!$C$1,MATCH("Checker"&amp;ADDRESS(ROW(),COLUMN(),4),L!$A:$A,0)-1,SL,,)</f>
        <v>Provide authorized company representative contact name in Declaration tab cell D18</v>
      </c>
    </row>
    <row r="11" spans="1:10" ht="39">
      <c r="A11" s="112" t="str">
        <f ca="1">Declaration!B20</f>
        <v>Email - Authorizer (*):</v>
      </c>
      <c r="B11" s="111" t="str">
        <f>Declaration!D20</f>
        <v>kathyharris@basler.com</v>
      </c>
      <c r="C11" s="111" t="str">
        <f t="shared" ca="1" si="3"/>
        <v>Complete</v>
      </c>
      <c r="D11" s="121" t="str">
        <f>IF(H11=1,"Click here to enter Representative's email","")</f>
        <v/>
      </c>
      <c r="E11" s="93" t="s">
        <v>2556</v>
      </c>
      <c r="F11" s="119">
        <v>1</v>
      </c>
      <c r="G11" s="90">
        <f t="shared" si="4"/>
        <v>0</v>
      </c>
      <c r="H11" s="91">
        <f t="shared" si="2"/>
        <v>0</v>
      </c>
      <c r="I11" s="215" t="str">
        <f ca="1">OFFSET(L!$C$1,MATCH("Checker"&amp;"Comp",L!$A:$A,0)-1,SL,,)</f>
        <v>Complete</v>
      </c>
      <c r="J11" s="22" t="str">
        <f ca="1">OFFSET(L!$C$1,MATCH("Checker"&amp;ADDRESS(ROW(),COLUMN(),4),L!$A:$A,0)-1,SL,,)</f>
        <v>Provide an email for authorized company representative on Declaration tab cell D20</v>
      </c>
    </row>
    <row r="12" spans="1:10" ht="39">
      <c r="A12" s="112" t="str">
        <f ca="1">Declaration!B21</f>
        <v>Phone - Authorizer (*):</v>
      </c>
      <c r="B12" s="111" t="str">
        <f>Declaration!D21</f>
        <v>618-654-2341 ext 613</v>
      </c>
      <c r="C12" s="111" t="str">
        <f ca="1">IF(H12=1,J12,I12)</f>
        <v>Complete</v>
      </c>
      <c r="D12" s="121" t="str">
        <f>IF(H12=1,"Click here to enter Representative's phone","")</f>
        <v/>
      </c>
      <c r="E12" s="93" t="s">
        <v>2556</v>
      </c>
      <c r="F12" s="119">
        <v>1</v>
      </c>
      <c r="G12" s="90">
        <f>IF(B12=0,1,0)</f>
        <v>0</v>
      </c>
      <c r="H12" s="91">
        <f>F12*G12</f>
        <v>0</v>
      </c>
      <c r="I12" s="215" t="str">
        <f ca="1">OFFSET(L!$C$1,MATCH("Checker"&amp;"Comp",L!$A:$A,0)-1,SL,,)</f>
        <v>Complete</v>
      </c>
      <c r="J12" s="22" t="str">
        <f ca="1">OFFSET(L!$C$1,MATCH("Checker"&amp;ADDRESS(ROW(),COLUMN(),4),L!$A:$A,0)-1,SL,,)</f>
        <v>Provide a phone number for authorized company representative on Declaration tab cell D21</v>
      </c>
    </row>
    <row r="13" spans="1:10" ht="39">
      <c r="A13" s="112" t="str">
        <f ca="1">Declaration!B22</f>
        <v>Effective Date (*):</v>
      </c>
      <c r="B13" s="113">
        <f>Declaration!D22</f>
        <v>42549</v>
      </c>
      <c r="C13" s="111" t="str">
        <f t="shared" ca="1" si="3"/>
        <v>Complete</v>
      </c>
      <c r="D13" s="121" t="str">
        <f>IF(H13=1,"Click here to enter Date of Completion","")</f>
        <v/>
      </c>
      <c r="E13" s="93" t="s">
        <v>2556</v>
      </c>
      <c r="F13" s="119">
        <v>1</v>
      </c>
      <c r="G13" s="90">
        <f t="shared" si="4"/>
        <v>0</v>
      </c>
      <c r="H13" s="91">
        <f t="shared" si="2"/>
        <v>0</v>
      </c>
      <c r="I13" s="215" t="str">
        <f ca="1">OFFSET(L!$C$1,MATCH("Checker"&amp;"Comp",L!$A:$A,0)-1,SL,,)</f>
        <v>Complete</v>
      </c>
      <c r="J13" s="22" t="str">
        <f ca="1">OFFSET(L!$C$1,MATCH("Checker"&amp;ADDRESS(ROW(),COLUMN(),4),L!$A:$A,0)-1,SL,,)</f>
        <v>Provide date the form was completed on Declaration tab cell D22</v>
      </c>
    </row>
    <row r="14" spans="1:10" ht="63">
      <c r="A14" s="111" t="str">
        <f ca="1">Declaration!B25</f>
        <v>1) Is the 3TG intentionally added to your product? (*)</v>
      </c>
      <c r="B14" s="114"/>
      <c r="C14" s="114"/>
      <c r="D14" s="122"/>
      <c r="E14" s="93" t="s">
        <v>1455</v>
      </c>
      <c r="F14" s="119"/>
      <c r="G14" s="24"/>
      <c r="H14" s="92">
        <f t="shared" si="2"/>
        <v>0</v>
      </c>
    </row>
    <row r="15" spans="1:10" ht="26.4">
      <c r="A15" s="112" t="str">
        <f ca="1">Declaration!B26</f>
        <v>Tantalum  (*)</v>
      </c>
      <c r="B15" s="111" t="str">
        <f>Declaration!D26</f>
        <v>Yes</v>
      </c>
      <c r="C15" s="111" t="str">
        <f t="shared" ca="1" si="3"/>
        <v>Complete</v>
      </c>
      <c r="D15" s="121" t="str">
        <f>IF(H15=1,"Click here to answer question 1 for Tantalum","")</f>
        <v/>
      </c>
      <c r="E15" s="93" t="s">
        <v>1451</v>
      </c>
      <c r="F15" s="119">
        <v>1</v>
      </c>
      <c r="G15" s="90">
        <f t="shared" si="4"/>
        <v>0</v>
      </c>
      <c r="H15" s="91">
        <f t="shared" si="2"/>
        <v>0</v>
      </c>
      <c r="I15" s="215" t="str">
        <f ca="1">OFFSET(L!$C$1,MATCH("Checker"&amp;"Comp",L!$A:$A,0)-1,SL,,)</f>
        <v>Complete</v>
      </c>
      <c r="J15" s="216" t="str">
        <f ca="1">OFFSET(L!$C$1,MATCH("Checker"&amp;ADDRESS(ROW(),COLUMN(),4),L!$A:$A,0)-1,SL,,)</f>
        <v>Declare if Tantalum is intentionally added to your products on Declaration tab cell D26</v>
      </c>
    </row>
    <row r="16" spans="1:10" ht="39">
      <c r="A16" s="112" t="str">
        <f ca="1">Declaration!B27</f>
        <v>Tin  (*)</v>
      </c>
      <c r="B16" s="111" t="str">
        <f>Declaration!D27</f>
        <v>Yes</v>
      </c>
      <c r="C16" s="111" t="str">
        <f t="shared" ca="1" si="3"/>
        <v>Complete</v>
      </c>
      <c r="D16" s="121" t="str">
        <f>IF(H16=1,"Click here to answer question 1 for Tin","")</f>
        <v/>
      </c>
      <c r="E16" s="93" t="s">
        <v>1452</v>
      </c>
      <c r="F16" s="119">
        <v>1</v>
      </c>
      <c r="G16" s="90">
        <f t="shared" si="4"/>
        <v>0</v>
      </c>
      <c r="H16" s="91">
        <f t="shared" si="2"/>
        <v>0</v>
      </c>
      <c r="I16" s="215" t="str">
        <f ca="1">OFFSET(L!$C$1,MATCH("Checker"&amp;"Comp",L!$A:$A,0)-1,SL,,)</f>
        <v>Complete</v>
      </c>
      <c r="J16" s="216" t="str">
        <f ca="1">OFFSET(L!$C$1,MATCH("Checker"&amp;ADDRESS(ROW(),COLUMN(),4),L!$A:$A,0)-1,SL,,)</f>
        <v>Declare if Tin is intentionally added to your products on Declaration tab cell D27</v>
      </c>
    </row>
    <row r="17" spans="1:10" ht="39">
      <c r="A17" s="112" t="str">
        <f ca="1">Declaration!B28</f>
        <v>Gold  (*)</v>
      </c>
      <c r="B17" s="111" t="str">
        <f>Declaration!D28</f>
        <v>Yes</v>
      </c>
      <c r="C17" s="111" t="str">
        <f t="shared" ca="1" si="3"/>
        <v>Complete</v>
      </c>
      <c r="D17" s="121" t="str">
        <f>IF(H17=1,"Click here to answer question 1 for Gold","")</f>
        <v/>
      </c>
      <c r="E17" s="93" t="s">
        <v>1452</v>
      </c>
      <c r="F17" s="119">
        <v>1</v>
      </c>
      <c r="G17" s="90">
        <f t="shared" si="4"/>
        <v>0</v>
      </c>
      <c r="H17" s="91">
        <f t="shared" si="2"/>
        <v>0</v>
      </c>
      <c r="I17" s="215" t="str">
        <f ca="1">OFFSET(L!$C$1,MATCH("Checker"&amp;"Comp",L!$A:$A,0)-1,SL,,)</f>
        <v>Complete</v>
      </c>
      <c r="J17" s="216" t="str">
        <f ca="1">OFFSET(L!$C$1,MATCH("Checker"&amp;ADDRESS(ROW(),COLUMN(),4),L!$A:$A,0)-1,SL,,)</f>
        <v>Declare if Gold is intentionally added to your products on Declaration tab cell D28</v>
      </c>
    </row>
    <row r="18" spans="1:10" ht="39">
      <c r="A18" s="112" t="str">
        <f ca="1">Declaration!B29</f>
        <v>Tungsten  (*)</v>
      </c>
      <c r="B18" s="111" t="str">
        <f>Declaration!D29</f>
        <v>Yes</v>
      </c>
      <c r="C18" s="111" t="str">
        <f t="shared" ca="1" si="3"/>
        <v>Complete</v>
      </c>
      <c r="D18" s="121" t="str">
        <f>IF(H18=1,"Click here to answer question 1 for Tungsten","")</f>
        <v/>
      </c>
      <c r="E18" s="93" t="s">
        <v>1452</v>
      </c>
      <c r="F18" s="119">
        <v>1</v>
      </c>
      <c r="G18" s="90">
        <f t="shared" si="4"/>
        <v>0</v>
      </c>
      <c r="H18" s="91">
        <f t="shared" si="2"/>
        <v>0</v>
      </c>
      <c r="I18" s="215" t="str">
        <f ca="1">OFFSET(L!$C$1,MATCH("Checker"&amp;"Comp",L!$A:$A,0)-1,SL,,)</f>
        <v>Complete</v>
      </c>
      <c r="J18" s="216" t="str">
        <f ca="1">OFFSET(L!$C$1,MATCH("Checker"&amp;ADDRESS(ROW(),COLUMN(),4),L!$A:$A,0)-1,SL,,)</f>
        <v>Declare if Tungsten is intentionally added to your products on Declaration tab cell D29</v>
      </c>
    </row>
    <row r="19" spans="1:10" ht="50.4">
      <c r="A19" s="111" t="str">
        <f ca="1">Declaration!B31</f>
        <v>2) Is the 3TG necessary to the production of your company’s products and contained in the finished product that your company manufactures or contracts to manufacture?  (*)</v>
      </c>
      <c r="B19" s="114"/>
      <c r="C19" s="114"/>
      <c r="D19" s="122"/>
      <c r="E19" s="93" t="s">
        <v>1453</v>
      </c>
      <c r="F19" s="119"/>
      <c r="G19" s="24"/>
      <c r="H19" s="24"/>
      <c r="J19" s="216"/>
    </row>
    <row r="20" spans="1:10" ht="39">
      <c r="A20" s="112" t="str">
        <f ca="1">Declaration!B32</f>
        <v>Tantalum  (*)</v>
      </c>
      <c r="B20" s="111" t="str">
        <f>Declaration!D32</f>
        <v>Yes</v>
      </c>
      <c r="C20" s="111" t="str">
        <f t="shared" ca="1" si="3"/>
        <v>Complete</v>
      </c>
      <c r="D20" s="123" t="str">
        <f>IF(H20=1,"Click here to answer question 2 for Tantalum","")</f>
        <v/>
      </c>
      <c r="E20" s="93" t="s">
        <v>1452</v>
      </c>
      <c r="F20" s="119">
        <v>1</v>
      </c>
      <c r="G20" s="90">
        <f t="shared" si="4"/>
        <v>0</v>
      </c>
      <c r="H20" s="91">
        <f t="shared" si="2"/>
        <v>0</v>
      </c>
      <c r="I20" s="215" t="str">
        <f ca="1">OFFSET(L!$C$1,MATCH("Checker"&amp;"Comp",L!$A:$A,0)-1,SL,,)</f>
        <v>Complete</v>
      </c>
      <c r="J20" s="216" t="str">
        <f ca="1">OFFSET(L!$C$1,MATCH("Checker"&amp;ADDRESS(ROW(),COLUMN(),4),L!$A:$A,0)-1,SL,,)</f>
        <v>Declare if Tantalum is necessary to the production of your products and contained within the finished products declared in Declaration tab cell D32</v>
      </c>
    </row>
    <row r="21" spans="1:10" ht="39">
      <c r="A21" s="112" t="str">
        <f ca="1">Declaration!B33</f>
        <v>Tin  (*)</v>
      </c>
      <c r="B21" s="111" t="str">
        <f>Declaration!D33</f>
        <v>Yes</v>
      </c>
      <c r="C21" s="111" t="str">
        <f t="shared" ca="1" si="3"/>
        <v>Complete</v>
      </c>
      <c r="D21" s="123" t="str">
        <f>IF(H21=1,"Click here to answer question 2 for Tin","")</f>
        <v/>
      </c>
      <c r="E21" s="93" t="s">
        <v>1452</v>
      </c>
      <c r="F21" s="119">
        <v>1</v>
      </c>
      <c r="G21" s="90">
        <f t="shared" si="4"/>
        <v>0</v>
      </c>
      <c r="H21" s="91">
        <f t="shared" si="2"/>
        <v>0</v>
      </c>
      <c r="I21" s="215" t="str">
        <f ca="1">OFFSET(L!$C$1,MATCH("Checker"&amp;"Comp",L!$A:$A,0)-1,SL,,)</f>
        <v>Complete</v>
      </c>
      <c r="J21" s="216" t="str">
        <f ca="1">OFFSET(L!$C$1,MATCH("Checker"&amp;ADDRESS(ROW(),COLUMN(),4),L!$A:$A,0)-1,SL,,)</f>
        <v>Declare if Tin is necessary to the production of your products and contained within the finished products declared in Declaration tab cell D33</v>
      </c>
    </row>
    <row r="22" spans="1:10" ht="39">
      <c r="A22" s="112" t="str">
        <f ca="1">Declaration!B34</f>
        <v>Gold  (*)</v>
      </c>
      <c r="B22" s="111" t="str">
        <f>Declaration!D34</f>
        <v>Yes</v>
      </c>
      <c r="C22" s="111" t="str">
        <f t="shared" ca="1" si="3"/>
        <v>Complete</v>
      </c>
      <c r="D22" s="123" t="str">
        <f>IF(H22=1,"Click here to answer question 2 for Gold","")</f>
        <v/>
      </c>
      <c r="E22" s="93" t="s">
        <v>1452</v>
      </c>
      <c r="F22" s="119">
        <v>1</v>
      </c>
      <c r="G22" s="90">
        <f t="shared" si="4"/>
        <v>0</v>
      </c>
      <c r="H22" s="91">
        <f t="shared" si="2"/>
        <v>0</v>
      </c>
      <c r="I22" s="215" t="str">
        <f ca="1">OFFSET(L!$C$1,MATCH("Checker"&amp;"Comp",L!$A:$A,0)-1,SL,,)</f>
        <v>Complete</v>
      </c>
      <c r="J22" s="216" t="str">
        <f ca="1">OFFSET(L!$C$1,MATCH("Checker"&amp;ADDRESS(ROW(),COLUMN(),4),L!$A:$A,0)-1,SL,,)</f>
        <v>Declare if Gold is necessary to the production of your products and contained within the finished products declared in Declaration tab cell D34</v>
      </c>
    </row>
    <row r="23" spans="1:10" ht="39">
      <c r="A23" s="112" t="str">
        <f ca="1">Declaration!B35</f>
        <v>Tungsten  (*)</v>
      </c>
      <c r="B23" s="111" t="str">
        <f>Declaration!D35</f>
        <v>Yes</v>
      </c>
      <c r="C23" s="111" t="str">
        <f t="shared" ca="1" si="3"/>
        <v>Complete</v>
      </c>
      <c r="D23" s="123" t="str">
        <f>IF(H23=1,"Click here to answer question 2 for Tungsten","")</f>
        <v/>
      </c>
      <c r="E23" s="93" t="s">
        <v>1452</v>
      </c>
      <c r="F23" s="119">
        <v>1</v>
      </c>
      <c r="G23" s="90">
        <f t="shared" si="4"/>
        <v>0</v>
      </c>
      <c r="H23" s="91">
        <f t="shared" si="2"/>
        <v>0</v>
      </c>
      <c r="I23" s="215" t="str">
        <f ca="1">OFFSET(L!$C$1,MATCH("Checker"&amp;"Comp",L!$A:$A,0)-1,SL,,)</f>
        <v>Complete</v>
      </c>
      <c r="J23" s="216" t="str">
        <f ca="1">OFFSET(L!$C$1,MATCH("Checker"&amp;ADDRESS(ROW(),COLUMN(),4),L!$A:$A,0)-1,SL,,)</f>
        <v>Declare if Tungsten is necessary to the production of your products and contained within the finished products declared in Declaration tab cell D35</v>
      </c>
    </row>
    <row r="24" spans="1:10" ht="37.799999999999997">
      <c r="A24" s="111" t="str">
        <f ca="1">Declaration!B37</f>
        <v>3) Do any of the smelters in your supply chain source the 3TG from the covered countries? (SEC term, see definitions tab) (*)</v>
      </c>
      <c r="B24" s="114"/>
      <c r="C24" s="114"/>
      <c r="D24" s="122"/>
      <c r="E24" s="93" t="s">
        <v>1452</v>
      </c>
      <c r="F24" s="119"/>
      <c r="G24" s="24"/>
      <c r="H24" s="24"/>
      <c r="J24" s="216"/>
    </row>
    <row r="25" spans="1:10" ht="39" customHeight="1">
      <c r="A25" s="112" t="str">
        <f ca="1">Declaration!B38</f>
        <v>Tantalum  (*)</v>
      </c>
      <c r="B25" s="111" t="str">
        <f>Declaration!D38</f>
        <v>Yes</v>
      </c>
      <c r="C25" s="111" t="str">
        <f t="shared" ca="1" si="3"/>
        <v>Complete</v>
      </c>
      <c r="D25" s="123" t="str">
        <f>IF(H25=1,"Click here to answer question 3 for Tantalum","")</f>
        <v/>
      </c>
      <c r="E25" s="93" t="s">
        <v>1452</v>
      </c>
      <c r="F25" s="120">
        <f>IF(AND(B$15="No",B$20="No"),0,1)</f>
        <v>1</v>
      </c>
      <c r="G25" s="90">
        <f t="shared" ref="G25:G60" si="5">IF(B25=0,1,0)</f>
        <v>0</v>
      </c>
      <c r="H25" s="91">
        <f t="shared" ref="H25:H61" si="6">F25*G25</f>
        <v>0</v>
      </c>
      <c r="I25" s="215"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2" t="str">
        <f ca="1">Declaration!B39</f>
        <v>Tin  (*)</v>
      </c>
      <c r="B26" s="111" t="str">
        <f>Declaration!D39</f>
        <v>Yes</v>
      </c>
      <c r="C26" s="111" t="str">
        <f t="shared" ca="1" si="3"/>
        <v>Complete</v>
      </c>
      <c r="D26" s="123" t="str">
        <f>IF(H26=1,"Click here to answer question 3 for Tin","")</f>
        <v/>
      </c>
      <c r="E26" s="93" t="s">
        <v>1452</v>
      </c>
      <c r="F26" s="120">
        <f>IF(AND(B$16="No",B$21="No"),0,1)</f>
        <v>1</v>
      </c>
      <c r="G26" s="90">
        <f t="shared" si="5"/>
        <v>0</v>
      </c>
      <c r="H26" s="91">
        <f t="shared" si="6"/>
        <v>0</v>
      </c>
      <c r="I26" s="215"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2" t="str">
        <f ca="1">Declaration!B40</f>
        <v>Gold  (*)</v>
      </c>
      <c r="B27" s="111" t="str">
        <f>Declaration!D40</f>
        <v>Yes</v>
      </c>
      <c r="C27" s="111" t="str">
        <f t="shared" ca="1" si="3"/>
        <v>Complete</v>
      </c>
      <c r="D27" s="123" t="str">
        <f>IF(H27=1,"Click here to answer question 3 for Gold","")</f>
        <v/>
      </c>
      <c r="E27" s="93" t="s">
        <v>1452</v>
      </c>
      <c r="F27" s="120">
        <f>IF(AND(B$17="No",B$22="No"),0,1)</f>
        <v>1</v>
      </c>
      <c r="G27" s="90">
        <f t="shared" si="5"/>
        <v>0</v>
      </c>
      <c r="H27" s="91">
        <f t="shared" si="6"/>
        <v>0</v>
      </c>
      <c r="I27" s="215"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2" t="str">
        <f ca="1">Declaration!B41</f>
        <v>Tungsten  (*)</v>
      </c>
      <c r="B28" s="111" t="str">
        <f>Declaration!D41</f>
        <v>Yes</v>
      </c>
      <c r="C28" s="111" t="str">
        <f t="shared" ca="1" si="3"/>
        <v>Complete</v>
      </c>
      <c r="D28" s="123" t="str">
        <f>IF(H28=1,"Click here to answer question 3 for Tungsten","")</f>
        <v/>
      </c>
      <c r="E28" s="93" t="s">
        <v>1452</v>
      </c>
      <c r="F28" s="120">
        <f>IF(AND(B$18="No",B$23="No"),0,1)</f>
        <v>1</v>
      </c>
      <c r="G28" s="90">
        <f t="shared" si="5"/>
        <v>0</v>
      </c>
      <c r="H28" s="91">
        <f t="shared" si="6"/>
        <v>0</v>
      </c>
      <c r="I28" s="215"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11" t="str">
        <f ca="1">Declaration!B43</f>
        <v>4) Does 100 percent of the 3TG (necessary to the functionality or production of your products) originate from recycled or scrap sources?  (*)</v>
      </c>
      <c r="B29" s="114"/>
      <c r="C29" s="114"/>
      <c r="D29" s="122"/>
      <c r="E29" s="93" t="s">
        <v>2556</v>
      </c>
      <c r="F29" s="119"/>
      <c r="G29" s="24"/>
      <c r="H29" s="24"/>
      <c r="J29" s="216"/>
    </row>
    <row r="30" spans="1:10" ht="39" customHeight="1">
      <c r="A30" s="112" t="str">
        <f ca="1">Declaration!B44</f>
        <v>Tantalum  (*)</v>
      </c>
      <c r="B30" s="111" t="str">
        <f>Declaration!D44</f>
        <v>No</v>
      </c>
      <c r="C30" s="111" t="str">
        <f ca="1">IF(H30=1,J30,I30)</f>
        <v>Complete</v>
      </c>
      <c r="D30" s="123" t="str">
        <f>IF(H30=1,"Click here to answer question 4 for Tantalum","")</f>
        <v/>
      </c>
      <c r="E30" s="93" t="s">
        <v>2556</v>
      </c>
      <c r="F30" s="120">
        <f>F25</f>
        <v>1</v>
      </c>
      <c r="G30" s="90">
        <f>IF(B30=0,1,0)</f>
        <v>0</v>
      </c>
      <c r="H30" s="91">
        <f>F30*G30</f>
        <v>0</v>
      </c>
      <c r="I30" s="215" t="str">
        <f ca="1">OFFSET(L!$C$1,MATCH("Checker"&amp;"Comp",L!$A:$A,0)-1,SL,,)</f>
        <v>Complete</v>
      </c>
      <c r="J30" s="216" t="str">
        <f ca="1">OFFSET(L!$C$1,MATCH("Checker"&amp;ADDRESS(ROW(),COLUMN(),4),L!$A:$A,0)-1,SL,,)</f>
        <v>Declare if Tantalum used within the scope of products declared within this survey response originated entirely from a recycled or scrap source on the Declaration tab cell D44</v>
      </c>
    </row>
    <row r="31" spans="1:10" ht="39">
      <c r="A31" s="112" t="str">
        <f ca="1">Declaration!B45</f>
        <v>Tin  (*)</v>
      </c>
      <c r="B31" s="111" t="str">
        <f>Declaration!D45</f>
        <v>No</v>
      </c>
      <c r="C31" s="111" t="str">
        <f ca="1">IF(H31=1,J31,I31)</f>
        <v>Complete</v>
      </c>
      <c r="D31" s="123" t="str">
        <f>IF(H31=1,"Click here to answer question 4 for Tin","")</f>
        <v/>
      </c>
      <c r="E31" s="93" t="s">
        <v>2556</v>
      </c>
      <c r="F31" s="120">
        <f>F26</f>
        <v>1</v>
      </c>
      <c r="G31" s="90">
        <f>IF(B31=0,1,0)</f>
        <v>0</v>
      </c>
      <c r="H31" s="91">
        <f>F31*G31</f>
        <v>0</v>
      </c>
      <c r="I31" s="215" t="str">
        <f ca="1">OFFSET(L!$C$1,MATCH("Checker"&amp;"Comp",L!$A:$A,0)-1,SL,,)</f>
        <v>Complete</v>
      </c>
      <c r="J31" s="216" t="str">
        <f ca="1">OFFSET(L!$C$1,MATCH("Checker"&amp;ADDRESS(ROW(),COLUMN(),4),L!$A:$A,0)-1,SL,,)</f>
        <v>Declare if Tin used within the scope of products declared within this survey response originated entirely from a recycled or scrap source on the Declaration tab cell D45</v>
      </c>
    </row>
    <row r="32" spans="1:10" ht="39">
      <c r="A32" s="112" t="str">
        <f ca="1">Declaration!B46</f>
        <v>Gold  (*)</v>
      </c>
      <c r="B32" s="111" t="str">
        <f>Declaration!D46</f>
        <v>No</v>
      </c>
      <c r="C32" s="111" t="str">
        <f ca="1">IF(H32=1,J32,I32)</f>
        <v>Complete</v>
      </c>
      <c r="D32" s="123" t="str">
        <f>IF(H32=1,"Click here to answer question 4 for Gold","")</f>
        <v/>
      </c>
      <c r="E32" s="93" t="s">
        <v>2556</v>
      </c>
      <c r="F32" s="120">
        <f>F27</f>
        <v>1</v>
      </c>
      <c r="G32" s="90">
        <f>IF(B32=0,1,0)</f>
        <v>0</v>
      </c>
      <c r="H32" s="91">
        <f>F32*G32</f>
        <v>0</v>
      </c>
      <c r="I32" s="215" t="str">
        <f ca="1">OFFSET(L!$C$1,MATCH("Checker"&amp;"Comp",L!$A:$A,0)-1,SL,,)</f>
        <v>Complete</v>
      </c>
      <c r="J32" s="216" t="str">
        <f ca="1">OFFSET(L!$C$1,MATCH("Checker"&amp;ADDRESS(ROW(),COLUMN(),4),L!$A:$A,0)-1,SL,,)</f>
        <v>Declare if Gold used within the scope of products declared within this survey response originated entirely from a recycled or scrap source on the Declaration tab cell D46</v>
      </c>
    </row>
    <row r="33" spans="1:10" ht="39">
      <c r="A33" s="112" t="str">
        <f ca="1">Declaration!B47</f>
        <v>Tungsten  (*)</v>
      </c>
      <c r="B33" s="111" t="str">
        <f>Declaration!D47</f>
        <v>No</v>
      </c>
      <c r="C33" s="111" t="str">
        <f ca="1">IF(H33=1,J33,I33)</f>
        <v>Complete</v>
      </c>
      <c r="D33" s="123" t="str">
        <f>IF(H33=1,"Click here to answer question 4 for Tungsten","")</f>
        <v/>
      </c>
      <c r="E33" s="93" t="s">
        <v>2556</v>
      </c>
      <c r="F33" s="120">
        <f>F28</f>
        <v>1</v>
      </c>
      <c r="G33" s="90">
        <f>IF(B33=0,1,0)</f>
        <v>0</v>
      </c>
      <c r="H33" s="91">
        <f>F33*G33</f>
        <v>0</v>
      </c>
      <c r="I33" s="215" t="str">
        <f ca="1">OFFSET(L!$C$1,MATCH("Checker"&amp;"Comp",L!$A:$A,0)-1,SL,,)</f>
        <v>Complete</v>
      </c>
      <c r="J33" s="216"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11" t="str">
        <f ca="1">Declaration!B49</f>
        <v>5) Have you received data/information for each 3TG from all relevant suppliers? (*)</v>
      </c>
      <c r="B34" s="114"/>
      <c r="C34" s="114"/>
      <c r="D34" s="122"/>
      <c r="E34" s="93" t="s">
        <v>1452</v>
      </c>
      <c r="F34" s="119"/>
      <c r="G34" s="24"/>
      <c r="H34" s="24"/>
    </row>
    <row r="35" spans="1:10" ht="26.4">
      <c r="A35" s="112" t="str">
        <f ca="1">Declaration!B50</f>
        <v>Tantalum  (*)</v>
      </c>
      <c r="B35" s="111" t="str">
        <f>Declaration!D50</f>
        <v>No, but greater than 50%</v>
      </c>
      <c r="C35" s="111" t="str">
        <f t="shared" ca="1" si="3"/>
        <v>Complete</v>
      </c>
      <c r="D35" s="121" t="str">
        <f>IF(H35=1,"Click here to answer question 5 for Tantalum","")</f>
        <v/>
      </c>
      <c r="E35" s="93" t="s">
        <v>1451</v>
      </c>
      <c r="F35" s="120">
        <f>F25</f>
        <v>1</v>
      </c>
      <c r="G35" s="90">
        <f t="shared" si="5"/>
        <v>0</v>
      </c>
      <c r="H35" s="91">
        <f t="shared" si="6"/>
        <v>0</v>
      </c>
      <c r="I35" s="215" t="str">
        <f ca="1">OFFSET(L!$C$1,MATCH("Checker"&amp;"Comp",L!$A:$A,0)-1,SL,,)</f>
        <v>Complete</v>
      </c>
      <c r="J35" s="22" t="str">
        <f ca="1">OFFSET(L!$C$1,MATCH("Checker"&amp;ADDRESS(ROW(),COLUMN(),4),L!$A:$A,0)-1,SL,,)</f>
        <v>Provide % of completeness of supplier's smelter information on Declaration tab cell D50</v>
      </c>
    </row>
    <row r="36" spans="1:10" ht="26.4">
      <c r="A36" s="112" t="str">
        <f ca="1">Declaration!B51</f>
        <v>Tin  (*)</v>
      </c>
      <c r="B36" s="111" t="str">
        <f>Declaration!D51</f>
        <v>No, but greater than 50%</v>
      </c>
      <c r="C36" s="111" t="str">
        <f t="shared" ca="1" si="3"/>
        <v>Complete</v>
      </c>
      <c r="D36" s="121" t="str">
        <f>IF(H36=1,"Click here to answer question 5 for Tin","")</f>
        <v/>
      </c>
      <c r="E36" s="93" t="s">
        <v>1451</v>
      </c>
      <c r="F36" s="120">
        <f>F26</f>
        <v>1</v>
      </c>
      <c r="G36" s="90">
        <f t="shared" si="5"/>
        <v>0</v>
      </c>
      <c r="H36" s="91">
        <f t="shared" si="6"/>
        <v>0</v>
      </c>
      <c r="I36" s="215" t="str">
        <f ca="1">OFFSET(L!$C$1,MATCH("Checker"&amp;"Comp",L!$A:$A,0)-1,SL,,)</f>
        <v>Complete</v>
      </c>
      <c r="J36" s="22" t="str">
        <f ca="1">OFFSET(L!$C$1,MATCH("Checker"&amp;ADDRESS(ROW(),COLUMN(),4),L!$A:$A,0)-1,SL,,)</f>
        <v>Provide % of completeness of supplier's smelter information on Declaration tab cell D51</v>
      </c>
    </row>
    <row r="37" spans="1:10" ht="26.4">
      <c r="A37" s="112" t="str">
        <f ca="1">Declaration!B52</f>
        <v>Gold  (*)</v>
      </c>
      <c r="B37" s="111" t="str">
        <f>Declaration!D52</f>
        <v>No, but greater than 50%</v>
      </c>
      <c r="C37" s="111" t="str">
        <f t="shared" ca="1" si="3"/>
        <v>Complete</v>
      </c>
      <c r="D37" s="121" t="str">
        <f>IF(H37=1,"Click here to answer question 5 for Gold","")</f>
        <v/>
      </c>
      <c r="E37" s="93" t="s">
        <v>1451</v>
      </c>
      <c r="F37" s="120">
        <f>F27</f>
        <v>1</v>
      </c>
      <c r="G37" s="90">
        <f t="shared" si="5"/>
        <v>0</v>
      </c>
      <c r="H37" s="91">
        <f t="shared" si="6"/>
        <v>0</v>
      </c>
      <c r="I37" s="215" t="str">
        <f ca="1">OFFSET(L!$C$1,MATCH("Checker"&amp;"Comp",L!$A:$A,0)-1,SL,,)</f>
        <v>Complete</v>
      </c>
      <c r="J37" s="22" t="str">
        <f ca="1">OFFSET(L!$C$1,MATCH("Checker"&amp;ADDRESS(ROW(),COLUMN(),4),L!$A:$A,0)-1,SL,,)</f>
        <v>Provide % of completeness of supplier's smelter information on Declaration tab cell D52</v>
      </c>
    </row>
    <row r="38" spans="1:10" ht="26.4">
      <c r="A38" s="112" t="str">
        <f ca="1">Declaration!B53</f>
        <v>Tungsten  (*)</v>
      </c>
      <c r="B38" s="111" t="str">
        <f>Declaration!D53</f>
        <v>No, but greater than 50%</v>
      </c>
      <c r="C38" s="111" t="str">
        <f t="shared" ca="1" si="3"/>
        <v>Complete</v>
      </c>
      <c r="D38" s="121" t="str">
        <f>IF(H38=1,"Click here to answer question 5 for Tungsten","")</f>
        <v/>
      </c>
      <c r="E38" s="93" t="s">
        <v>1451</v>
      </c>
      <c r="F38" s="120">
        <f>F28</f>
        <v>1</v>
      </c>
      <c r="G38" s="90">
        <f t="shared" si="5"/>
        <v>0</v>
      </c>
      <c r="H38" s="91">
        <f t="shared" si="6"/>
        <v>0</v>
      </c>
      <c r="I38" s="215" t="str">
        <f ca="1">OFFSET(L!$C$1,MATCH("Checker"&amp;"Comp",L!$A:$A,0)-1,SL,,)</f>
        <v>Complete</v>
      </c>
      <c r="J38" s="22" t="str">
        <f ca="1">OFFSET(L!$C$1,MATCH("Checker"&amp;ADDRESS(ROW(),COLUMN(),4),L!$A:$A,0)-1,SL,,)</f>
        <v>Provide % of completeness of supplier's smelter information on Declaration tab cell D53</v>
      </c>
    </row>
    <row r="39" spans="1:10" ht="50.4">
      <c r="A39" s="111" t="str">
        <f ca="1">Declaration!B55</f>
        <v>6) Have you identified all of the smelters supplying the 3TG to your supply chain?  (*)</v>
      </c>
      <c r="B39" s="114"/>
      <c r="C39" s="114"/>
      <c r="D39" s="122"/>
      <c r="E39" s="93" t="s">
        <v>1453</v>
      </c>
      <c r="F39" s="119"/>
      <c r="G39" s="24"/>
      <c r="H39" s="24"/>
    </row>
    <row r="40" spans="1:10" ht="51.6">
      <c r="A40" s="112" t="str">
        <f ca="1">Declaration!B56</f>
        <v>Tantalum  (*)</v>
      </c>
      <c r="B40" s="111" t="str">
        <f>Declaration!D56</f>
        <v>No</v>
      </c>
      <c r="C40" s="111" t="str">
        <f t="shared" ca="1" si="3"/>
        <v>Complete</v>
      </c>
      <c r="D40" s="123" t="str">
        <f>IF(H40=1,"Click here to answer question 6 for Tantalum","")</f>
        <v/>
      </c>
      <c r="E40" s="93" t="s">
        <v>2552</v>
      </c>
      <c r="F40" s="120">
        <f>F25</f>
        <v>1</v>
      </c>
      <c r="G40" s="90">
        <f t="shared" si="5"/>
        <v>0</v>
      </c>
      <c r="H40" s="91">
        <f t="shared" si="6"/>
        <v>0</v>
      </c>
      <c r="I40" s="215"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12" t="str">
        <f ca="1">Declaration!B57</f>
        <v>Tin  (*)</v>
      </c>
      <c r="B41" s="111" t="str">
        <f>Declaration!D57</f>
        <v>No</v>
      </c>
      <c r="C41" s="111" t="str">
        <f t="shared" ca="1" si="3"/>
        <v>Complete</v>
      </c>
      <c r="D41" s="123" t="str">
        <f>IF(H41=1,"Click here to answer question 6 for Tin","")</f>
        <v/>
      </c>
      <c r="E41" s="93" t="s">
        <v>2552</v>
      </c>
      <c r="F41" s="120">
        <f>F26</f>
        <v>1</v>
      </c>
      <c r="G41" s="90">
        <f t="shared" si="5"/>
        <v>0</v>
      </c>
      <c r="H41" s="91">
        <f t="shared" si="6"/>
        <v>0</v>
      </c>
      <c r="I41" s="215"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12" t="str">
        <f ca="1">Declaration!B58</f>
        <v>Gold  (*)</v>
      </c>
      <c r="B42" s="111" t="str">
        <f>Declaration!D58</f>
        <v>No</v>
      </c>
      <c r="C42" s="111" t="str">
        <f t="shared" ca="1" si="3"/>
        <v>Complete</v>
      </c>
      <c r="D42" s="123" t="str">
        <f>IF(H42=1,"Click here to answer question 6 for Gold","")</f>
        <v/>
      </c>
      <c r="E42" s="93" t="s">
        <v>2552</v>
      </c>
      <c r="F42" s="120">
        <f>F27</f>
        <v>1</v>
      </c>
      <c r="G42" s="90">
        <f t="shared" si="5"/>
        <v>0</v>
      </c>
      <c r="H42" s="91">
        <f t="shared" si="6"/>
        <v>0</v>
      </c>
      <c r="I42" s="215"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12" t="str">
        <f ca="1">Declaration!B59</f>
        <v>Tungsten  (*)</v>
      </c>
      <c r="B43" s="111" t="str">
        <f>Declaration!D59</f>
        <v>No</v>
      </c>
      <c r="C43" s="111" t="str">
        <f t="shared" ca="1" si="3"/>
        <v>Complete</v>
      </c>
      <c r="D43" s="123" t="str">
        <f>IF(H43=1,"Click here to answer question 6 for Tungsten","")</f>
        <v/>
      </c>
      <c r="E43" s="93" t="s">
        <v>2552</v>
      </c>
      <c r="F43" s="120">
        <f>F28</f>
        <v>1</v>
      </c>
      <c r="G43" s="90">
        <f t="shared" si="5"/>
        <v>0</v>
      </c>
      <c r="H43" s="91">
        <f t="shared" si="6"/>
        <v>0</v>
      </c>
      <c r="I43" s="215"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11" t="str">
        <f ca="1">Declaration!B61</f>
        <v>7) Has all applicable smelter information received by your company been reported in this declaration?  (*)</v>
      </c>
      <c r="B44" s="114"/>
      <c r="C44" s="114"/>
      <c r="D44" s="122"/>
      <c r="E44" s="93" t="s">
        <v>1454</v>
      </c>
      <c r="F44" s="119"/>
      <c r="G44" s="24"/>
      <c r="H44" s="24"/>
    </row>
    <row r="45" spans="1:10" ht="39">
      <c r="A45" s="112" t="str">
        <f ca="1">Declaration!B62</f>
        <v>Tantalum  (*)</v>
      </c>
      <c r="B45" s="111" t="str">
        <f>Declaration!D62</f>
        <v>Yes</v>
      </c>
      <c r="C45" s="111" t="str">
        <f t="shared" ca="1" si="3"/>
        <v>Complete</v>
      </c>
      <c r="D45" s="124" t="str">
        <f>IF(H45=1,"Click here to answer question 7 for Tantalum","")</f>
        <v/>
      </c>
      <c r="E45" s="93" t="s">
        <v>1452</v>
      </c>
      <c r="F45" s="120">
        <f>F25</f>
        <v>1</v>
      </c>
      <c r="G45" s="90">
        <f t="shared" si="5"/>
        <v>0</v>
      </c>
      <c r="H45" s="91">
        <f t="shared" si="6"/>
        <v>0</v>
      </c>
      <c r="I45" s="215" t="str">
        <f ca="1">OFFSET(L!$C$1,MATCH("Checker"&amp;"Comp",L!$A:$A,0)-1,SL,,)</f>
        <v>Complete</v>
      </c>
      <c r="J45" s="22" t="str">
        <f ca="1">OFFSET(L!$C$1,MATCH("Checker"&amp;ADDRESS(ROW(),COLUMN(),4),L!$A:$A,0)-1,SL,,)</f>
        <v>Declare if all applicable Tantalum smelter information has been provided on Declaration tab cell D62</v>
      </c>
    </row>
    <row r="46" spans="1:10" ht="39">
      <c r="A46" s="112" t="str">
        <f ca="1">Declaration!B63</f>
        <v>Tin  (*)</v>
      </c>
      <c r="B46" s="111" t="str">
        <f>Declaration!D63</f>
        <v>Yes</v>
      </c>
      <c r="C46" s="111" t="str">
        <f t="shared" ca="1" si="3"/>
        <v>Complete</v>
      </c>
      <c r="D46" s="124" t="str">
        <f>IF(H46=1,"Click here to answer question 7 for Tin","")</f>
        <v/>
      </c>
      <c r="E46" s="93" t="s">
        <v>1452</v>
      </c>
      <c r="F46" s="120">
        <f>F26</f>
        <v>1</v>
      </c>
      <c r="G46" s="90">
        <f t="shared" si="5"/>
        <v>0</v>
      </c>
      <c r="H46" s="91">
        <f t="shared" si="6"/>
        <v>0</v>
      </c>
      <c r="I46" s="215" t="str">
        <f ca="1">OFFSET(L!$C$1,MATCH("Checker"&amp;"Comp",L!$A:$A,0)-1,SL,,)</f>
        <v>Complete</v>
      </c>
      <c r="J46" s="22" t="str">
        <f ca="1">OFFSET(L!$C$1,MATCH("Checker"&amp;ADDRESS(ROW(),COLUMN(),4),L!$A:$A,0)-1,SL,,)</f>
        <v>Declare if all applicable Tin smelter information has been provided on Declaration tab cell D63</v>
      </c>
    </row>
    <row r="47" spans="1:10" ht="39">
      <c r="A47" s="112" t="str">
        <f ca="1">Declaration!B64</f>
        <v>Gold  (*)</v>
      </c>
      <c r="B47" s="111" t="str">
        <f>Declaration!D64</f>
        <v>Yes</v>
      </c>
      <c r="C47" s="111" t="str">
        <f t="shared" ca="1" si="3"/>
        <v>Complete</v>
      </c>
      <c r="D47" s="124" t="str">
        <f>IF(H47=1,"Click here to answer question 7 for Gold","")</f>
        <v/>
      </c>
      <c r="E47" s="93" t="s">
        <v>1452</v>
      </c>
      <c r="F47" s="120">
        <f>F27</f>
        <v>1</v>
      </c>
      <c r="G47" s="90">
        <f t="shared" si="5"/>
        <v>0</v>
      </c>
      <c r="H47" s="91">
        <f t="shared" si="6"/>
        <v>0</v>
      </c>
      <c r="I47" s="215" t="str">
        <f ca="1">OFFSET(L!$C$1,MATCH("Checker"&amp;"Comp",L!$A:$A,0)-1,SL,,)</f>
        <v>Complete</v>
      </c>
      <c r="J47" s="22" t="str">
        <f ca="1">OFFSET(L!$C$1,MATCH("Checker"&amp;ADDRESS(ROW(),COLUMN(),4),L!$A:$A,0)-1,SL,,)</f>
        <v>Declare if all applicable Gold smelter information has been provided on Declaration tab cell D64</v>
      </c>
    </row>
    <row r="48" spans="1:10" ht="39">
      <c r="A48" s="112" t="str">
        <f ca="1">Declaration!B65</f>
        <v>Tungsten  (*)</v>
      </c>
      <c r="B48" s="111" t="str">
        <f>Declaration!D65</f>
        <v>Yes</v>
      </c>
      <c r="C48" s="111" t="str">
        <f t="shared" ca="1" si="3"/>
        <v>Complete</v>
      </c>
      <c r="D48" s="124" t="str">
        <f>IF(H48=1,"Click here to answer question 7 for Tungsten","")</f>
        <v/>
      </c>
      <c r="E48" s="93" t="s">
        <v>1452</v>
      </c>
      <c r="F48" s="120">
        <f>F28</f>
        <v>1</v>
      </c>
      <c r="G48" s="90">
        <f t="shared" si="5"/>
        <v>0</v>
      </c>
      <c r="H48" s="91">
        <f t="shared" si="6"/>
        <v>0</v>
      </c>
      <c r="I48" s="215" t="str">
        <f ca="1">OFFSET(L!$C$1,MATCH("Checker"&amp;"Comp",L!$A:$A,0)-1,SL,,)</f>
        <v>Complete</v>
      </c>
      <c r="J48" s="22" t="str">
        <f ca="1">OFFSET(L!$C$1,MATCH("Checker"&amp;ADDRESS(ROW(),COLUMN(),4),L!$A:$A,0)-1,SL,,)</f>
        <v>Declare if all applicable Tungsten smelter information has been provided on Declaration tab cell D65</v>
      </c>
    </row>
    <row r="49" spans="1:12" ht="25.2">
      <c r="A49" s="111" t="str">
        <f ca="1">Declaration!B68</f>
        <v>Question</v>
      </c>
      <c r="B49" s="114"/>
      <c r="C49" s="114"/>
      <c r="D49" s="122"/>
      <c r="E49" s="93" t="s">
        <v>870</v>
      </c>
      <c r="F49" s="119"/>
      <c r="G49" s="119"/>
      <c r="H49" s="119"/>
    </row>
    <row r="50" spans="1:12" ht="39">
      <c r="A50" s="111" t="str">
        <f ca="1">Declaration!B69</f>
        <v>A. Do you have a policy in place that addresses conflict minerals sourcing? (*)</v>
      </c>
      <c r="B50" s="111" t="str">
        <f>Declaration!D69</f>
        <v>Yes</v>
      </c>
      <c r="C50" s="111" t="str">
        <f t="shared" ca="1" si="3"/>
        <v>Complete</v>
      </c>
      <c r="D50" s="121" t="str">
        <f>IF(H50=1,"Click here to answer question (A)","")</f>
        <v/>
      </c>
      <c r="E50" s="93" t="s">
        <v>2556</v>
      </c>
      <c r="F50" s="120">
        <f>IF(SUM(F$25:F$28)=0,0,1)</f>
        <v>1</v>
      </c>
      <c r="G50" s="90">
        <f t="shared" si="5"/>
        <v>0</v>
      </c>
      <c r="H50" s="91">
        <f t="shared" si="6"/>
        <v>0</v>
      </c>
      <c r="I50" s="215" t="str">
        <f ca="1">OFFSET(L!$C$1,MATCH("Checker"&amp;"Comp",L!$A:$A,0)-1,SL,,)</f>
        <v>Complete</v>
      </c>
      <c r="J50" s="22" t="str">
        <f ca="1">OFFSET(L!$C$1,MATCH("Checker"&amp;ADDRESS(ROW(),COLUMN(),4),L!$A:$A,0)-1,SL,,)</f>
        <v>Answer if your company has a DRC conflict-free sourcing policy on the Declaration tab cell D69</v>
      </c>
    </row>
    <row r="51" spans="1:12" ht="39">
      <c r="A51" s="111" t="str">
        <f ca="1">Declaration!B71</f>
        <v>B. Is your conflict minerals sourcing policy publicly available on your website? (Note – If yes, the user shall specify the URL in the comment field.) (*)</v>
      </c>
      <c r="B51" s="111" t="str">
        <f>Declaration!D71</f>
        <v>Yes</v>
      </c>
      <c r="C51" s="111" t="str">
        <f t="shared" ca="1" si="3"/>
        <v>Complete</v>
      </c>
      <c r="D51" s="121" t="str">
        <f>IF(H51=1,"Click here to answer question (B)","")</f>
        <v/>
      </c>
      <c r="E51" s="93" t="s">
        <v>2556</v>
      </c>
      <c r="F51" s="120">
        <f t="shared" ref="F51:F60" si="7">F$50</f>
        <v>1</v>
      </c>
      <c r="G51" s="90">
        <f t="shared" si="5"/>
        <v>0</v>
      </c>
      <c r="H51" s="91">
        <f t="shared" si="6"/>
        <v>0</v>
      </c>
      <c r="I51" s="215"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950000000000003" customHeight="1">
      <c r="A52" s="194" t="s">
        <v>6</v>
      </c>
      <c r="B52" s="111" t="str">
        <f>Declaration!G71</f>
        <v>https://www.basler.com/About-Us/Supplier-Information/</v>
      </c>
      <c r="C52" s="111" t="str">
        <f ca="1">IF(H52=1,J52,I52)</f>
        <v>Complete</v>
      </c>
      <c r="D52" s="121" t="str">
        <f>IF(H52=1,"Click here to specify URL for question (B)","")</f>
        <v/>
      </c>
      <c r="E52" s="93"/>
      <c r="F52" s="120">
        <f>IF(AND(F51=1,B51="Yes"),1,0)</f>
        <v>1</v>
      </c>
      <c r="G52" s="90">
        <f>IF(LEN(B52)&gt;1,0,1)</f>
        <v>0</v>
      </c>
      <c r="H52" s="91">
        <f t="shared" si="6"/>
        <v>0</v>
      </c>
      <c r="I52" s="215" t="str">
        <f ca="1">OFFSET(L!$C$1,MATCH("Checker"&amp;"Comp",L!$A:$A,0)-1,SL,,)</f>
        <v>Complete</v>
      </c>
      <c r="J52" s="195" t="str">
        <f ca="1">OFFSET(L!$C$1,MATCH("Checker"&amp;ADDRESS(ROW(),COLUMN(),4),L!$A:$A,0)-1,SL,,)</f>
        <v>Enter the URL in Declaration worksheet cell G71 if you answer "Yes" for question B. The format of the URL should be "www.companyname.com"</v>
      </c>
    </row>
    <row r="53" spans="1:12" ht="37.950000000000003" customHeight="1">
      <c r="A53" s="111" t="str">
        <f ca="1">Declaration!B73</f>
        <v>C. Do you require your direct suppliers to be DRC conflict-free? (*)</v>
      </c>
      <c r="B53" s="111" t="str">
        <f>Declaration!D73</f>
        <v>Yes</v>
      </c>
      <c r="C53" s="111" t="str">
        <f t="shared" ca="1" si="3"/>
        <v>Complete</v>
      </c>
      <c r="D53" s="121" t="str">
        <f>IF(H53=1,"Click here to answer question (C)","")</f>
        <v/>
      </c>
      <c r="E53" s="93" t="s">
        <v>2556</v>
      </c>
      <c r="F53" s="120">
        <f t="shared" si="7"/>
        <v>1</v>
      </c>
      <c r="G53" s="90">
        <f t="shared" si="5"/>
        <v>0</v>
      </c>
      <c r="H53" s="91">
        <f t="shared" si="6"/>
        <v>0</v>
      </c>
      <c r="I53" s="215" t="str">
        <f ca="1">OFFSET(L!$C$1,MATCH("Checker"&amp;"Comp",L!$A:$A,0)-1,SL,,)</f>
        <v>Complete</v>
      </c>
      <c r="J53" s="22" t="str">
        <f ca="1">OFFSET(L!$C$1,MATCH("Checker"&amp;ADDRESS(ROW(),COLUMN(),4),L!$A:$A,0)-1,SL,,)</f>
        <v>Answer if you require your direct suppliers to be DRC conflict-free on the Declaration tab cell D73</v>
      </c>
    </row>
    <row r="54" spans="1:12" ht="37.950000000000003" customHeight="1">
      <c r="A54" s="111" t="str">
        <f ca="1">Declaration!B75</f>
        <v>D. Do you require your direct suppliers to source the 3TG from smelters whose due diligence practices have been validated by an independent third party audit program? (*)</v>
      </c>
      <c r="B54" s="111" t="str">
        <f>Declaration!D75</f>
        <v>Yes</v>
      </c>
      <c r="C54" s="111" t="str">
        <f t="shared" ca="1" si="3"/>
        <v>Complete</v>
      </c>
      <c r="D54" s="121" t="str">
        <f>IF(H54=1,"Click here to answer question (D)","")</f>
        <v/>
      </c>
      <c r="E54" s="93" t="s">
        <v>2556</v>
      </c>
      <c r="F54" s="120">
        <f t="shared" si="7"/>
        <v>1</v>
      </c>
      <c r="G54" s="90">
        <f t="shared" si="5"/>
        <v>0</v>
      </c>
      <c r="H54" s="91">
        <f t="shared" si="6"/>
        <v>0</v>
      </c>
      <c r="I54" s="215"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11" t="str">
        <f ca="1">Declaration!B77</f>
        <v>E. Have you implemented due diligence measures for conflict-free sourcing? (*)</v>
      </c>
      <c r="B55" s="111" t="str">
        <f>Declaration!D77</f>
        <v>Yes</v>
      </c>
      <c r="C55" s="111" t="str">
        <f t="shared" ca="1" si="3"/>
        <v>Complete</v>
      </c>
      <c r="D55" s="121" t="str">
        <f>IF(H55=1,"Click here to answer question (E)","")</f>
        <v/>
      </c>
      <c r="E55" s="93" t="s">
        <v>2556</v>
      </c>
      <c r="F55" s="120">
        <f t="shared" si="7"/>
        <v>1</v>
      </c>
      <c r="G55" s="90">
        <f t="shared" si="5"/>
        <v>0</v>
      </c>
      <c r="H55" s="91">
        <f t="shared" si="6"/>
        <v>0</v>
      </c>
      <c r="I55" s="215" t="str">
        <f ca="1">OFFSET(L!$C$1,MATCH("Checker"&amp;"Comp",L!$A:$A,0)-1,SL,,)</f>
        <v>Complete</v>
      </c>
      <c r="J55" s="22" t="str">
        <f ca="1">OFFSET(L!$C$1,MATCH("Checker"&amp;ADDRESS(ROW(),COLUMN(),4),L!$A:$A,0)-1,SL,,)</f>
        <v>Answer if you have implemented conflict-free minerals sourcing due diligence measures on Declaration tab cell D77</v>
      </c>
    </row>
    <row r="56" spans="1:12" ht="63">
      <c r="A56" s="111" t="str">
        <f ca="1">Declaration!B79</f>
        <v>F. Do you collect conflict minerals due diligence information from your suppliers which is in conformance with the IPC-1755 Conflict Minerals Data Exchange standard [e.g., the CFSI Conflict Minerals Reporting Template]? (*)</v>
      </c>
      <c r="B56" s="111" t="str">
        <f>Declaration!D79</f>
        <v>Yes</v>
      </c>
      <c r="C56" s="111" t="str">
        <f t="shared" ca="1" si="3"/>
        <v>Complete</v>
      </c>
      <c r="D56" s="121" t="str">
        <f>IF(H56=1,"Click here to answer question (F)","")</f>
        <v/>
      </c>
      <c r="E56" s="93" t="s">
        <v>2556</v>
      </c>
      <c r="F56" s="120">
        <f t="shared" si="7"/>
        <v>1</v>
      </c>
      <c r="G56" s="90">
        <f t="shared" si="5"/>
        <v>0</v>
      </c>
      <c r="H56" s="91">
        <f t="shared" si="6"/>
        <v>0</v>
      </c>
      <c r="I56" s="215"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11" t="str">
        <f ca="1">Declaration!B81</f>
        <v>G. Do you request smelter names from your suppliers? (*)</v>
      </c>
      <c r="B57" s="111" t="str">
        <f>Declaration!D81</f>
        <v>Yes</v>
      </c>
      <c r="C57" s="111" t="str">
        <f t="shared" ca="1" si="3"/>
        <v>Complete</v>
      </c>
      <c r="D57" s="121" t="str">
        <f>IF(H57=1,"Click here to answer question (G)","")</f>
        <v/>
      </c>
      <c r="E57" s="93" t="s">
        <v>2556</v>
      </c>
      <c r="F57" s="120">
        <f t="shared" si="7"/>
        <v>1</v>
      </c>
      <c r="G57" s="90">
        <f t="shared" si="5"/>
        <v>0</v>
      </c>
      <c r="H57" s="91">
        <f t="shared" si="6"/>
        <v>0</v>
      </c>
      <c r="I57" s="215" t="str">
        <f ca="1">OFFSET(L!$C$1,MATCH("Checker"&amp;"Comp",L!$A:$A,0)-1,SL,,)</f>
        <v>Complete</v>
      </c>
      <c r="J57" s="22" t="str">
        <f ca="1">OFFSET(L!$C$1,MATCH("Checker"&amp;ADDRESS(ROW(),COLUMN(),4),L!$A:$A,0)-1,SL,,)</f>
        <v>Answer if you request smelter names from your suppliers on the declaration tab cell D81</v>
      </c>
    </row>
    <row r="58" spans="1:12" ht="39">
      <c r="A58" s="111" t="str">
        <f ca="1">Declaration!B83</f>
        <v>H. Do you review due diligence information received from your suppliers against your company’s expectations? (*)</v>
      </c>
      <c r="B58" s="111" t="str">
        <f>Declaration!D83</f>
        <v>Yes</v>
      </c>
      <c r="C58" s="111" t="str">
        <f t="shared" ca="1" si="3"/>
        <v>Complete</v>
      </c>
      <c r="D58" s="121" t="str">
        <f>IF(H58=1,"Click here to answer question (H)","")</f>
        <v/>
      </c>
      <c r="E58" s="93" t="s">
        <v>2556</v>
      </c>
      <c r="F58" s="120">
        <f t="shared" si="7"/>
        <v>1</v>
      </c>
      <c r="G58" s="90">
        <f t="shared" si="5"/>
        <v>0</v>
      </c>
      <c r="H58" s="91">
        <f t="shared" si="6"/>
        <v>0</v>
      </c>
      <c r="I58" s="215"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11" t="str">
        <f ca="1">Declaration!B85</f>
        <v>I. Does your review process include corrective action management? (*)</v>
      </c>
      <c r="B59" s="111" t="str">
        <f>Declaration!D85</f>
        <v>Yes</v>
      </c>
      <c r="C59" s="111" t="str">
        <f t="shared" ca="1" si="3"/>
        <v>Complete</v>
      </c>
      <c r="D59" s="121" t="str">
        <f>IF(H59=1,"Click here to answer question (I)","")</f>
        <v/>
      </c>
      <c r="E59" s="93" t="s">
        <v>2556</v>
      </c>
      <c r="F59" s="120">
        <f t="shared" si="7"/>
        <v>1</v>
      </c>
      <c r="G59" s="90">
        <f t="shared" si="5"/>
        <v>0</v>
      </c>
      <c r="H59" s="91">
        <f t="shared" si="6"/>
        <v>0</v>
      </c>
      <c r="I59" s="215" t="str">
        <f ca="1">OFFSET(L!$C$1,MATCH("Checker"&amp;"Comp",L!$A:$A,0)-1,SL,,)</f>
        <v>Complete</v>
      </c>
      <c r="J59" s="22" t="str">
        <f ca="1">OFFSET(L!$C$1,MATCH("Checker"&amp;ADDRESS(ROW(),COLUMN(),4),L!$A:$A,0)-1,SL,,)</f>
        <v>Answer if your verification process includes corrective action management on Declaration tab cell D85</v>
      </c>
    </row>
    <row r="60" spans="1:12" ht="39">
      <c r="A60" s="111" t="str">
        <f ca="1">Declaration!B87</f>
        <v>J. Are you subject to the SEC Conflict Minerals rule? (*)</v>
      </c>
      <c r="B60" s="111" t="str">
        <f>Declaration!D87</f>
        <v>No</v>
      </c>
      <c r="C60" s="111" t="str">
        <f t="shared" ca="1" si="3"/>
        <v>Complete</v>
      </c>
      <c r="D60" s="121" t="str">
        <f>IF(H60=1,"Click here to answer question (J)","")</f>
        <v/>
      </c>
      <c r="E60" s="93" t="s">
        <v>2556</v>
      </c>
      <c r="F60" s="120">
        <f t="shared" si="7"/>
        <v>1</v>
      </c>
      <c r="G60" s="90">
        <f t="shared" si="5"/>
        <v>0</v>
      </c>
      <c r="H60" s="91">
        <f t="shared" si="6"/>
        <v>0</v>
      </c>
      <c r="I60" s="215" t="str">
        <f ca="1">OFFSET(L!$C$1,MATCH("Checker"&amp;"Comp",L!$A:$A,0)-1,SL,,)</f>
        <v>Complete</v>
      </c>
      <c r="J60" s="22" t="str">
        <f ca="1">OFFSET(L!$C$1,MATCH("Checker"&amp;ADDRESS(ROW(),COLUMN(),4),L!$A:$A,0)-1,SL,,)</f>
        <v>Answer if you are subject to the SEC Disclosure requirement on Declaration tab cell D87</v>
      </c>
    </row>
    <row r="61" spans="1:12" ht="39">
      <c r="A61" s="112" t="s">
        <v>2494</v>
      </c>
      <c r="B61" s="111" t="str">
        <f>IF(G61=1,"No products or item numbers listed","One or more product / item numbers have been provided")</f>
        <v>No products or item numbers listed</v>
      </c>
      <c r="C61" s="111" t="str">
        <f t="shared" ca="1" si="3"/>
        <v>Complete</v>
      </c>
      <c r="D61" s="121" t="str">
        <f>IF(H61=1,"Click here to enter detail on Product List tab","")</f>
        <v/>
      </c>
      <c r="E61" s="93" t="s">
        <v>2556</v>
      </c>
      <c r="F61" s="120">
        <f>IF(B5=Declaration!Q9,1,0)</f>
        <v>0</v>
      </c>
      <c r="G61" s="90">
        <f>IF('Product List'!B6="",1,0)</f>
        <v>1</v>
      </c>
      <c r="H61" s="91">
        <f t="shared" si="6"/>
        <v>0</v>
      </c>
      <c r="I61" s="215"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List'!Y$5:Y$1991))&gt;0),I62,J62))))</f>
        <v>Complete</v>
      </c>
      <c r="D62" s="121" t="str">
        <f>IF(H62=0,"","Click here to provide smelter information")</f>
        <v/>
      </c>
      <c r="E62" s="93" t="s">
        <v>2556</v>
      </c>
      <c r="F62" s="120">
        <f>F$50</f>
        <v>1</v>
      </c>
      <c r="G62" s="90">
        <f>IF(COUNTIF('Smelter List'!C5:C14,"")&lt;10,0,1)</f>
        <v>0</v>
      </c>
      <c r="H62" s="91">
        <f>IF(AND(OR(Declaration!D26="Yes",Declaration!D32="Yes"),(COUNTIF(SmelterIdetifiedForMetal,"Tantalum")&lt;1)),(1*K62),(0*K62))</f>
        <v>0</v>
      </c>
      <c r="I62" s="215" t="str">
        <f ca="1">OFFSET(L!$C$1,MATCH("Checker"&amp;"Comp",L!$A:$A,0)-1,SL,,)</f>
        <v>Complete</v>
      </c>
      <c r="J62" s="22" t="str">
        <f ca="1">OFFSET(L!$C$1,MATCH("Checker"&amp;ADDRESS(ROW(),COLUMN(),4),L!$A:$A,0)-1,SL,,)</f>
        <v>Provide list of tantalum smelters contributing material to supply chain on Smelter List tab</v>
      </c>
      <c r="K62" s="222">
        <f>IF(AND(Declaration!D26="No",Declaration!D32="No"),0,1)</f>
        <v>1</v>
      </c>
      <c r="L62" s="22" t="str">
        <f ca="1">OFFSET(L!$C$1,MATCH("Checker"&amp;ADDRESS(ROW(),COLUMN(),4),L!$A:$A,0)-1,SL,,)</f>
        <v>Please answer Questions 1 and 2 on Declaration tab</v>
      </c>
    </row>
    <row r="63" spans="1:12" ht="39">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List'!Y$5:Y$1991))&gt;0),I63,J63))))</f>
        <v>Complete</v>
      </c>
      <c r="D63" s="121" t="str">
        <f>IF(H63=0,"","Click here to provide smelter information")</f>
        <v/>
      </c>
      <c r="E63" s="93" t="s">
        <v>1452</v>
      </c>
      <c r="F63" s="120">
        <f>F$50</f>
        <v>1</v>
      </c>
      <c r="G63" s="90">
        <f>IF(COUNTIF('Smelter List'!C6:C15,"")&lt;10,0,1)</f>
        <v>0</v>
      </c>
      <c r="H63" s="91">
        <f>IF(AND(OR(Declaration!D27="Yes",Declaration!D33="Yes"),(COUNTIF(SmelterIdetifiedForMetal,"Tin")&lt;1)),(1*K63),(0*K63))</f>
        <v>0</v>
      </c>
      <c r="I63" s="215" t="str">
        <f ca="1">OFFSET(L!$C$1,MATCH("Checker"&amp;"Comp",L!$A:$A,0)-1,SL,,)</f>
        <v>Complete</v>
      </c>
      <c r="J63" s="22" t="str">
        <f ca="1">OFFSET(L!$C$1,MATCH("Checker"&amp;ADDRESS(ROW(),COLUMN(),4),L!$A:$A,0)-1,SL,,)</f>
        <v>Provide list of tin smelters contributing material to supply chain on Smelter List tab</v>
      </c>
      <c r="K63" s="222">
        <f>IF(AND(Declaration!D27="No",Declaration!D33="No"),0,1)</f>
        <v>1</v>
      </c>
      <c r="L63" s="22" t="str">
        <f ca="1">OFFSET(L!$C$1,MATCH("Checker"&amp;ADDRESS(ROW(),COLUMN(),4),L!$A:$A,0)-1,SL,,)</f>
        <v>Please answer Questions 1 and 2 on Declaration tab</v>
      </c>
    </row>
    <row r="64" spans="1:12" ht="39">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List'!Y$5:Y$1991))&gt;0),I64,J64))))</f>
        <v>Complete</v>
      </c>
      <c r="D64" s="121" t="str">
        <f>IF(H64=0,"","Click here to provide smelter information")</f>
        <v/>
      </c>
      <c r="E64" s="93" t="s">
        <v>1452</v>
      </c>
      <c r="F64" s="120">
        <f>F$50</f>
        <v>1</v>
      </c>
      <c r="G64" s="90">
        <f>IF(COUNTIF('Smelter List'!C7:C16,"")&lt;10,0,1)</f>
        <v>0</v>
      </c>
      <c r="H64" s="91">
        <f>IF(AND(OR(Declaration!D28="Yes",Declaration!D34="Yes"),(COUNTIF(SmelterIdetifiedForMetal,"Gold")&lt;1)),(1*K64),(0*K64))</f>
        <v>0</v>
      </c>
      <c r="I64" s="215" t="str">
        <f ca="1">OFFSET(L!$C$1,MATCH("Checker"&amp;"Comp",L!$A:$A,0)-1,SL,,)</f>
        <v>Complete</v>
      </c>
      <c r="J64" s="22" t="str">
        <f ca="1">OFFSET(L!$C$1,MATCH("Checker"&amp;ADDRESS(ROW(),COLUMN(),4),L!$A:$A,0)-1,SL,,)</f>
        <v>Provide list of gold smelters contributing material to supply chain on Smelter List tab</v>
      </c>
      <c r="K64" s="222">
        <f>IF(AND(Declaration!D28="No",Declaration!D34="No"),0,1)</f>
        <v>1</v>
      </c>
      <c r="L64" s="22" t="str">
        <f ca="1">OFFSET(L!$C$1,MATCH("Checker"&amp;ADDRESS(ROW(),COLUMN(),4),L!$A:$A,0)-1,SL,,)</f>
        <v>Please answer Questions 1 and 2 on Declaration tab</v>
      </c>
    </row>
    <row r="65" spans="1:12" ht="39">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List'!Y$5:Y$1991))&gt;0),I65,J65))))</f>
        <v>Complete</v>
      </c>
      <c r="D65" s="121" t="str">
        <f>IF(H65=0,"","Click here to provide smelter information")</f>
        <v/>
      </c>
      <c r="E65" s="93" t="s">
        <v>1452</v>
      </c>
      <c r="F65" s="120">
        <f>F$50</f>
        <v>1</v>
      </c>
      <c r="G65" s="90">
        <f>IF(COUNTIF('Smelter List'!C8:C17,"")&lt;10,0,1)</f>
        <v>0</v>
      </c>
      <c r="H65" s="91">
        <f>IF(AND(OR(Declaration!D29="Yes",Declaration!D35="Yes"),(COUNTIF(SmelterIdetifiedForMetal,"Tungsten")&lt;1)),(1*K65),(0*K65))</f>
        <v>0</v>
      </c>
      <c r="I65" s="215" t="str">
        <f ca="1">OFFSET(L!$C$1,MATCH("Checker"&amp;"Comp",L!$A:$A,0)-1,SL,,)</f>
        <v>Complete</v>
      </c>
      <c r="J65" s="22" t="str">
        <f ca="1">OFFSET(L!$C$1,MATCH("Checker"&amp;ADDRESS(ROW(),COLUMN(),4),L!$A:$A,0)-1,SL,,)</f>
        <v>Provide list of tungsten smelters contributing material to supply chain on Smelter List tab</v>
      </c>
      <c r="K65" s="222">
        <f>IF(AND(Declaration!D29="No",Declaration!D35="No"),0,1)</f>
        <v>1</v>
      </c>
      <c r="L65" s="22" t="str">
        <f ca="1">OFFSET(L!$C$1,MATCH("Checker"&amp;ADDRESS(ROW(),COLUMN(),4),L!$A:$A,0)-1,SL,,)</f>
        <v>Please answer Questions 1 and 2 on Declaration tab</v>
      </c>
    </row>
    <row r="66" spans="1:12" ht="48.75" customHeight="1">
      <c r="A66" s="259" t="s">
        <v>4774</v>
      </c>
      <c r="B66" s="111"/>
      <c r="C66" s="259" t="str">
        <f ca="1">IF(F66=0,J66,IF(G66=0,I66,L66))</f>
        <v>N/A</v>
      </c>
      <c r="D66" s="121"/>
      <c r="E66" s="93"/>
      <c r="F66" s="120">
        <f ca="1">IF(COUNTIF('Smelter List'!$C:$C,"Smelter Not Listed")&gt;0,1,0)</f>
        <v>0</v>
      </c>
      <c r="G66" s="90">
        <f ca="1">SUM('Smelter List'!U5:U2490)</f>
        <v>0</v>
      </c>
      <c r="H66" s="91">
        <f ca="1">F66*G66</f>
        <v>0</v>
      </c>
      <c r="I66" s="215" t="s">
        <v>2944</v>
      </c>
      <c r="J66" s="22" t="s">
        <v>4775</v>
      </c>
      <c r="K66" s="222"/>
      <c r="L66" s="22" t="s">
        <v>4776</v>
      </c>
    </row>
    <row r="67" spans="1:12" ht="39.75" customHeight="1">
      <c r="H67" s="22">
        <f ca="1">SUM(H4:H66)</f>
        <v>0</v>
      </c>
    </row>
    <row r="68" spans="1:12">
      <c r="A68" s="24"/>
    </row>
    <row r="69" spans="1:12">
      <c r="A69" s="24"/>
    </row>
    <row r="70" spans="1:12">
      <c r="A70" s="24"/>
    </row>
  </sheetData>
  <sheetProtection password="E985" sheet="1" objects="1" scenarios="1" formatRows="0"/>
  <mergeCells count="1">
    <mergeCell ref="A1:C1"/>
  </mergeCells>
  <phoneticPr fontId="30"/>
  <conditionalFormatting sqref="B62">
    <cfRule type="expression" dxfId="23" priority="331" stopIfTrue="1">
      <formula>IF(F62=0,TRUE)</formula>
    </cfRule>
  </conditionalFormatting>
  <conditionalFormatting sqref="A5:A13">
    <cfRule type="expression" dxfId="22" priority="39" stopIfTrue="1">
      <formula>$F5=0</formula>
    </cfRule>
    <cfRule type="expression" dxfId="21" priority="40" stopIfTrue="1">
      <formula>AND($F5=1,$G5=0)</formula>
    </cfRule>
    <cfRule type="expression" dxfId="20" priority="41" stopIfTrue="1">
      <formula>AND($F5&lt;&gt;0,$G5&lt;&gt;0)</formula>
    </cfRule>
  </conditionalFormatting>
  <conditionalFormatting sqref="B61">
    <cfRule type="expression" dxfId="19" priority="37" stopIfTrue="1">
      <formula>$F61=0</formula>
    </cfRule>
  </conditionalFormatting>
  <conditionalFormatting sqref="D52">
    <cfRule type="expression" dxfId="18" priority="348" stopIfTrue="1">
      <formula>$H$52=0</formula>
    </cfRule>
  </conditionalFormatting>
  <conditionalFormatting sqref="B63">
    <cfRule type="expression" dxfId="17" priority="29" stopIfTrue="1">
      <formula>IF(F63=0,TRUE)</formula>
    </cfRule>
  </conditionalFormatting>
  <conditionalFormatting sqref="B64">
    <cfRule type="expression" dxfId="16" priority="25" stopIfTrue="1">
      <formula>IF(F64=0,TRUE)</formula>
    </cfRule>
  </conditionalFormatting>
  <conditionalFormatting sqref="B65:B66">
    <cfRule type="expression" dxfId="15" priority="21" stopIfTrue="1">
      <formula>IF(F65=0,TRUE)</formula>
    </cfRule>
  </conditionalFormatting>
  <conditionalFormatting sqref="C62:C66">
    <cfRule type="expression" dxfId="14" priority="3" stopIfTrue="1">
      <formula>C62="Not Required"</formula>
    </cfRule>
    <cfRule type="expression" dxfId="13" priority="11" stopIfTrue="1">
      <formula>OR(C62="Complete",C62="填写", C62="記入",C62="완료",C62="Complétez",C62="Concluído",C62="Vollständig",C62="Completare")</formula>
    </cfRule>
  </conditionalFormatting>
  <conditionalFormatting sqref="A62:A66">
    <cfRule type="expression" dxfId="12" priority="4" stopIfTrue="1">
      <formula>C62="Not Required"</formula>
    </cfRule>
    <cfRule type="expression" dxfId="11"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10" priority="337" stopIfTrue="1">
      <formula>$F4=0</formula>
    </cfRule>
    <cfRule type="expression" dxfId="9" priority="338" stopIfTrue="1">
      <formula>$H4=0</formula>
    </cfRule>
    <cfRule type="expression" dxfId="8" priority="339" stopIfTrue="1">
      <formula>$H4=1</formula>
    </cfRule>
  </conditionalFormatting>
  <conditionalFormatting sqref="C66 A66">
    <cfRule type="expression" dxfId="7"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RowHeight="12.6"/>
  <cols>
    <col min="1" max="1" width="3.1796875" style="130" customWidth="1"/>
    <col min="2" max="2" width="39.81640625" style="131" customWidth="1"/>
    <col min="3" max="3" width="39.81640625" style="130" customWidth="1"/>
    <col min="4" max="4" width="58.7265625" style="130" customWidth="1"/>
    <col min="5" max="5" width="1.6328125" style="130" customWidth="1"/>
    <col min="6" max="35" width="9" customWidth="1"/>
    <col min="36" max="16384" width="8.7265625" style="26"/>
  </cols>
  <sheetData>
    <row r="1" spans="1:35" ht="34.950000000000003" customHeight="1" thickTop="1">
      <c r="A1" s="393" t="str">
        <f ca="1">OFFSET(L!$C$1,MATCH("Product List"&amp;ADDRESS(ROW(),COLUMN(),4),L!$A:$A,0)-1,SL,,)</f>
        <v>Completion required only if reporting level "Product (or List of Products)" selected on the 'Declaration' worksheet.</v>
      </c>
      <c r="B1" s="394"/>
      <c r="C1" s="394"/>
      <c r="D1" s="394"/>
      <c r="E1" s="159"/>
    </row>
    <row r="2" spans="1:35" ht="13.2">
      <c r="A2" s="29"/>
      <c r="B2" s="165"/>
      <c r="C2" s="165"/>
      <c r="D2"/>
      <c r="E2" s="30"/>
    </row>
    <row r="3" spans="1:35" ht="13.2">
      <c r="A3" s="29"/>
      <c r="B3" s="165"/>
      <c r="C3" s="165"/>
      <c r="D3" s="165"/>
      <c r="E3" s="30"/>
    </row>
    <row r="4" spans="1:35" ht="15.75" customHeight="1">
      <c r="A4" s="29"/>
      <c r="B4" s="392" t="s">
        <v>1779</v>
      </c>
      <c r="C4" s="392"/>
      <c r="D4" s="392"/>
      <c r="E4" s="30"/>
    </row>
    <row r="5" spans="1:35" ht="15">
      <c r="A5" s="180"/>
      <c r="B5" s="183" t="str">
        <f ca="1">OFFSET(L!$C$1,MATCH("Product List"&amp;ADDRESS(ROW(),COLUMN(),4),L!$A:$A,0)-1,SL,,)</f>
        <v>Manufacturer’s Product Number (*)</v>
      </c>
      <c r="C5" s="183" t="str">
        <f ca="1">OFFSET(L!$C$1,MATCH("Product List"&amp;ADDRESS(ROW(),COLUMN(),4),L!$A:$A,0)-1,SL,,)</f>
        <v>Manufacturer’s Product Name</v>
      </c>
      <c r="D5" s="94" t="str">
        <f ca="1">OFFSET(L!$C$1,MATCH("Product List"&amp;ADDRESS(ROW(),COLUMN(),4),L!$A:$A,0)-1,SL,,)</f>
        <v>Comments</v>
      </c>
      <c r="E5" s="30"/>
    </row>
    <row r="6" spans="1:35" s="33" customFormat="1" ht="1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2" customHeight="1" thickBot="1">
      <c r="A1001" s="179"/>
      <c r="B1001" s="395" t="str">
        <f ca="1">OFFSET(L!$C$1,MATCH("General"&amp;"Cpy",L!$A:$A,0)-1,SL,,)</f>
        <v>© 2016 Conflict-Free Sourcing Initiative. All rights reserved.</v>
      </c>
      <c r="C1001" s="395"/>
      <c r="D1001" s="395"/>
      <c r="E1001" s="31"/>
    </row>
    <row r="1002" spans="1:35" ht="13.2" thickTop="1">
      <c r="D1002" s="132"/>
    </row>
  </sheetData>
  <sheetProtection password="E985" sheet="1" objects="1" scenarios="1" formatRows="0" deleteRows="0"/>
  <mergeCells count="3">
    <mergeCell ref="B4:D4"/>
    <mergeCell ref="A1:D1"/>
    <mergeCell ref="B1001:D1001"/>
  </mergeCells>
  <phoneticPr fontId="30"/>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37"/>
  <sheetViews>
    <sheetView workbookViewId="0">
      <pane ySplit="4" topLeftCell="A5" activePane="bottomLeft" state="frozen"/>
      <selection pane="bottomLeft" activeCell="A5" sqref="A5"/>
    </sheetView>
  </sheetViews>
  <sheetFormatPr defaultRowHeight="10.199999999999999"/>
  <cols>
    <col min="1" max="1" width="9.26953125" style="46" bestFit="1" customWidth="1"/>
    <col min="2" max="2" width="42.81640625" style="46" customWidth="1"/>
    <col min="3" max="3" width="40.26953125" style="46" customWidth="1"/>
    <col min="4" max="4" width="22.7265625" style="46" customWidth="1"/>
    <col min="5" max="5" width="12.6328125" style="46" customWidth="1"/>
    <col min="6" max="6" width="12.6328125" style="206" customWidth="1"/>
    <col min="7" max="7" width="15.36328125" style="46" customWidth="1"/>
    <col min="8" max="8" width="23.81640625" style="46" customWidth="1"/>
    <col min="9" max="9" width="20.81640625" style="46" customWidth="1"/>
    <col min="10" max="10" width="38.6328125" style="46" hidden="1" customWidth="1"/>
    <col min="11" max="11" width="24.26953125" style="46" hidden="1" customWidth="1"/>
    <col min="12" max="12" width="17.453125" style="46" customWidth="1"/>
    <col min="13" max="13" width="16.26953125" style="46" customWidth="1"/>
    <col min="14" max="16384" width="8.7265625" style="46"/>
  </cols>
  <sheetData>
    <row r="1" spans="1:13" ht="134.25" customHeight="1">
      <c r="A1" s="396" t="str">
        <f ca="1">OFFSET(L!$C$1,MATCH("Smelter Reference List"&amp;ADDRESS(ROW(),COLUMN(),4),L!$A:$A,0)-1,SL,,)</f>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6"/>
      <c r="C1" s="396"/>
      <c r="D1" s="396"/>
      <c r="E1" s="396"/>
      <c r="F1" s="396"/>
      <c r="G1" s="396"/>
    </row>
    <row r="4" spans="1:13" s="251" customFormat="1" ht="30.6">
      <c r="A4" s="212" t="str">
        <f ca="1">OFFSET(L!$C$1,MATCH("Smelter Reference List"&amp;ADDRESS(ROW(),COLUMN(),4),L!$A:$A,0)-1,SL,,)</f>
        <v>Metal</v>
      </c>
      <c r="B4" s="212" t="str">
        <f ca="1">OFFSET(L!$C$1,MATCH("Smelter Reference List"&amp;ADDRESS(ROW(),COLUMN(),4),L!$A:$A,0)-1,SL,,)</f>
        <v>Smelter Reference List</v>
      </c>
      <c r="C4" s="212" t="str">
        <f ca="1">OFFSET(L!$C$1,MATCH("Smelter Reference List"&amp;ADDRESS(ROW(),COLUMN(),4),L!$A:$A,0)-1,SL,,)</f>
        <v>Standard Smelter Names</v>
      </c>
      <c r="D4" s="212" t="str">
        <f ca="1">OFFSET(L!$C$1,MATCH("Smelter Reference List"&amp;ADDRESS(ROW(),COLUMN(),4),L!$A:$A,0)-1,SL,,)</f>
        <v>Smelter Facility Location: Country</v>
      </c>
      <c r="E4" s="212" t="str">
        <f ca="1">OFFSET(L!$C$1,MATCH("Smelter Reference List"&amp;ADDRESS(ROW(),COLUMN(),4),L!$A:$A,0)-1,SL,,)</f>
        <v>New Smelter ID</v>
      </c>
      <c r="F4" s="212" t="str">
        <f ca="1">OFFSET(L!$C$1,MATCH("Smelter Reference List"&amp;ADDRESS(ROW(),COLUMN(),4),L!$A:$A,0)-1,SL,,)</f>
        <v>Source of Smelter Identification Number</v>
      </c>
      <c r="G4" s="212" t="str">
        <f ca="1">OFFSET(L!$C$1,MATCH("Smelter Reference List"&amp;ADDRESS(ROW(),COLUMN(),4),L!$A:$A,0)-1,SL,,)</f>
        <v xml:space="preserve">Smelter Street </v>
      </c>
      <c r="H4" s="212" t="str">
        <f ca="1">OFFSET(L!$C$1,MATCH("Smelter Reference List"&amp;ADDRESS(ROW(),COLUMN(),4),L!$A:$A,0)-1,SL,,)</f>
        <v>Smelter City</v>
      </c>
      <c r="I4" s="212" t="str">
        <f ca="1">OFFSET(L!$C$1,MATCH("Smelter Reference List"&amp;ADDRESS(ROW(),COLUMN(),4),L!$A:$A,0)-1,SL,,)</f>
        <v>Smelter Facility Location: State / Province</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10.199999999999999"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6">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6">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6">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6">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6">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6">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6">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6">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6">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6">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6">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6">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6">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6">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6">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6">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6">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6">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6">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6">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6">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6">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6">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6">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6">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6">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6">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30"/>
  <conditionalFormatting sqref="K5:K224 K227:K290 K293:K300 K458:K525 K303:K455">
    <cfRule type="cellIs" dxfId="6" priority="7" stopIfTrue="1" operator="equal">
      <formula>"Yes"</formula>
    </cfRule>
  </conditionalFormatting>
  <conditionalFormatting sqref="K225:K226">
    <cfRule type="cellIs" dxfId="5" priority="6" stopIfTrue="1" operator="equal">
      <formula>"Yes"</formula>
    </cfRule>
  </conditionalFormatting>
  <conditionalFormatting sqref="K291:K292">
    <cfRule type="cellIs" dxfId="4" priority="5" stopIfTrue="1" operator="equal">
      <formula>"Yes"</formula>
    </cfRule>
  </conditionalFormatting>
  <conditionalFormatting sqref="K456:K457">
    <cfRule type="cellIs" dxfId="3" priority="4" stopIfTrue="1" operator="equal">
      <formula>"Yes"</formula>
    </cfRule>
  </conditionalFormatting>
  <conditionalFormatting sqref="K526">
    <cfRule type="cellIs" dxfId="2" priority="3" stopIfTrue="1" operator="equal">
      <formula>"Yes"</formula>
    </cfRule>
  </conditionalFormatting>
  <conditionalFormatting sqref="K301:K302">
    <cfRule type="cellIs" dxfId="1" priority="2" stopIfTrue="1" operator="equal">
      <formula>"Yes"</formula>
    </cfRule>
  </conditionalFormatting>
  <conditionalFormatting sqref="K536:K537">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5" zoomScaleNormal="75" workbookViewId="0">
      <pane xSplit="3" ySplit="1" topLeftCell="D203" activePane="bottomRight" state="frozen"/>
      <selection pane="topRight" activeCell="D1" sqref="D1"/>
      <selection pane="bottomLeft" activeCell="A2" sqref="A2"/>
      <selection pane="bottomRight" activeCell="D207" sqref="D207"/>
    </sheetView>
  </sheetViews>
  <sheetFormatPr defaultRowHeight="13.8"/>
  <cols>
    <col min="1" max="1" width="14.6328125" style="198" customWidth="1"/>
    <col min="2" max="2" width="14" style="198" customWidth="1"/>
    <col min="3" max="3" width="6.26953125" style="198" customWidth="1"/>
    <col min="4" max="4" width="50.81640625" style="198" customWidth="1"/>
    <col min="5" max="5" width="44.81640625" style="198" customWidth="1"/>
    <col min="6" max="11" width="40" style="198" customWidth="1"/>
    <col min="12" max="12" width="40" style="275" customWidth="1"/>
    <col min="13" max="13" width="40" style="48" customWidth="1"/>
    <col min="14" max="16384" width="8.726562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96.6">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6">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03.60000000000002">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55.2">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7.6">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1.4">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6">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5.2">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5.2">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43.2">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69">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82.8">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1.4">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96.6">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1.4">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96.6">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41.4">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5.2">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5.2">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89">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51.19999999999999">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6">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5.2">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6">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3.80000000000001">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64.60000000000002">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39.4">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51.19999999999999">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38.6">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41.4">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82.8">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17.39999999999998">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39.6">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1.4">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88.2">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372.6">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3.4">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39.6">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34.6">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55.2">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96.6">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2.8">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27.6">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10.4">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96.6">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69">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198">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96.6">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10.4">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38">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96.6">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3">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3">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3">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6">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10.4">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07">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20.8">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10.4">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5.2">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20.8">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5.2">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0.2">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07">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179.4">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0.2">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24.2">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5.2">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7.6">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7.6">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7.6">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6.4">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39.6">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6.4">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7.6">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7.6">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7.6">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7.6">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7.6">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6.4">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6.4">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6.4">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6.4">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96.6">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77.2">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24.2">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31.2">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20.8">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51.80000000000001">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193.2">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82.8">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38">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1.4">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1.4">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24.2">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179.4">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6">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289.8">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38">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31.2">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289.8">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7.6">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82.8">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193.2">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7.6">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68.6">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10.4">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13">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48.4">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20.8">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7.6">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7.6">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55.2">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7.6">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82.8">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6.2">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6.2">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16.2">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1.4">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27.6">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1.4">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7.6">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14.4">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14.4">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14.4">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7.6">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7.6">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7.6">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7.6">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14.4">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1.4">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7.6">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3">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50.4">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50.4">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37.799999999999997">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7.799999999999997">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50.4">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7.6">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1.4">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69">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1.4">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9">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37.799999999999997">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13.4">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39.6">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5.2">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39.6">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1.4">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52.8">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27.6">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27.6">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27.6">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1.4">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1.4">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27.6">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27.6">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27.6">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1.4">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1.4">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27.6">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7.6">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16.2">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16.2">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16.2">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6.2">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7.6">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41.4">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55.2">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55.2">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1.4">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7.6">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6">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55.2">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27.6">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1.4">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1.4">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27.6">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1.4">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1.4">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5.2">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5.2">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41.4">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1.4">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41.4">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41.4">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41.4">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41.4">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69">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69">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69">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69">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82.8">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82.8">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82.8">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82.8">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69">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69">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69">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69">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5.2">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5.2">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5.2">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5.2">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69">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69">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69">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69">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5.2">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5.2">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5.2">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5.2">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69">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82.8">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69">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55.2">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96.6">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69">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69">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5.2">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55.2">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5.2">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5.2">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55.2">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55.2">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5.2">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55.2">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30">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30">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30">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30">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5.2">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6.2">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7.6">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6.6">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7.6">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27.6">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69">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27.6">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1.4">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10.4">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30"/>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jenez</cp:lastModifiedBy>
  <cp:lastPrinted>2015-04-21T20:47:43Z</cp:lastPrinted>
  <dcterms:created xsi:type="dcterms:W3CDTF">2010-06-21T21:00:23Z</dcterms:created>
  <dcterms:modified xsi:type="dcterms:W3CDTF">2016-06-28T17:41:50Z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